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PCOR Collingwood\Oral Hearing\Undertaking\"/>
    </mc:Choice>
  </mc:AlternateContent>
  <xr:revisionPtr revIDLastSave="0" documentId="8_{A139276F-8F3B-4E77-A43C-A8B245D2B3C8}" xr6:coauthVersionLast="47" xr6:coauthVersionMax="47" xr10:uidLastSave="{00000000-0000-0000-0000-000000000000}"/>
  <bookViews>
    <workbookView xWindow="28680" yWindow="-120" windowWidth="29040" windowHeight="15840" tabRatio="852" firstSheet="6" activeTab="17" xr2:uid="{00000000-000D-0000-FFFF-FFFF00000000}"/>
  </bookViews>
  <sheets>
    <sheet name="Dataset" sheetId="15" r:id="rId1"/>
    <sheet name="Monthly Data" sheetId="14" r:id="rId2"/>
    <sheet name="CDM" sheetId="35" r:id="rId3"/>
    <sheet name="Weather" sheetId="16" r:id="rId4"/>
    <sheet name="Economic" sheetId="17" r:id="rId5"/>
    <sheet name="Residential" sheetId="20" r:id="rId6"/>
    <sheet name="GSlt50" sheetId="22" r:id="rId7"/>
    <sheet name="GSgt50" sheetId="23" r:id="rId8"/>
    <sheet name="GSgt50 avg" sheetId="33" state="hidden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Normalized Annual Summary" sheetId="31" r:id="rId14"/>
    <sheet name="Customer Count" sheetId="18" r:id="rId15"/>
    <sheet name="kW Forecast" sheetId="19" r:id="rId16"/>
    <sheet name="CDM Adjustment" sheetId="34" r:id="rId17"/>
    <sheet name="Summary Tables" sheetId="3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4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4">#REF!</definedName>
    <definedName name="PAGE11">#REF!</definedName>
    <definedName name="PAGE2" localSheetId="4">[2]Sheet1!$A$1:$I$40</definedName>
    <definedName name="PAGE2">[3]Sheet1!$A$1:$I$40</definedName>
    <definedName name="PAGE3">#REF!</definedName>
    <definedName name="PAGE4" localSheetId="4">#REF!</definedName>
    <definedName name="PAGE4">#REF!</definedName>
    <definedName name="PAGE7" localSheetId="4">#REF!</definedName>
    <definedName name="PAGE7">#REF!</definedName>
    <definedName name="PAGE9" localSheetId="4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9" l="1"/>
  <c r="K19" i="19"/>
  <c r="E19" i="19"/>
  <c r="T15" i="18"/>
  <c r="AK15" i="31"/>
  <c r="AL15" i="31" s="1"/>
  <c r="AN15" i="31" s="1"/>
  <c r="AO15" i="31" s="1"/>
  <c r="I7" i="32" s="1"/>
  <c r="AM15" i="31"/>
  <c r="AF16" i="31"/>
  <c r="AF15" i="31"/>
  <c r="AC15" i="31"/>
  <c r="AD15" i="31" s="1"/>
  <c r="AG15" i="31" s="1"/>
  <c r="I6" i="32" s="1"/>
  <c r="AE15" i="31"/>
  <c r="T15" i="31"/>
  <c r="U15" i="31" s="1"/>
  <c r="I4" i="32"/>
  <c r="I3" i="32"/>
  <c r="D35" i="18"/>
  <c r="H35" i="18"/>
  <c r="L35" i="18"/>
  <c r="P35" i="18"/>
  <c r="O18" i="18"/>
  <c r="P18" i="18" s="1"/>
  <c r="D15" i="18"/>
  <c r="F90" i="35"/>
  <c r="E90" i="35"/>
  <c r="D90" i="35"/>
  <c r="M15" i="34"/>
  <c r="M25" i="34"/>
  <c r="L15" i="34"/>
  <c r="M26" i="34"/>
  <c r="I5" i="32" l="1"/>
  <c r="C111" i="17" l="1"/>
  <c r="C112" i="17" s="1"/>
  <c r="C113" i="17" s="1"/>
  <c r="C114" i="17" s="1"/>
  <c r="C115" i="17" s="1"/>
  <c r="C116" i="17" s="1"/>
  <c r="C117" i="17" s="1"/>
  <c r="C118" i="17" s="1"/>
  <c r="C119" i="17" s="1"/>
  <c r="C120" i="17" s="1"/>
  <c r="C121" i="17" s="1"/>
  <c r="C99" i="17"/>
  <c r="C100" i="17" s="1"/>
  <c r="C101" i="17" s="1"/>
  <c r="C102" i="17" s="1"/>
  <c r="C103" i="17" s="1"/>
  <c r="C104" i="17" s="1"/>
  <c r="C105" i="17" s="1"/>
  <c r="C106" i="17" s="1"/>
  <c r="C107" i="17" s="1"/>
  <c r="C108" i="17" s="1"/>
  <c r="C109" i="17" s="1"/>
  <c r="C88" i="17"/>
  <c r="C89" i="17" s="1"/>
  <c r="C90" i="17" s="1"/>
  <c r="C91" i="17" s="1"/>
  <c r="C92" i="17" s="1"/>
  <c r="C93" i="17" s="1"/>
  <c r="C94" i="17" s="1"/>
  <c r="C95" i="17" s="1"/>
  <c r="C96" i="17" s="1"/>
  <c r="C97" i="17" s="1"/>
  <c r="C87" i="17"/>
  <c r="C30" i="18"/>
  <c r="D30" i="18" s="1"/>
  <c r="G30" i="18"/>
  <c r="H31" i="18" s="1"/>
  <c r="H30" i="18"/>
  <c r="K30" i="18"/>
  <c r="L30" i="18"/>
  <c r="O30" i="18"/>
  <c r="P31" i="18" s="1"/>
  <c r="P30" i="18"/>
  <c r="S30" i="18"/>
  <c r="T30" i="18"/>
  <c r="C31" i="18"/>
  <c r="D32" i="18" s="1"/>
  <c r="D31" i="18"/>
  <c r="G31" i="18"/>
  <c r="K31" i="18"/>
  <c r="L32" i="18" s="1"/>
  <c r="L31" i="18"/>
  <c r="O31" i="18"/>
  <c r="S31" i="18"/>
  <c r="T32" i="18" s="1"/>
  <c r="T31" i="18"/>
  <c r="C32" i="18"/>
  <c r="G32" i="18"/>
  <c r="H33" i="18" s="1"/>
  <c r="H32" i="18"/>
  <c r="K32" i="18"/>
  <c r="O32" i="18"/>
  <c r="P33" i="18" s="1"/>
  <c r="P32" i="18"/>
  <c r="S32" i="18"/>
  <c r="C33" i="18"/>
  <c r="D33" i="18"/>
  <c r="G33" i="18"/>
  <c r="K33" i="18"/>
  <c r="L33" i="18"/>
  <c r="O33" i="18"/>
  <c r="S33" i="18"/>
  <c r="T33" i="18"/>
  <c r="H15" i="18"/>
  <c r="L15" i="18"/>
  <c r="P15" i="18"/>
  <c r="R13" i="18"/>
  <c r="S13" i="18"/>
  <c r="T13" i="18" s="1"/>
  <c r="R14" i="18"/>
  <c r="S14" i="18"/>
  <c r="T14" i="18"/>
  <c r="N13" i="18"/>
  <c r="O13" i="18" s="1"/>
  <c r="P13" i="18" s="1"/>
  <c r="N14" i="18"/>
  <c r="O14" i="18" s="1"/>
  <c r="P14" i="18" s="1"/>
  <c r="J13" i="18"/>
  <c r="K13" i="18" s="1"/>
  <c r="L13" i="18" s="1"/>
  <c r="J14" i="18"/>
  <c r="K14" i="18" s="1"/>
  <c r="L14" i="18" s="1"/>
  <c r="F14" i="18"/>
  <c r="G14" i="18" s="1"/>
  <c r="H14" i="18" s="1"/>
  <c r="B13" i="18"/>
  <c r="C13" i="18" s="1"/>
  <c r="D13" i="18" s="1"/>
  <c r="B14" i="18"/>
  <c r="C14" i="18" s="1"/>
  <c r="D14" i="18" s="1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Y52" i="16"/>
  <c r="Z52" i="16"/>
  <c r="AA52" i="16"/>
  <c r="AB52" i="16"/>
  <c r="AC52" i="16"/>
  <c r="AD52" i="16"/>
  <c r="AE52" i="16"/>
  <c r="AF52" i="16"/>
  <c r="AG52" i="16"/>
  <c r="AH52" i="16"/>
  <c r="AI52" i="16"/>
  <c r="AJ52" i="16"/>
  <c r="AM52" i="16"/>
  <c r="AN52" i="16"/>
  <c r="AO52" i="16"/>
  <c r="AP52" i="16"/>
  <c r="AQ52" i="16"/>
  <c r="AR52" i="16"/>
  <c r="AS52" i="16"/>
  <c r="AT52" i="16"/>
  <c r="AU52" i="16"/>
  <c r="AV52" i="16"/>
  <c r="AW52" i="16"/>
  <c r="AX52" i="16"/>
  <c r="BA52" i="16"/>
  <c r="BB52" i="16"/>
  <c r="BC52" i="16"/>
  <c r="BD52" i="16"/>
  <c r="BE52" i="16"/>
  <c r="BF52" i="16"/>
  <c r="BG52" i="16"/>
  <c r="BH52" i="16"/>
  <c r="BI52" i="16"/>
  <c r="BJ52" i="16"/>
  <c r="BK52" i="16"/>
  <c r="BL52" i="16"/>
  <c r="BO52" i="16"/>
  <c r="BP52" i="16"/>
  <c r="BQ52" i="16"/>
  <c r="BR52" i="16"/>
  <c r="BS52" i="16"/>
  <c r="BT52" i="16"/>
  <c r="BU52" i="16"/>
  <c r="BV52" i="16"/>
  <c r="BW52" i="16"/>
  <c r="BX52" i="16"/>
  <c r="BY52" i="16"/>
  <c r="BZ52" i="16"/>
  <c r="CC52" i="16"/>
  <c r="CD52" i="16"/>
  <c r="CE52" i="16"/>
  <c r="CF52" i="16"/>
  <c r="CG52" i="16"/>
  <c r="CH52" i="16"/>
  <c r="CI52" i="16"/>
  <c r="CJ52" i="16"/>
  <c r="CK52" i="16"/>
  <c r="CL52" i="16"/>
  <c r="CM52" i="16"/>
  <c r="CN52" i="16"/>
  <c r="CQ52" i="16"/>
  <c r="CR52" i="16"/>
  <c r="CS52" i="16"/>
  <c r="CT52" i="16"/>
  <c r="CU52" i="16"/>
  <c r="CV52" i="16"/>
  <c r="CW52" i="16"/>
  <c r="CX52" i="16"/>
  <c r="CY52" i="16"/>
  <c r="CZ52" i="16"/>
  <c r="DA52" i="16"/>
  <c r="DB52" i="16"/>
  <c r="DE52" i="16"/>
  <c r="DF52" i="16"/>
  <c r="DG52" i="16"/>
  <c r="DH52" i="16"/>
  <c r="DI52" i="16"/>
  <c r="DJ52" i="16"/>
  <c r="DK52" i="16"/>
  <c r="DL52" i="16"/>
  <c r="DM52" i="16"/>
  <c r="DN52" i="16"/>
  <c r="DO52" i="16"/>
  <c r="DP52" i="16"/>
  <c r="DS52" i="16"/>
  <c r="DT52" i="16"/>
  <c r="DU52" i="16"/>
  <c r="DV52" i="16"/>
  <c r="DW52" i="16"/>
  <c r="DX52" i="16"/>
  <c r="DY52" i="16"/>
  <c r="DZ52" i="16"/>
  <c r="EA52" i="16"/>
  <c r="EB52" i="16"/>
  <c r="EC52" i="16"/>
  <c r="ED52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BA25" i="16"/>
  <c r="BB25" i="16"/>
  <c r="BC25" i="16"/>
  <c r="BD25" i="16"/>
  <c r="BE25" i="16"/>
  <c r="BF25" i="16"/>
  <c r="BG25" i="16"/>
  <c r="BH25" i="16"/>
  <c r="BI25" i="16"/>
  <c r="BJ25" i="16"/>
  <c r="BK25" i="16"/>
  <c r="BL25" i="16"/>
  <c r="BO25" i="16"/>
  <c r="BP25" i="16"/>
  <c r="BQ25" i="16"/>
  <c r="BR25" i="16"/>
  <c r="BS25" i="16"/>
  <c r="BT25" i="16"/>
  <c r="BU25" i="16"/>
  <c r="BV25" i="16"/>
  <c r="BW25" i="16"/>
  <c r="BX25" i="16"/>
  <c r="BY25" i="16"/>
  <c r="BZ25" i="16"/>
  <c r="CC25" i="16"/>
  <c r="CD25" i="16"/>
  <c r="CE25" i="16"/>
  <c r="CF25" i="16"/>
  <c r="CG25" i="16"/>
  <c r="CH25" i="16"/>
  <c r="CI25" i="16"/>
  <c r="CJ25" i="16"/>
  <c r="CK25" i="16"/>
  <c r="CL25" i="16"/>
  <c r="CM25" i="16"/>
  <c r="CN25" i="16"/>
  <c r="CQ25" i="16"/>
  <c r="CR25" i="16"/>
  <c r="CS25" i="16"/>
  <c r="CT25" i="16"/>
  <c r="CU25" i="16"/>
  <c r="CV25" i="16"/>
  <c r="CW25" i="16"/>
  <c r="CX25" i="16"/>
  <c r="CY25" i="16"/>
  <c r="CZ25" i="16"/>
  <c r="DA25" i="16"/>
  <c r="DB25" i="16"/>
  <c r="DE25" i="16"/>
  <c r="DF25" i="16"/>
  <c r="DG25" i="16"/>
  <c r="DH25" i="16"/>
  <c r="DI25" i="16"/>
  <c r="DJ25" i="16"/>
  <c r="DK25" i="16"/>
  <c r="DL25" i="16"/>
  <c r="DM25" i="16"/>
  <c r="DN25" i="16"/>
  <c r="DO25" i="16"/>
  <c r="DP25" i="16"/>
  <c r="DS25" i="16"/>
  <c r="DT25" i="16"/>
  <c r="DU25" i="16"/>
  <c r="DV25" i="16"/>
  <c r="DW25" i="16"/>
  <c r="DX25" i="16"/>
  <c r="DY25" i="16"/>
  <c r="DZ25" i="16"/>
  <c r="EA25" i="16"/>
  <c r="EB25" i="16"/>
  <c r="EC25" i="16"/>
  <c r="ED25" i="16"/>
  <c r="AJ25" i="16"/>
  <c r="AG25" i="16"/>
  <c r="AH25" i="16"/>
  <c r="AI25" i="16"/>
  <c r="G130" i="28"/>
  <c r="H130" i="28"/>
  <c r="I130" i="28"/>
  <c r="J130" i="28"/>
  <c r="G131" i="28"/>
  <c r="H131" i="28"/>
  <c r="I131" i="28"/>
  <c r="J131" i="28"/>
  <c r="G132" i="28"/>
  <c r="H132" i="28"/>
  <c r="I132" i="28"/>
  <c r="J132" i="28"/>
  <c r="G133" i="28"/>
  <c r="H133" i="28"/>
  <c r="I133" i="28"/>
  <c r="J133" i="28"/>
  <c r="G130" i="27"/>
  <c r="H130" i="27"/>
  <c r="I130" i="27"/>
  <c r="J130" i="27"/>
  <c r="G131" i="27"/>
  <c r="H131" i="27"/>
  <c r="I131" i="27"/>
  <c r="J131" i="27"/>
  <c r="G132" i="27"/>
  <c r="H132" i="27"/>
  <c r="I132" i="27"/>
  <c r="J132" i="27"/>
  <c r="G133" i="27"/>
  <c r="H133" i="27"/>
  <c r="I133" i="27"/>
  <c r="J133" i="27"/>
  <c r="G130" i="26"/>
  <c r="H130" i="26"/>
  <c r="K130" i="26"/>
  <c r="L130" i="26"/>
  <c r="G131" i="26"/>
  <c r="H131" i="26"/>
  <c r="K131" i="26"/>
  <c r="L131" i="26"/>
  <c r="L132" i="26" s="1"/>
  <c r="L133" i="26" s="1"/>
  <c r="G132" i="26"/>
  <c r="H132" i="26"/>
  <c r="K132" i="26"/>
  <c r="G133" i="26"/>
  <c r="H133" i="26"/>
  <c r="K133" i="26"/>
  <c r="A130" i="23"/>
  <c r="B130" i="23"/>
  <c r="C130" i="23"/>
  <c r="G130" i="23"/>
  <c r="H130" i="23"/>
  <c r="I130" i="23"/>
  <c r="J130" i="23"/>
  <c r="M130" i="23"/>
  <c r="P130" i="23"/>
  <c r="Q130" i="23"/>
  <c r="R130" i="23"/>
  <c r="S130" i="23"/>
  <c r="A131" i="23"/>
  <c r="B131" i="23"/>
  <c r="C131" i="23"/>
  <c r="G131" i="23"/>
  <c r="H131" i="23"/>
  <c r="I131" i="23"/>
  <c r="J131" i="23"/>
  <c r="M131" i="23"/>
  <c r="P131" i="23"/>
  <c r="Q131" i="23"/>
  <c r="R131" i="23"/>
  <c r="S131" i="23"/>
  <c r="A132" i="23"/>
  <c r="B132" i="23"/>
  <c r="C132" i="23"/>
  <c r="G132" i="23"/>
  <c r="H132" i="23"/>
  <c r="I132" i="23"/>
  <c r="J132" i="23"/>
  <c r="M132" i="23"/>
  <c r="P132" i="23"/>
  <c r="Q132" i="23"/>
  <c r="R132" i="23"/>
  <c r="S132" i="23"/>
  <c r="A133" i="23"/>
  <c r="B133" i="23"/>
  <c r="C133" i="23"/>
  <c r="G133" i="23"/>
  <c r="H133" i="23"/>
  <c r="I133" i="23"/>
  <c r="J133" i="23"/>
  <c r="M133" i="23"/>
  <c r="P133" i="23"/>
  <c r="Q133" i="23"/>
  <c r="R133" i="23"/>
  <c r="S133" i="23"/>
  <c r="A130" i="22"/>
  <c r="B130" i="22"/>
  <c r="C130" i="22"/>
  <c r="G130" i="22"/>
  <c r="N130" i="22" s="1"/>
  <c r="H130" i="22"/>
  <c r="O130" i="22" s="1"/>
  <c r="I130" i="22"/>
  <c r="K130" i="22"/>
  <c r="P130" i="22"/>
  <c r="A131" i="22"/>
  <c r="B131" i="22"/>
  <c r="C131" i="22"/>
  <c r="G131" i="22"/>
  <c r="H131" i="22"/>
  <c r="I131" i="22"/>
  <c r="P131" i="22" s="1"/>
  <c r="K131" i="22"/>
  <c r="N131" i="22"/>
  <c r="O131" i="22"/>
  <c r="A132" i="22"/>
  <c r="B132" i="22"/>
  <c r="C132" i="22"/>
  <c r="G132" i="22"/>
  <c r="N132" i="22" s="1"/>
  <c r="H132" i="22"/>
  <c r="O132" i="22" s="1"/>
  <c r="I132" i="22"/>
  <c r="K132" i="22"/>
  <c r="P132" i="22"/>
  <c r="A133" i="22"/>
  <c r="B133" i="22"/>
  <c r="C133" i="22"/>
  <c r="G133" i="22"/>
  <c r="H133" i="22"/>
  <c r="I133" i="22"/>
  <c r="P133" i="22" s="1"/>
  <c r="K133" i="22"/>
  <c r="N133" i="22"/>
  <c r="O133" i="22"/>
  <c r="A130" i="20"/>
  <c r="B130" i="20"/>
  <c r="C130" i="20"/>
  <c r="G130" i="20"/>
  <c r="H130" i="20"/>
  <c r="K130" i="20"/>
  <c r="M130" i="20"/>
  <c r="P130" i="20"/>
  <c r="Q130" i="20"/>
  <c r="T130" i="20"/>
  <c r="A131" i="20"/>
  <c r="B131" i="20"/>
  <c r="C131" i="20"/>
  <c r="G131" i="20"/>
  <c r="H131" i="20"/>
  <c r="K131" i="20"/>
  <c r="M131" i="20"/>
  <c r="P131" i="20"/>
  <c r="Q131" i="20"/>
  <c r="T131" i="20"/>
  <c r="A132" i="20"/>
  <c r="B132" i="20"/>
  <c r="C132" i="20"/>
  <c r="G132" i="20"/>
  <c r="H132" i="20"/>
  <c r="K132" i="20"/>
  <c r="M132" i="20"/>
  <c r="P132" i="20"/>
  <c r="Q132" i="20"/>
  <c r="T132" i="20"/>
  <c r="A133" i="20"/>
  <c r="B133" i="20"/>
  <c r="C133" i="20"/>
  <c r="G133" i="20"/>
  <c r="H133" i="20"/>
  <c r="K133" i="20"/>
  <c r="M133" i="20"/>
  <c r="P133" i="20"/>
  <c r="Q133" i="20"/>
  <c r="T133" i="20"/>
  <c r="EU239" i="16"/>
  <c r="EV239" i="16"/>
  <c r="EW239" i="16"/>
  <c r="EU240" i="16"/>
  <c r="EV240" i="16"/>
  <c r="EW240" i="16"/>
  <c r="EU241" i="16"/>
  <c r="EV241" i="16"/>
  <c r="EW241" i="16"/>
  <c r="EU242" i="16"/>
  <c r="EV242" i="16"/>
  <c r="EW242" i="16"/>
  <c r="EU243" i="16"/>
  <c r="EV243" i="16"/>
  <c r="EW243" i="16"/>
  <c r="EU244" i="16"/>
  <c r="EV244" i="16"/>
  <c r="EW244" i="16"/>
  <c r="EU245" i="16"/>
  <c r="EV245" i="16"/>
  <c r="EW245" i="16"/>
  <c r="EU246" i="16"/>
  <c r="EV246" i="16"/>
  <c r="EW246" i="16"/>
  <c r="EU247" i="16"/>
  <c r="EV247" i="16"/>
  <c r="EW247" i="16"/>
  <c r="EU248" i="16"/>
  <c r="EV248" i="16"/>
  <c r="EW248" i="16"/>
  <c r="EU249" i="16"/>
  <c r="EV249" i="16"/>
  <c r="EW249" i="16"/>
  <c r="EU250" i="16"/>
  <c r="EV250" i="16"/>
  <c r="EW250" i="16"/>
  <c r="EU251" i="16"/>
  <c r="EV251" i="16"/>
  <c r="EW251" i="16"/>
  <c r="EU252" i="16"/>
  <c r="EV252" i="16"/>
  <c r="EW252" i="16"/>
  <c r="EU253" i="16"/>
  <c r="EV253" i="16"/>
  <c r="EW253" i="16"/>
  <c r="EG250" i="16"/>
  <c r="EH250" i="16"/>
  <c r="EI250" i="16"/>
  <c r="EG251" i="16"/>
  <c r="EH251" i="16"/>
  <c r="EI251" i="16"/>
  <c r="EG252" i="16"/>
  <c r="EH252" i="16"/>
  <c r="EI252" i="16"/>
  <c r="EG253" i="16"/>
  <c r="EH253" i="16"/>
  <c r="EI253" i="16"/>
  <c r="BM51" i="16" l="1"/>
  <c r="BM52" i="16"/>
  <c r="BM25" i="16"/>
  <c r="A130" i="15" l="1"/>
  <c r="B130" i="15"/>
  <c r="C130" i="15"/>
  <c r="D130" i="15"/>
  <c r="G130" i="15"/>
  <c r="J130" i="15"/>
  <c r="M130" i="15"/>
  <c r="N130" i="15"/>
  <c r="O130" i="15"/>
  <c r="P130" i="15"/>
  <c r="Q130" i="15"/>
  <c r="R130" i="15"/>
  <c r="S130" i="15"/>
  <c r="T130" i="15"/>
  <c r="U130" i="15"/>
  <c r="V130" i="15"/>
  <c r="W130" i="15"/>
  <c r="X130" i="15"/>
  <c r="Y130" i="15"/>
  <c r="Z130" i="15"/>
  <c r="AA130" i="15"/>
  <c r="AB130" i="15"/>
  <c r="F130" i="23" s="1"/>
  <c r="O130" i="23" s="1"/>
  <c r="AC130" i="15"/>
  <c r="AD130" i="15"/>
  <c r="F130" i="20" s="1"/>
  <c r="O130" i="20" s="1"/>
  <c r="AE130" i="15"/>
  <c r="E130" i="22" s="1"/>
  <c r="L130" i="22" s="1"/>
  <c r="AF130" i="15"/>
  <c r="F130" i="22" s="1"/>
  <c r="M130" i="22" s="1"/>
  <c r="AG130" i="15"/>
  <c r="AH130" i="15"/>
  <c r="AI130" i="15"/>
  <c r="AJ130" i="15"/>
  <c r="AK130" i="15"/>
  <c r="AL130" i="15"/>
  <c r="AN130" i="15"/>
  <c r="AO130" i="15"/>
  <c r="AP130" i="15"/>
  <c r="AQ130" i="15"/>
  <c r="AR130" i="15"/>
  <c r="AT130" i="15"/>
  <c r="AU130" i="15"/>
  <c r="AV130" i="15"/>
  <c r="AW130" i="15"/>
  <c r="AX130" i="15"/>
  <c r="AY130" i="15"/>
  <c r="AZ130" i="15"/>
  <c r="BA130" i="15"/>
  <c r="BB130" i="15"/>
  <c r="BC130" i="15"/>
  <c r="BD130" i="15"/>
  <c r="BE130" i="15"/>
  <c r="BF130" i="15"/>
  <c r="BG130" i="15"/>
  <c r="BH130" i="15"/>
  <c r="BI130" i="15"/>
  <c r="BK130" i="15"/>
  <c r="BM130" i="15"/>
  <c r="BN130" i="15"/>
  <c r="BO130" i="15"/>
  <c r="BP130" i="15"/>
  <c r="BQ130" i="15"/>
  <c r="BR130" i="15"/>
  <c r="BS130" i="15"/>
  <c r="BT130" i="15"/>
  <c r="BU130" i="15"/>
  <c r="BV130" i="15"/>
  <c r="BW130" i="15"/>
  <c r="BX130" i="15"/>
  <c r="BY130" i="15"/>
  <c r="BZ130" i="15"/>
  <c r="CA130" i="15"/>
  <c r="CB130" i="15"/>
  <c r="CC130" i="15"/>
  <c r="A131" i="15"/>
  <c r="B131" i="15"/>
  <c r="C131" i="15"/>
  <c r="D131" i="15"/>
  <c r="G131" i="15"/>
  <c r="J131" i="15"/>
  <c r="M131" i="15"/>
  <c r="N131" i="15"/>
  <c r="O131" i="15"/>
  <c r="P131" i="15"/>
  <c r="Q131" i="15"/>
  <c r="R131" i="15"/>
  <c r="S131" i="15"/>
  <c r="T131" i="15"/>
  <c r="U131" i="15"/>
  <c r="V131" i="15"/>
  <c r="W131" i="15"/>
  <c r="X131" i="15"/>
  <c r="Y131" i="15"/>
  <c r="Z131" i="15"/>
  <c r="BQ131" i="15" s="1"/>
  <c r="AA131" i="15"/>
  <c r="BR131" i="15" s="1"/>
  <c r="AB131" i="15"/>
  <c r="F131" i="23" s="1"/>
  <c r="O131" i="23" s="1"/>
  <c r="AC131" i="15"/>
  <c r="AD131" i="15"/>
  <c r="AE131" i="15"/>
  <c r="E131" i="22" s="1"/>
  <c r="L131" i="22" s="1"/>
  <c r="AF131" i="15"/>
  <c r="F131" i="22" s="1"/>
  <c r="M131" i="22" s="1"/>
  <c r="AG131" i="15"/>
  <c r="AH131" i="15"/>
  <c r="BY131" i="15" s="1"/>
  <c r="AI131" i="15"/>
  <c r="BZ131" i="15" s="1"/>
  <c r="AJ131" i="15"/>
  <c r="AK131" i="15"/>
  <c r="AL131" i="15"/>
  <c r="CC131" i="15" s="1"/>
  <c r="AN131" i="15"/>
  <c r="AO131" i="15"/>
  <c r="AP131" i="15"/>
  <c r="AQ131" i="15"/>
  <c r="AR131" i="15"/>
  <c r="AT131" i="15"/>
  <c r="AU131" i="15"/>
  <c r="AV131" i="15"/>
  <c r="AW131" i="15"/>
  <c r="AX131" i="15"/>
  <c r="AY131" i="15"/>
  <c r="AZ131" i="15"/>
  <c r="BA131" i="15"/>
  <c r="BB131" i="15"/>
  <c r="BC131" i="15"/>
  <c r="BD131" i="15"/>
  <c r="BE131" i="15"/>
  <c r="BF131" i="15"/>
  <c r="BG131" i="15"/>
  <c r="BH131" i="15"/>
  <c r="BI131" i="15" s="1"/>
  <c r="BK131" i="15"/>
  <c r="BM131" i="15"/>
  <c r="BN131" i="15"/>
  <c r="BO131" i="15"/>
  <c r="BP131" i="15"/>
  <c r="BT131" i="15"/>
  <c r="BV131" i="15"/>
  <c r="BX131" i="15"/>
  <c r="CA131" i="15"/>
  <c r="CB131" i="15"/>
  <c r="A132" i="15"/>
  <c r="B132" i="15"/>
  <c r="C132" i="15"/>
  <c r="D132" i="15"/>
  <c r="G132" i="15"/>
  <c r="J132" i="15"/>
  <c r="M132" i="15"/>
  <c r="N132" i="15"/>
  <c r="O132" i="15"/>
  <c r="P132" i="15"/>
  <c r="Q132" i="15"/>
  <c r="R132" i="15"/>
  <c r="S132" i="15"/>
  <c r="T132" i="15"/>
  <c r="U132" i="15"/>
  <c r="V132" i="15"/>
  <c r="W132" i="15"/>
  <c r="BN132" i="15" s="1"/>
  <c r="X132" i="15"/>
  <c r="BO132" i="15" s="1"/>
  <c r="Y132" i="15"/>
  <c r="BP132" i="15" s="1"/>
  <c r="Z132" i="15"/>
  <c r="BQ132" i="15" s="1"/>
  <c r="AA132" i="15"/>
  <c r="BR132" i="15" s="1"/>
  <c r="AB132" i="15"/>
  <c r="F132" i="23" s="1"/>
  <c r="O132" i="23" s="1"/>
  <c r="AC132" i="15"/>
  <c r="BT132" i="15" s="1"/>
  <c r="AD132" i="15"/>
  <c r="F132" i="20" s="1"/>
  <c r="O132" i="20" s="1"/>
  <c r="AE132" i="15"/>
  <c r="AF132" i="15"/>
  <c r="F132" i="22" s="1"/>
  <c r="M132" i="22" s="1"/>
  <c r="AG132" i="15"/>
  <c r="BX132" i="15" s="1"/>
  <c r="AH132" i="15"/>
  <c r="BY132" i="15" s="1"/>
  <c r="AI132" i="15"/>
  <c r="BZ132" i="15" s="1"/>
  <c r="AJ132" i="15"/>
  <c r="CA132" i="15" s="1"/>
  <c r="AK132" i="15"/>
  <c r="AL132" i="15"/>
  <c r="AN132" i="15"/>
  <c r="AO132" i="15"/>
  <c r="AP132" i="15"/>
  <c r="AQ132" i="15"/>
  <c r="AR132" i="15"/>
  <c r="AT132" i="15"/>
  <c r="AU132" i="15"/>
  <c r="AV132" i="15"/>
  <c r="AW132" i="15"/>
  <c r="AX132" i="15"/>
  <c r="AY132" i="15"/>
  <c r="AZ132" i="15"/>
  <c r="BA132" i="15"/>
  <c r="BB132" i="15"/>
  <c r="BC132" i="15"/>
  <c r="BD132" i="15"/>
  <c r="BE132" i="15"/>
  <c r="BF132" i="15"/>
  <c r="BG132" i="15"/>
  <c r="BI132" i="15" s="1"/>
  <c r="BH132" i="15"/>
  <c r="BK132" i="15"/>
  <c r="BM132" i="15"/>
  <c r="BM133" i="15" s="1"/>
  <c r="BS132" i="15"/>
  <c r="BU132" i="15"/>
  <c r="BW132" i="15"/>
  <c r="CB132" i="15"/>
  <c r="CC132" i="15"/>
  <c r="A133" i="15"/>
  <c r="C133" i="15" s="1"/>
  <c r="B133" i="15"/>
  <c r="D133" i="15"/>
  <c r="G133" i="15"/>
  <c r="J133" i="15"/>
  <c r="M133" i="15"/>
  <c r="N133" i="15"/>
  <c r="O133" i="15"/>
  <c r="P133" i="15"/>
  <c r="Q133" i="15"/>
  <c r="R133" i="15"/>
  <c r="S133" i="15"/>
  <c r="T133" i="15"/>
  <c r="U133" i="15"/>
  <c r="V133" i="15"/>
  <c r="W133" i="15"/>
  <c r="BN133" i="15" s="1"/>
  <c r="X133" i="15"/>
  <c r="BO133" i="15" s="1"/>
  <c r="Y133" i="15"/>
  <c r="BP133" i="15" s="1"/>
  <c r="Z133" i="15"/>
  <c r="BQ133" i="15" s="1"/>
  <c r="AA133" i="15"/>
  <c r="BR133" i="15" s="1"/>
  <c r="AB133" i="15"/>
  <c r="F133" i="23" s="1"/>
  <c r="O133" i="23" s="1"/>
  <c r="AC133" i="15"/>
  <c r="AD133" i="15"/>
  <c r="AE133" i="15"/>
  <c r="E133" i="22" s="1"/>
  <c r="L133" i="22" s="1"/>
  <c r="Q133" i="22" s="1"/>
  <c r="AF133" i="15"/>
  <c r="F133" i="22" s="1"/>
  <c r="M133" i="22" s="1"/>
  <c r="AG133" i="15"/>
  <c r="BX133" i="15" s="1"/>
  <c r="AH133" i="15"/>
  <c r="BY133" i="15" s="1"/>
  <c r="AI133" i="15"/>
  <c r="AJ133" i="15"/>
  <c r="AK133" i="15"/>
  <c r="CB133" i="15" s="1"/>
  <c r="AL133" i="15"/>
  <c r="CC133" i="15" s="1"/>
  <c r="AN133" i="15"/>
  <c r="AO133" i="15"/>
  <c r="AP133" i="15"/>
  <c r="AQ133" i="15"/>
  <c r="AR133" i="15"/>
  <c r="AT133" i="15"/>
  <c r="AU133" i="15"/>
  <c r="AV133" i="15"/>
  <c r="AW133" i="15"/>
  <c r="AX133" i="15"/>
  <c r="AY133" i="15"/>
  <c r="AZ133" i="15"/>
  <c r="BA133" i="15"/>
  <c r="BB133" i="15"/>
  <c r="BC133" i="15"/>
  <c r="BD133" i="15"/>
  <c r="BE133" i="15"/>
  <c r="BF133" i="15"/>
  <c r="BG133" i="15"/>
  <c r="BI133" i="15" s="1"/>
  <c r="BH133" i="15"/>
  <c r="BK133" i="15"/>
  <c r="BZ133" i="15"/>
  <c r="CA133" i="15"/>
  <c r="BS133" i="15" l="1"/>
  <c r="BS131" i="15"/>
  <c r="Q130" i="22"/>
  <c r="BU131" i="15"/>
  <c r="F131" i="20"/>
  <c r="O131" i="20" s="1"/>
  <c r="J130" i="26"/>
  <c r="J130" i="20"/>
  <c r="S130" i="20" s="1"/>
  <c r="BW133" i="15"/>
  <c r="BU133" i="15"/>
  <c r="F133" i="20"/>
  <c r="O133" i="20" s="1"/>
  <c r="J132" i="26"/>
  <c r="J132" i="20"/>
  <c r="S132" i="20" s="1"/>
  <c r="BW131" i="15"/>
  <c r="E131" i="23"/>
  <c r="N131" i="23" s="1"/>
  <c r="E131" i="20"/>
  <c r="N131" i="20" s="1"/>
  <c r="I130" i="26"/>
  <c r="I130" i="20"/>
  <c r="R130" i="20" s="1"/>
  <c r="E130" i="23"/>
  <c r="N130" i="23" s="1"/>
  <c r="E130" i="20"/>
  <c r="N130" i="20" s="1"/>
  <c r="U130" i="20" s="1"/>
  <c r="BV132" i="15"/>
  <c r="E132" i="22"/>
  <c r="L132" i="22" s="1"/>
  <c r="Q132" i="22" s="1"/>
  <c r="BV133" i="15"/>
  <c r="BT133" i="15"/>
  <c r="E133" i="20"/>
  <c r="N133" i="20" s="1"/>
  <c r="E133" i="23"/>
  <c r="N133" i="23" s="1"/>
  <c r="I132" i="20"/>
  <c r="R132" i="20" s="1"/>
  <c r="I132" i="26"/>
  <c r="E132" i="20"/>
  <c r="N132" i="20" s="1"/>
  <c r="E132" i="23"/>
  <c r="N132" i="23" s="1"/>
  <c r="I131" i="26"/>
  <c r="I131" i="20"/>
  <c r="R131" i="20" s="1"/>
  <c r="Q131" i="22"/>
  <c r="I133" i="20" l="1"/>
  <c r="R133" i="20" s="1"/>
  <c r="I133" i="26"/>
  <c r="J133" i="20"/>
  <c r="S133" i="20" s="1"/>
  <c r="U133" i="20" s="1"/>
  <c r="J133" i="26"/>
  <c r="U132" i="20"/>
  <c r="J131" i="26"/>
  <c r="J131" i="20"/>
  <c r="S131" i="20" s="1"/>
  <c r="U131" i="20" s="1"/>
  <c r="B130" i="14" l="1"/>
  <c r="B131" i="14"/>
  <c r="B132" i="14"/>
  <c r="B133" i="14"/>
  <c r="B46" i="32"/>
  <c r="B47" i="32"/>
  <c r="B48" i="32"/>
  <c r="B49" i="32"/>
  <c r="B45" i="32"/>
  <c r="O17" i="34" l="1"/>
  <c r="N17" i="34"/>
  <c r="E91" i="35"/>
  <c r="D91" i="35"/>
  <c r="F91" i="35"/>
  <c r="C44" i="34"/>
  <c r="R21" i="34"/>
  <c r="R15" i="34"/>
  <c r="P15" i="34"/>
  <c r="Q15" i="34"/>
  <c r="P16" i="34"/>
  <c r="Q16" i="34"/>
  <c r="R16" i="34"/>
  <c r="P17" i="34"/>
  <c r="Q17" i="34"/>
  <c r="R17" i="34"/>
  <c r="P18" i="34"/>
  <c r="Q18" i="34"/>
  <c r="R18" i="34"/>
  <c r="P19" i="34"/>
  <c r="Q19" i="34"/>
  <c r="R19" i="34"/>
  <c r="P20" i="34"/>
  <c r="Q20" i="34"/>
  <c r="R20" i="34"/>
  <c r="P21" i="34"/>
  <c r="Q21" i="34"/>
  <c r="P22" i="34"/>
  <c r="Q22" i="34"/>
  <c r="R22" i="34"/>
  <c r="O16" i="34"/>
  <c r="O18" i="34"/>
  <c r="O19" i="34"/>
  <c r="O20" i="34"/>
  <c r="O21" i="34"/>
  <c r="O22" i="34"/>
  <c r="O15" i="34"/>
  <c r="N16" i="34"/>
  <c r="N18" i="34"/>
  <c r="N19" i="34"/>
  <c r="N20" i="34"/>
  <c r="N21" i="34"/>
  <c r="N22" i="34"/>
  <c r="N15" i="34"/>
  <c r="M16" i="34"/>
  <c r="M17" i="34"/>
  <c r="M18" i="34"/>
  <c r="M19" i="34"/>
  <c r="M20" i="34"/>
  <c r="M21" i="34"/>
  <c r="M22" i="34"/>
  <c r="L16" i="34"/>
  <c r="L17" i="34"/>
  <c r="L18" i="34"/>
  <c r="L19" i="34"/>
  <c r="L20" i="34"/>
  <c r="L21" i="34"/>
  <c r="L22" i="34"/>
  <c r="E46" i="34"/>
  <c r="D46" i="34"/>
  <c r="C45" i="34"/>
  <c r="P14" i="25" l="1"/>
  <c r="I14" i="25"/>
  <c r="B14" i="25"/>
  <c r="B122" i="28"/>
  <c r="C122" i="28"/>
  <c r="G122" i="28"/>
  <c r="H122" i="28"/>
  <c r="I122" i="28"/>
  <c r="J122" i="28"/>
  <c r="B123" i="28"/>
  <c r="C123" i="28"/>
  <c r="G123" i="28"/>
  <c r="H123" i="28"/>
  <c r="I123" i="28"/>
  <c r="J123" i="28"/>
  <c r="B124" i="28"/>
  <c r="C124" i="28"/>
  <c r="G124" i="28"/>
  <c r="H124" i="28"/>
  <c r="I124" i="28"/>
  <c r="J124" i="28"/>
  <c r="B125" i="28"/>
  <c r="C125" i="28"/>
  <c r="G125" i="28"/>
  <c r="H125" i="28"/>
  <c r="I125" i="28"/>
  <c r="J125" i="28"/>
  <c r="B126" i="28"/>
  <c r="C126" i="28"/>
  <c r="G126" i="28"/>
  <c r="H126" i="28"/>
  <c r="I126" i="28"/>
  <c r="J126" i="28"/>
  <c r="B127" i="28"/>
  <c r="C127" i="28"/>
  <c r="G127" i="28"/>
  <c r="H127" i="28"/>
  <c r="I127" i="28"/>
  <c r="J127" i="28"/>
  <c r="B128" i="28"/>
  <c r="C128" i="28"/>
  <c r="G128" i="28"/>
  <c r="H128" i="28"/>
  <c r="I128" i="28"/>
  <c r="J128" i="28"/>
  <c r="B129" i="28"/>
  <c r="C129" i="28"/>
  <c r="G129" i="28"/>
  <c r="H129" i="28"/>
  <c r="I129" i="28"/>
  <c r="J129" i="28"/>
  <c r="B122" i="27"/>
  <c r="C122" i="27"/>
  <c r="G122" i="27"/>
  <c r="H122" i="27"/>
  <c r="I122" i="27"/>
  <c r="B123" i="27"/>
  <c r="C123" i="27"/>
  <c r="G123" i="27"/>
  <c r="H123" i="27"/>
  <c r="I123" i="27"/>
  <c r="B124" i="27"/>
  <c r="C124" i="27"/>
  <c r="G124" i="27"/>
  <c r="H124" i="27"/>
  <c r="I124" i="27"/>
  <c r="B125" i="27"/>
  <c r="C125" i="27"/>
  <c r="G125" i="27"/>
  <c r="H125" i="27"/>
  <c r="I125" i="27"/>
  <c r="B126" i="27"/>
  <c r="C126" i="27"/>
  <c r="G126" i="27"/>
  <c r="H126" i="27"/>
  <c r="I126" i="27"/>
  <c r="B127" i="27"/>
  <c r="C127" i="27"/>
  <c r="G127" i="27"/>
  <c r="H127" i="27"/>
  <c r="I127" i="27"/>
  <c r="B128" i="27"/>
  <c r="C128" i="27"/>
  <c r="G128" i="27"/>
  <c r="H128" i="27"/>
  <c r="I128" i="27"/>
  <c r="B129" i="27"/>
  <c r="C129" i="27"/>
  <c r="G129" i="27"/>
  <c r="H129" i="27"/>
  <c r="I129" i="27"/>
  <c r="B122" i="26"/>
  <c r="C122" i="26"/>
  <c r="G122" i="26"/>
  <c r="H122" i="26"/>
  <c r="B123" i="26"/>
  <c r="C123" i="26"/>
  <c r="G123" i="26"/>
  <c r="H123" i="26"/>
  <c r="B124" i="26"/>
  <c r="C124" i="26"/>
  <c r="G124" i="26"/>
  <c r="H124" i="26"/>
  <c r="B125" i="26"/>
  <c r="C125" i="26"/>
  <c r="G125" i="26"/>
  <c r="H125" i="26"/>
  <c r="B126" i="26"/>
  <c r="C126" i="26"/>
  <c r="G126" i="26"/>
  <c r="H126" i="26"/>
  <c r="B127" i="26"/>
  <c r="C127" i="26"/>
  <c r="G127" i="26"/>
  <c r="H127" i="26"/>
  <c r="B128" i="26"/>
  <c r="C128" i="26"/>
  <c r="G128" i="26"/>
  <c r="H128" i="26"/>
  <c r="B129" i="26"/>
  <c r="C129" i="26"/>
  <c r="G129" i="26"/>
  <c r="H129" i="26"/>
  <c r="A122" i="23"/>
  <c r="B122" i="23"/>
  <c r="C122" i="23"/>
  <c r="G122" i="23"/>
  <c r="H122" i="23"/>
  <c r="I122" i="23"/>
  <c r="J122" i="23"/>
  <c r="M122" i="23"/>
  <c r="P122" i="23"/>
  <c r="Q122" i="23"/>
  <c r="R122" i="23"/>
  <c r="S122" i="23"/>
  <c r="A123" i="23"/>
  <c r="B123" i="23"/>
  <c r="C123" i="23"/>
  <c r="G123" i="23"/>
  <c r="H123" i="23"/>
  <c r="I123" i="23"/>
  <c r="J123" i="23"/>
  <c r="M123" i="23"/>
  <c r="P123" i="23"/>
  <c r="Q123" i="23"/>
  <c r="R123" i="23"/>
  <c r="S123" i="23"/>
  <c r="A124" i="23"/>
  <c r="B124" i="23"/>
  <c r="C124" i="23"/>
  <c r="G124" i="23"/>
  <c r="H124" i="23"/>
  <c r="Q124" i="23" s="1"/>
  <c r="I124" i="23"/>
  <c r="R124" i="23" s="1"/>
  <c r="J124" i="23"/>
  <c r="M124" i="23"/>
  <c r="P124" i="23"/>
  <c r="S124" i="23"/>
  <c r="A125" i="23"/>
  <c r="B125" i="23"/>
  <c r="C125" i="23"/>
  <c r="G125" i="23"/>
  <c r="H125" i="23"/>
  <c r="I125" i="23"/>
  <c r="J125" i="23"/>
  <c r="M125" i="23"/>
  <c r="P125" i="23"/>
  <c r="Q125" i="23"/>
  <c r="R125" i="23"/>
  <c r="S125" i="23"/>
  <c r="A126" i="23"/>
  <c r="B126" i="23"/>
  <c r="C126" i="23"/>
  <c r="G126" i="23"/>
  <c r="H126" i="23"/>
  <c r="I126" i="23"/>
  <c r="J126" i="23"/>
  <c r="M126" i="23"/>
  <c r="P126" i="23"/>
  <c r="Q126" i="23"/>
  <c r="R126" i="23"/>
  <c r="S126" i="23"/>
  <c r="A127" i="23"/>
  <c r="B127" i="23"/>
  <c r="C127" i="23"/>
  <c r="G127" i="23"/>
  <c r="H127" i="23"/>
  <c r="I127" i="23"/>
  <c r="J127" i="23"/>
  <c r="S127" i="23" s="1"/>
  <c r="M127" i="23"/>
  <c r="P127" i="23"/>
  <c r="Q127" i="23"/>
  <c r="R127" i="23"/>
  <c r="A128" i="23"/>
  <c r="B128" i="23"/>
  <c r="C128" i="23"/>
  <c r="G128" i="23"/>
  <c r="H128" i="23"/>
  <c r="I128" i="23"/>
  <c r="J128" i="23"/>
  <c r="M128" i="23"/>
  <c r="P128" i="23"/>
  <c r="Q128" i="23"/>
  <c r="R128" i="23"/>
  <c r="S128" i="23"/>
  <c r="A129" i="23"/>
  <c r="B129" i="23"/>
  <c r="C129" i="23"/>
  <c r="G129" i="23"/>
  <c r="H129" i="23"/>
  <c r="I129" i="23"/>
  <c r="J129" i="23"/>
  <c r="M129" i="23"/>
  <c r="P129" i="23"/>
  <c r="Q129" i="23"/>
  <c r="R129" i="23"/>
  <c r="S129" i="23"/>
  <c r="A122" i="22"/>
  <c r="B122" i="22"/>
  <c r="C122" i="22"/>
  <c r="G122" i="22"/>
  <c r="H122" i="22"/>
  <c r="O122" i="22" s="1"/>
  <c r="I122" i="22"/>
  <c r="K122" i="22"/>
  <c r="N122" i="22"/>
  <c r="P122" i="22"/>
  <c r="A123" i="22"/>
  <c r="B123" i="22"/>
  <c r="C123" i="22"/>
  <c r="G123" i="22"/>
  <c r="H123" i="22"/>
  <c r="I123" i="22"/>
  <c r="P123" i="22" s="1"/>
  <c r="K123" i="22"/>
  <c r="N123" i="22"/>
  <c r="O123" i="22"/>
  <c r="A124" i="22"/>
  <c r="B124" i="22"/>
  <c r="C124" i="22"/>
  <c r="G124" i="22"/>
  <c r="N124" i="22" s="1"/>
  <c r="H124" i="22"/>
  <c r="O124" i="22" s="1"/>
  <c r="I124" i="22"/>
  <c r="K124" i="22"/>
  <c r="P124" i="22"/>
  <c r="A125" i="22"/>
  <c r="B125" i="22"/>
  <c r="C125" i="22"/>
  <c r="G125" i="22"/>
  <c r="N125" i="22" s="1"/>
  <c r="H125" i="22"/>
  <c r="I125" i="22"/>
  <c r="K125" i="22"/>
  <c r="O125" i="22"/>
  <c r="P125" i="22"/>
  <c r="A126" i="22"/>
  <c r="B126" i="22"/>
  <c r="C126" i="22"/>
  <c r="G126" i="22"/>
  <c r="H126" i="22"/>
  <c r="O126" i="22" s="1"/>
  <c r="I126" i="22"/>
  <c r="K126" i="22"/>
  <c r="N126" i="22"/>
  <c r="P126" i="22"/>
  <c r="A127" i="22"/>
  <c r="B127" i="22"/>
  <c r="C127" i="22"/>
  <c r="G127" i="22"/>
  <c r="H127" i="22"/>
  <c r="I127" i="22"/>
  <c r="P127" i="22" s="1"/>
  <c r="K127" i="22"/>
  <c r="N127" i="22"/>
  <c r="O127" i="22"/>
  <c r="A128" i="22"/>
  <c r="B128" i="22"/>
  <c r="C128" i="22"/>
  <c r="G128" i="22"/>
  <c r="N128" i="22" s="1"/>
  <c r="H128" i="22"/>
  <c r="O128" i="22" s="1"/>
  <c r="I128" i="22"/>
  <c r="P128" i="22" s="1"/>
  <c r="K128" i="22"/>
  <c r="A129" i="22"/>
  <c r="B129" i="22"/>
  <c r="C129" i="22"/>
  <c r="G129" i="22"/>
  <c r="N129" i="22" s="1"/>
  <c r="H129" i="22"/>
  <c r="I129" i="22"/>
  <c r="K129" i="22"/>
  <c r="O129" i="22"/>
  <c r="P129" i="22"/>
  <c r="A127" i="20"/>
  <c r="B127" i="20"/>
  <c r="C127" i="20"/>
  <c r="G127" i="20"/>
  <c r="H127" i="20"/>
  <c r="M127" i="20"/>
  <c r="P127" i="20"/>
  <c r="Q127" i="20"/>
  <c r="A128" i="20"/>
  <c r="B128" i="20"/>
  <c r="C128" i="20"/>
  <c r="G128" i="20"/>
  <c r="H128" i="20"/>
  <c r="M128" i="20"/>
  <c r="P128" i="20"/>
  <c r="Q128" i="20"/>
  <c r="A129" i="20"/>
  <c r="B129" i="20"/>
  <c r="C129" i="20"/>
  <c r="G129" i="20"/>
  <c r="H129" i="20"/>
  <c r="M129" i="20"/>
  <c r="P129" i="20"/>
  <c r="Q129" i="20"/>
  <c r="A122" i="20"/>
  <c r="B122" i="20"/>
  <c r="C122" i="20"/>
  <c r="G122" i="20"/>
  <c r="H122" i="20"/>
  <c r="M122" i="20"/>
  <c r="P122" i="20"/>
  <c r="Q122" i="20"/>
  <c r="A123" i="20"/>
  <c r="B123" i="20"/>
  <c r="C123" i="20"/>
  <c r="G123" i="20"/>
  <c r="H123" i="20"/>
  <c r="M123" i="20"/>
  <c r="P123" i="20"/>
  <c r="Q123" i="20"/>
  <c r="A124" i="20"/>
  <c r="B124" i="20"/>
  <c r="C124" i="20"/>
  <c r="G124" i="20"/>
  <c r="H124" i="20"/>
  <c r="M124" i="20"/>
  <c r="P124" i="20"/>
  <c r="Q124" i="20"/>
  <c r="A125" i="20"/>
  <c r="B125" i="20"/>
  <c r="C125" i="20"/>
  <c r="G125" i="20"/>
  <c r="H125" i="20"/>
  <c r="M125" i="20"/>
  <c r="P125" i="20"/>
  <c r="Q125" i="20"/>
  <c r="A126" i="20"/>
  <c r="B126" i="20"/>
  <c r="C126" i="20"/>
  <c r="G126" i="20"/>
  <c r="H126" i="20"/>
  <c r="M126" i="20"/>
  <c r="P126" i="20"/>
  <c r="Q126" i="20"/>
  <c r="L11" i="17"/>
  <c r="EG239" i="16"/>
  <c r="EH239" i="16"/>
  <c r="EI239" i="16"/>
  <c r="EG240" i="16"/>
  <c r="EH240" i="16"/>
  <c r="EI240" i="16"/>
  <c r="EG241" i="16"/>
  <c r="EH241" i="16"/>
  <c r="EI241" i="16"/>
  <c r="Y25" i="16"/>
  <c r="Z25" i="16"/>
  <c r="AA25" i="16"/>
  <c r="AB25" i="16"/>
  <c r="AC25" i="16"/>
  <c r="AD25" i="16"/>
  <c r="AE25" i="16"/>
  <c r="AF25" i="16"/>
  <c r="BK123" i="15" l="1"/>
  <c r="BK124" i="15"/>
  <c r="BK125" i="15"/>
  <c r="BK126" i="15"/>
  <c r="BK127" i="15"/>
  <c r="BK128" i="15"/>
  <c r="BK129" i="15"/>
  <c r="BK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M122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M123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M124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M125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M126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M127" i="15"/>
  <c r="AT128" i="15"/>
  <c r="AU128" i="15"/>
  <c r="AV128" i="15"/>
  <c r="AW128" i="15"/>
  <c r="AX128" i="15"/>
  <c r="AY128" i="15"/>
  <c r="AZ128" i="15"/>
  <c r="BA128" i="15"/>
  <c r="BB128" i="15"/>
  <c r="BC128" i="15"/>
  <c r="BD128" i="15"/>
  <c r="BE128" i="15"/>
  <c r="BF128" i="15"/>
  <c r="BG128" i="15"/>
  <c r="BH128" i="15"/>
  <c r="BI128" i="15"/>
  <c r="BM128" i="15"/>
  <c r="AT129" i="15"/>
  <c r="AU129" i="15"/>
  <c r="AV129" i="15"/>
  <c r="AW129" i="15"/>
  <c r="AX129" i="15"/>
  <c r="AY129" i="15"/>
  <c r="AZ129" i="15"/>
  <c r="BA129" i="15"/>
  <c r="BB129" i="15"/>
  <c r="BC129" i="15"/>
  <c r="BD129" i="15"/>
  <c r="BE129" i="15"/>
  <c r="BF129" i="15"/>
  <c r="BG129" i="15"/>
  <c r="BH129" i="15"/>
  <c r="BI129" i="15"/>
  <c r="BM129" i="15"/>
  <c r="A122" i="15"/>
  <c r="C122" i="15" s="1"/>
  <c r="B122" i="15"/>
  <c r="D122" i="15"/>
  <c r="G122" i="15"/>
  <c r="J122" i="15"/>
  <c r="M122" i="15"/>
  <c r="N122" i="15"/>
  <c r="O122" i="15"/>
  <c r="P122" i="15"/>
  <c r="Q122" i="15"/>
  <c r="R122" i="15"/>
  <c r="G22" i="18" s="1"/>
  <c r="S122" i="15"/>
  <c r="K22" i="18" s="1"/>
  <c r="L23" i="18" s="1"/>
  <c r="T122" i="15"/>
  <c r="O22" i="18" s="1"/>
  <c r="U122" i="15"/>
  <c r="S22" i="18" s="1"/>
  <c r="V122" i="15"/>
  <c r="W122" i="15"/>
  <c r="BN122" i="15" s="1"/>
  <c r="X122" i="15"/>
  <c r="BO122" i="15" s="1"/>
  <c r="Y122" i="15"/>
  <c r="BP122" i="15" s="1"/>
  <c r="Z122" i="15"/>
  <c r="BQ122" i="15" s="1"/>
  <c r="AA122" i="15"/>
  <c r="BR122" i="15" s="1"/>
  <c r="AB122" i="15"/>
  <c r="AC122" i="15"/>
  <c r="AD122" i="15"/>
  <c r="AE122" i="15"/>
  <c r="AF122" i="15"/>
  <c r="AG122" i="15"/>
  <c r="BX122" i="15" s="1"/>
  <c r="AH122" i="15"/>
  <c r="BY122" i="15" s="1"/>
  <c r="AI122" i="15"/>
  <c r="BZ122" i="15" s="1"/>
  <c r="AJ122" i="15"/>
  <c r="CA122" i="15" s="1"/>
  <c r="AK122" i="15"/>
  <c r="CB122" i="15" s="1"/>
  <c r="AL122" i="15"/>
  <c r="CC122" i="15" s="1"/>
  <c r="AN122" i="15"/>
  <c r="AO122" i="15"/>
  <c r="AP122" i="15"/>
  <c r="AQ122" i="15"/>
  <c r="AR122" i="15"/>
  <c r="A123" i="15"/>
  <c r="B123" i="15"/>
  <c r="C123" i="15"/>
  <c r="D123" i="15"/>
  <c r="EG243" i="16" s="1"/>
  <c r="G123" i="15"/>
  <c r="EH243" i="16" s="1"/>
  <c r="J123" i="15"/>
  <c r="EI243" i="16" s="1"/>
  <c r="M123" i="15"/>
  <c r="N123" i="15"/>
  <c r="O123" i="15"/>
  <c r="P123" i="15"/>
  <c r="Q123" i="15"/>
  <c r="R123" i="15"/>
  <c r="G23" i="18" s="1"/>
  <c r="S123" i="15"/>
  <c r="K23" i="18" s="1"/>
  <c r="T123" i="15"/>
  <c r="O23" i="18" s="1"/>
  <c r="P23" i="18" s="1"/>
  <c r="U123" i="15"/>
  <c r="S23" i="18" s="1"/>
  <c r="T23" i="18" s="1"/>
  <c r="V123" i="15"/>
  <c r="W123" i="15"/>
  <c r="BN123" i="15" s="1"/>
  <c r="X123" i="15"/>
  <c r="BO123" i="15" s="1"/>
  <c r="Y123" i="15"/>
  <c r="BP123" i="15" s="1"/>
  <c r="Z123" i="15"/>
  <c r="BQ123" i="15" s="1"/>
  <c r="AA123" i="15"/>
  <c r="BR123" i="15" s="1"/>
  <c r="AB123" i="15"/>
  <c r="AC123" i="15"/>
  <c r="AD123" i="15"/>
  <c r="AE123" i="15"/>
  <c r="AF123" i="15"/>
  <c r="AG123" i="15"/>
  <c r="BX123" i="15" s="1"/>
  <c r="AH123" i="15"/>
  <c r="BY123" i="15" s="1"/>
  <c r="AI123" i="15"/>
  <c r="BZ123" i="15" s="1"/>
  <c r="AJ123" i="15"/>
  <c r="CA123" i="15" s="1"/>
  <c r="AK123" i="15"/>
  <c r="CB123" i="15" s="1"/>
  <c r="AL123" i="15"/>
  <c r="CC123" i="15" s="1"/>
  <c r="AN123" i="15"/>
  <c r="AO123" i="15"/>
  <c r="AP123" i="15"/>
  <c r="AQ123" i="15"/>
  <c r="AR123" i="15"/>
  <c r="A124" i="15"/>
  <c r="B124" i="15"/>
  <c r="C124" i="15"/>
  <c r="D124" i="15"/>
  <c r="EG244" i="16" s="1"/>
  <c r="G124" i="15"/>
  <c r="EH244" i="16" s="1"/>
  <c r="J124" i="15"/>
  <c r="EI244" i="16" s="1"/>
  <c r="M124" i="15"/>
  <c r="N124" i="15"/>
  <c r="O124" i="15"/>
  <c r="P124" i="15"/>
  <c r="Q124" i="15"/>
  <c r="R124" i="15"/>
  <c r="G24" i="18" s="1"/>
  <c r="S124" i="15"/>
  <c r="K24" i="18" s="1"/>
  <c r="L24" i="18" s="1"/>
  <c r="T124" i="15"/>
  <c r="O24" i="18" s="1"/>
  <c r="P24" i="18" s="1"/>
  <c r="U124" i="15"/>
  <c r="S24" i="18" s="1"/>
  <c r="V124" i="15"/>
  <c r="W124" i="15"/>
  <c r="BN124" i="15" s="1"/>
  <c r="X124" i="15"/>
  <c r="BO124" i="15" s="1"/>
  <c r="Y124" i="15"/>
  <c r="BP124" i="15" s="1"/>
  <c r="Z124" i="15"/>
  <c r="BQ124" i="15" s="1"/>
  <c r="AA124" i="15"/>
  <c r="BR124" i="15" s="1"/>
  <c r="AB124" i="15"/>
  <c r="AC124" i="15"/>
  <c r="AD124" i="15"/>
  <c r="AE124" i="15"/>
  <c r="AF124" i="15"/>
  <c r="AG124" i="15"/>
  <c r="BX124" i="15" s="1"/>
  <c r="AH124" i="15"/>
  <c r="BY124" i="15" s="1"/>
  <c r="AI124" i="15"/>
  <c r="BZ124" i="15" s="1"/>
  <c r="AJ124" i="15"/>
  <c r="CA124" i="15" s="1"/>
  <c r="AK124" i="15"/>
  <c r="CB124" i="15" s="1"/>
  <c r="AL124" i="15"/>
  <c r="CC124" i="15" s="1"/>
  <c r="AN124" i="15"/>
  <c r="AO124" i="15"/>
  <c r="AP124" i="15"/>
  <c r="AQ124" i="15"/>
  <c r="AR124" i="15"/>
  <c r="A125" i="15"/>
  <c r="B125" i="15"/>
  <c r="C125" i="15"/>
  <c r="D125" i="15"/>
  <c r="EG245" i="16" s="1"/>
  <c r="G125" i="15"/>
  <c r="EH245" i="16" s="1"/>
  <c r="J125" i="15"/>
  <c r="EI245" i="16" s="1"/>
  <c r="M125" i="15"/>
  <c r="N125" i="15"/>
  <c r="O125" i="15"/>
  <c r="P125" i="15"/>
  <c r="Q125" i="15"/>
  <c r="R125" i="15"/>
  <c r="G25" i="18" s="1"/>
  <c r="H25" i="18" s="1"/>
  <c r="S125" i="15"/>
  <c r="K25" i="18" s="1"/>
  <c r="L25" i="18" s="1"/>
  <c r="T125" i="15"/>
  <c r="O25" i="18" s="1"/>
  <c r="P25" i="18" s="1"/>
  <c r="U125" i="15"/>
  <c r="S25" i="18" s="1"/>
  <c r="V125" i="15"/>
  <c r="W125" i="15"/>
  <c r="BN125" i="15" s="1"/>
  <c r="X125" i="15"/>
  <c r="BO125" i="15" s="1"/>
  <c r="Y125" i="15"/>
  <c r="BP125" i="15" s="1"/>
  <c r="Z125" i="15"/>
  <c r="BQ125" i="15" s="1"/>
  <c r="AA125" i="15"/>
  <c r="BR125" i="15" s="1"/>
  <c r="AB125" i="15"/>
  <c r="AC125" i="15"/>
  <c r="AD125" i="15"/>
  <c r="AE125" i="15"/>
  <c r="AF125" i="15"/>
  <c r="AG125" i="15"/>
  <c r="BX125" i="15" s="1"/>
  <c r="AH125" i="15"/>
  <c r="BY125" i="15" s="1"/>
  <c r="AI125" i="15"/>
  <c r="BZ125" i="15" s="1"/>
  <c r="AJ125" i="15"/>
  <c r="CA125" i="15" s="1"/>
  <c r="AK125" i="15"/>
  <c r="CB125" i="15" s="1"/>
  <c r="AL125" i="15"/>
  <c r="CC125" i="15" s="1"/>
  <c r="AN125" i="15"/>
  <c r="AO125" i="15"/>
  <c r="AP125" i="15"/>
  <c r="AQ125" i="15"/>
  <c r="AR125" i="15"/>
  <c r="A126" i="15"/>
  <c r="B126" i="15"/>
  <c r="C126" i="15"/>
  <c r="D126" i="15"/>
  <c r="EG246" i="16" s="1"/>
  <c r="G126" i="15"/>
  <c r="EH246" i="16" s="1"/>
  <c r="J126" i="15"/>
  <c r="EI246" i="16" s="1"/>
  <c r="M126" i="15"/>
  <c r="N126" i="15"/>
  <c r="O126" i="15"/>
  <c r="P126" i="15"/>
  <c r="Q126" i="15"/>
  <c r="R126" i="15"/>
  <c r="G26" i="18" s="1"/>
  <c r="H26" i="18" s="1"/>
  <c r="S126" i="15"/>
  <c r="K26" i="18" s="1"/>
  <c r="L26" i="18" s="1"/>
  <c r="T126" i="15"/>
  <c r="O26" i="18" s="1"/>
  <c r="U126" i="15"/>
  <c r="S26" i="18" s="1"/>
  <c r="T26" i="18" s="1"/>
  <c r="V126" i="15"/>
  <c r="W126" i="15"/>
  <c r="BN126" i="15" s="1"/>
  <c r="X126" i="15"/>
  <c r="BO126" i="15" s="1"/>
  <c r="Y126" i="15"/>
  <c r="BP126" i="15" s="1"/>
  <c r="Z126" i="15"/>
  <c r="BQ126" i="15" s="1"/>
  <c r="AA126" i="15"/>
  <c r="BR126" i="15" s="1"/>
  <c r="AB126" i="15"/>
  <c r="AC126" i="15"/>
  <c r="AD126" i="15"/>
  <c r="AE126" i="15"/>
  <c r="AF126" i="15"/>
  <c r="AG126" i="15"/>
  <c r="BX126" i="15" s="1"/>
  <c r="AH126" i="15"/>
  <c r="BY126" i="15" s="1"/>
  <c r="AI126" i="15"/>
  <c r="BZ126" i="15" s="1"/>
  <c r="AJ126" i="15"/>
  <c r="CA126" i="15" s="1"/>
  <c r="AK126" i="15"/>
  <c r="CB126" i="15" s="1"/>
  <c r="AL126" i="15"/>
  <c r="CC126" i="15" s="1"/>
  <c r="AN126" i="15"/>
  <c r="AO126" i="15"/>
  <c r="AP126" i="15"/>
  <c r="AQ126" i="15"/>
  <c r="AR126" i="15"/>
  <c r="A127" i="15"/>
  <c r="B127" i="15"/>
  <c r="C127" i="15"/>
  <c r="D127" i="15"/>
  <c r="EG247" i="16" s="1"/>
  <c r="G127" i="15"/>
  <c r="EH247" i="16" s="1"/>
  <c r="J127" i="15"/>
  <c r="EI247" i="16" s="1"/>
  <c r="M127" i="15"/>
  <c r="N127" i="15"/>
  <c r="O127" i="15"/>
  <c r="P127" i="15"/>
  <c r="Q127" i="15"/>
  <c r="R127" i="15"/>
  <c r="G27" i="18" s="1"/>
  <c r="S127" i="15"/>
  <c r="K27" i="18" s="1"/>
  <c r="T127" i="15"/>
  <c r="O27" i="18" s="1"/>
  <c r="P27" i="18" s="1"/>
  <c r="U127" i="15"/>
  <c r="S27" i="18" s="1"/>
  <c r="T27" i="18" s="1"/>
  <c r="V127" i="15"/>
  <c r="W127" i="15"/>
  <c r="BN127" i="15" s="1"/>
  <c r="X127" i="15"/>
  <c r="BO127" i="15" s="1"/>
  <c r="Y127" i="15"/>
  <c r="BP127" i="15" s="1"/>
  <c r="Z127" i="15"/>
  <c r="BQ127" i="15" s="1"/>
  <c r="AA127" i="15"/>
  <c r="BR127" i="15" s="1"/>
  <c r="AB127" i="15"/>
  <c r="AC127" i="15"/>
  <c r="AD127" i="15"/>
  <c r="AE127" i="15"/>
  <c r="AF127" i="15"/>
  <c r="AG127" i="15"/>
  <c r="BX127" i="15" s="1"/>
  <c r="AH127" i="15"/>
  <c r="BY127" i="15" s="1"/>
  <c r="AI127" i="15"/>
  <c r="BZ127" i="15" s="1"/>
  <c r="AJ127" i="15"/>
  <c r="CA127" i="15" s="1"/>
  <c r="AK127" i="15"/>
  <c r="CB127" i="15" s="1"/>
  <c r="AL127" i="15"/>
  <c r="CC127" i="15" s="1"/>
  <c r="AN127" i="15"/>
  <c r="AO127" i="15"/>
  <c r="AP127" i="15"/>
  <c r="AQ127" i="15"/>
  <c r="AR127" i="15"/>
  <c r="A128" i="15"/>
  <c r="B128" i="15"/>
  <c r="C128" i="15"/>
  <c r="D128" i="15"/>
  <c r="EG248" i="16" s="1"/>
  <c r="G128" i="15"/>
  <c r="EH248" i="16" s="1"/>
  <c r="J128" i="15"/>
  <c r="EI248" i="16" s="1"/>
  <c r="M128" i="15"/>
  <c r="N128" i="15"/>
  <c r="O128" i="15"/>
  <c r="P128" i="15"/>
  <c r="Q128" i="15"/>
  <c r="R128" i="15"/>
  <c r="G28" i="18" s="1"/>
  <c r="S128" i="15"/>
  <c r="K28" i="18" s="1"/>
  <c r="L28" i="18" s="1"/>
  <c r="T128" i="15"/>
  <c r="O28" i="18" s="1"/>
  <c r="P28" i="18" s="1"/>
  <c r="U128" i="15"/>
  <c r="S28" i="18" s="1"/>
  <c r="V128" i="15"/>
  <c r="W128" i="15"/>
  <c r="BN128" i="15" s="1"/>
  <c r="X128" i="15"/>
  <c r="BO128" i="15" s="1"/>
  <c r="Y128" i="15"/>
  <c r="BP128" i="15" s="1"/>
  <c r="Z128" i="15"/>
  <c r="BQ128" i="15" s="1"/>
  <c r="AA128" i="15"/>
  <c r="BR128" i="15" s="1"/>
  <c r="AB128" i="15"/>
  <c r="AC128" i="15"/>
  <c r="AD128" i="15"/>
  <c r="AE128" i="15"/>
  <c r="AF128" i="15"/>
  <c r="AG128" i="15"/>
  <c r="BX128" i="15" s="1"/>
  <c r="AH128" i="15"/>
  <c r="BY128" i="15" s="1"/>
  <c r="AI128" i="15"/>
  <c r="BZ128" i="15" s="1"/>
  <c r="AJ128" i="15"/>
  <c r="CA128" i="15" s="1"/>
  <c r="AK128" i="15"/>
  <c r="CB128" i="15" s="1"/>
  <c r="AL128" i="15"/>
  <c r="CC128" i="15" s="1"/>
  <c r="AN128" i="15"/>
  <c r="AO128" i="15"/>
  <c r="AP128" i="15"/>
  <c r="AQ128" i="15"/>
  <c r="AR128" i="15"/>
  <c r="A129" i="15"/>
  <c r="B129" i="15"/>
  <c r="C129" i="15"/>
  <c r="D129" i="15"/>
  <c r="EG249" i="16" s="1"/>
  <c r="G129" i="15"/>
  <c r="EH249" i="16" s="1"/>
  <c r="J129" i="15"/>
  <c r="EI249" i="16" s="1"/>
  <c r="M129" i="15"/>
  <c r="N129" i="15"/>
  <c r="O129" i="15"/>
  <c r="P129" i="15"/>
  <c r="Q129" i="15"/>
  <c r="R129" i="15"/>
  <c r="G29" i="18" s="1"/>
  <c r="H29" i="18" s="1"/>
  <c r="S129" i="15"/>
  <c r="K29" i="18" s="1"/>
  <c r="L29" i="18" s="1"/>
  <c r="T129" i="15"/>
  <c r="O29" i="18" s="1"/>
  <c r="P29" i="18" s="1"/>
  <c r="U129" i="15"/>
  <c r="S29" i="18" s="1"/>
  <c r="V129" i="15"/>
  <c r="W129" i="15"/>
  <c r="BN129" i="15" s="1"/>
  <c r="X129" i="15"/>
  <c r="BO129" i="15" s="1"/>
  <c r="Y129" i="15"/>
  <c r="BP129" i="15" s="1"/>
  <c r="Z129" i="15"/>
  <c r="BQ129" i="15" s="1"/>
  <c r="AA129" i="15"/>
  <c r="BR129" i="15" s="1"/>
  <c r="AB129" i="15"/>
  <c r="AC129" i="15"/>
  <c r="AD129" i="15"/>
  <c r="AE129" i="15"/>
  <c r="AF129" i="15"/>
  <c r="AG129" i="15"/>
  <c r="BX129" i="15" s="1"/>
  <c r="AH129" i="15"/>
  <c r="BY129" i="15" s="1"/>
  <c r="AI129" i="15"/>
  <c r="BZ129" i="15" s="1"/>
  <c r="AJ129" i="15"/>
  <c r="CA129" i="15" s="1"/>
  <c r="AK129" i="15"/>
  <c r="CB129" i="15" s="1"/>
  <c r="AL129" i="15"/>
  <c r="CC129" i="15" s="1"/>
  <c r="AN129" i="15"/>
  <c r="AO129" i="15"/>
  <c r="AP129" i="15"/>
  <c r="AQ129" i="15"/>
  <c r="AR129" i="15"/>
  <c r="BS129" i="15" l="1"/>
  <c r="F129" i="23"/>
  <c r="O129" i="23" s="1"/>
  <c r="BS125" i="15"/>
  <c r="F125" i="23"/>
  <c r="O125" i="23" s="1"/>
  <c r="BV129" i="15"/>
  <c r="E129" i="22"/>
  <c r="L129" i="22" s="1"/>
  <c r="BW128" i="15"/>
  <c r="F128" i="22"/>
  <c r="M128" i="22" s="1"/>
  <c r="BS128" i="15"/>
  <c r="F128" i="23"/>
  <c r="O128" i="23" s="1"/>
  <c r="BT127" i="15"/>
  <c r="E127" i="20"/>
  <c r="N127" i="20" s="1"/>
  <c r="E127" i="23"/>
  <c r="N127" i="23" s="1"/>
  <c r="BU126" i="15"/>
  <c r="F126" i="20"/>
  <c r="O126" i="20" s="1"/>
  <c r="BV125" i="15"/>
  <c r="E125" i="22"/>
  <c r="L125" i="22" s="1"/>
  <c r="BW124" i="15"/>
  <c r="F124" i="22"/>
  <c r="M124" i="22" s="1"/>
  <c r="BS124" i="15"/>
  <c r="F124" i="23"/>
  <c r="O124" i="23" s="1"/>
  <c r="BT123" i="15"/>
  <c r="E123" i="23"/>
  <c r="N123" i="23" s="1"/>
  <c r="E123" i="20"/>
  <c r="N123" i="20" s="1"/>
  <c r="BU122" i="15"/>
  <c r="F122" i="20"/>
  <c r="O122" i="20" s="1"/>
  <c r="BT128" i="15"/>
  <c r="E128" i="23"/>
  <c r="N128" i="23" s="1"/>
  <c r="E128" i="20"/>
  <c r="N128" i="20" s="1"/>
  <c r="BV126" i="15"/>
  <c r="E126" i="22"/>
  <c r="L126" i="22" s="1"/>
  <c r="BT124" i="15"/>
  <c r="E124" i="23"/>
  <c r="N124" i="23" s="1"/>
  <c r="E124" i="20"/>
  <c r="N124" i="20" s="1"/>
  <c r="BV122" i="15"/>
  <c r="E122" i="22"/>
  <c r="L122" i="22" s="1"/>
  <c r="Q122" i="22" s="1"/>
  <c r="BU129" i="15"/>
  <c r="F129" i="20"/>
  <c r="O129" i="20" s="1"/>
  <c r="BV128" i="15"/>
  <c r="E128" i="22"/>
  <c r="L128" i="22" s="1"/>
  <c r="Q128" i="22" s="1"/>
  <c r="BW127" i="15"/>
  <c r="F127" i="22"/>
  <c r="M127" i="22" s="1"/>
  <c r="BS127" i="15"/>
  <c r="F127" i="23"/>
  <c r="O127" i="23" s="1"/>
  <c r="BT126" i="15"/>
  <c r="E126" i="23"/>
  <c r="N126" i="23" s="1"/>
  <c r="E126" i="20"/>
  <c r="N126" i="20" s="1"/>
  <c r="BU125" i="15"/>
  <c r="F125" i="20"/>
  <c r="O125" i="20" s="1"/>
  <c r="BV124" i="15"/>
  <c r="E124" i="22"/>
  <c r="L124" i="22" s="1"/>
  <c r="Q124" i="22" s="1"/>
  <c r="BW123" i="15"/>
  <c r="F123" i="22"/>
  <c r="M123" i="22" s="1"/>
  <c r="BS123" i="15"/>
  <c r="F123" i="23"/>
  <c r="O123" i="23" s="1"/>
  <c r="BT122" i="15"/>
  <c r="E122" i="23"/>
  <c r="N122" i="23" s="1"/>
  <c r="E122" i="20"/>
  <c r="N122" i="20" s="1"/>
  <c r="BW129" i="15"/>
  <c r="F129" i="22"/>
  <c r="M129" i="22" s="1"/>
  <c r="BU127" i="15"/>
  <c r="F127" i="20"/>
  <c r="O127" i="20" s="1"/>
  <c r="BW125" i="15"/>
  <c r="F125" i="22"/>
  <c r="M125" i="22" s="1"/>
  <c r="BU123" i="15"/>
  <c r="F123" i="20"/>
  <c r="O123" i="20" s="1"/>
  <c r="BT129" i="15"/>
  <c r="E129" i="20"/>
  <c r="N129" i="20" s="1"/>
  <c r="E129" i="23"/>
  <c r="N129" i="23" s="1"/>
  <c r="BU128" i="15"/>
  <c r="F128" i="20"/>
  <c r="O128" i="20" s="1"/>
  <c r="BV127" i="15"/>
  <c r="E127" i="22"/>
  <c r="L127" i="22" s="1"/>
  <c r="Q127" i="22" s="1"/>
  <c r="BW126" i="15"/>
  <c r="F126" i="22"/>
  <c r="M126" i="22" s="1"/>
  <c r="BS126" i="15"/>
  <c r="F126" i="23"/>
  <c r="O126" i="23" s="1"/>
  <c r="BT125" i="15"/>
  <c r="E125" i="20"/>
  <c r="N125" i="20" s="1"/>
  <c r="E125" i="23"/>
  <c r="N125" i="23" s="1"/>
  <c r="BU124" i="15"/>
  <c r="F124" i="20"/>
  <c r="O124" i="20" s="1"/>
  <c r="BV123" i="15"/>
  <c r="E123" i="22"/>
  <c r="L123" i="22" s="1"/>
  <c r="Q123" i="22" s="1"/>
  <c r="BW122" i="15"/>
  <c r="F122" i="22"/>
  <c r="M122" i="22" s="1"/>
  <c r="BS122" i="15"/>
  <c r="F122" i="23"/>
  <c r="O122" i="23" s="1"/>
  <c r="K127" i="26"/>
  <c r="C27" i="18"/>
  <c r="K127" i="20"/>
  <c r="T127" i="20" s="1"/>
  <c r="K123" i="26"/>
  <c r="C23" i="18"/>
  <c r="K123" i="20"/>
  <c r="T123" i="20" s="1"/>
  <c r="K124" i="20"/>
  <c r="T124" i="20" s="1"/>
  <c r="K124" i="26"/>
  <c r="C24" i="18"/>
  <c r="D24" i="18" s="1"/>
  <c r="K126" i="20"/>
  <c r="T126" i="20" s="1"/>
  <c r="C26" i="18"/>
  <c r="K126" i="26"/>
  <c r="K122" i="20"/>
  <c r="T122" i="20" s="1"/>
  <c r="C22" i="18"/>
  <c r="K122" i="26"/>
  <c r="K128" i="20"/>
  <c r="T128" i="20" s="1"/>
  <c r="K128" i="26"/>
  <c r="C28" i="18"/>
  <c r="D28" i="18" s="1"/>
  <c r="C29" i="18"/>
  <c r="K129" i="26"/>
  <c r="K129" i="20"/>
  <c r="T129" i="20" s="1"/>
  <c r="C25" i="18"/>
  <c r="D25" i="18" s="1"/>
  <c r="K125" i="26"/>
  <c r="K125" i="20"/>
  <c r="T125" i="20" s="1"/>
  <c r="T25" i="18"/>
  <c r="T24" i="18"/>
  <c r="T29" i="18"/>
  <c r="T28" i="18"/>
  <c r="P26" i="18"/>
  <c r="L27" i="18"/>
  <c r="H28" i="18"/>
  <c r="H27" i="18"/>
  <c r="H24" i="18"/>
  <c r="H23" i="18"/>
  <c r="EI242" i="16"/>
  <c r="C15" i="19"/>
  <c r="L15" i="31"/>
  <c r="EH242" i="16"/>
  <c r="C15" i="31"/>
  <c r="EG242" i="16"/>
  <c r="B121" i="14"/>
  <c r="B122" i="14"/>
  <c r="B123" i="14"/>
  <c r="B124" i="14"/>
  <c r="B125" i="14"/>
  <c r="B126" i="14"/>
  <c r="B127" i="14"/>
  <c r="B128" i="14"/>
  <c r="B129" i="14"/>
  <c r="N14" i="35"/>
  <c r="D86" i="35"/>
  <c r="D87" i="35" s="1"/>
  <c r="D88" i="35" s="1"/>
  <c r="N16" i="35" s="1"/>
  <c r="H16" i="31" s="1"/>
  <c r="M6" i="34"/>
  <c r="M5" i="34"/>
  <c r="M4" i="34"/>
  <c r="L4" i="34"/>
  <c r="L26" i="34"/>
  <c r="E86" i="35" s="1"/>
  <c r="E87" i="35" s="1"/>
  <c r="E88" i="35" s="1"/>
  <c r="L25" i="34"/>
  <c r="I129" i="20" l="1"/>
  <c r="R129" i="20" s="1"/>
  <c r="I129" i="26"/>
  <c r="Q126" i="22"/>
  <c r="I128" i="20"/>
  <c r="R128" i="20" s="1"/>
  <c r="I128" i="26"/>
  <c r="I127" i="20"/>
  <c r="R127" i="20" s="1"/>
  <c r="I127" i="26"/>
  <c r="I125" i="20"/>
  <c r="R125" i="20" s="1"/>
  <c r="I125" i="26"/>
  <c r="J128" i="26"/>
  <c r="J128" i="20"/>
  <c r="S128" i="20" s="1"/>
  <c r="I123" i="20"/>
  <c r="R123" i="20" s="1"/>
  <c r="I123" i="26"/>
  <c r="J126" i="26"/>
  <c r="J126" i="20"/>
  <c r="S126" i="20" s="1"/>
  <c r="Q129" i="22"/>
  <c r="I122" i="20"/>
  <c r="R122" i="20" s="1"/>
  <c r="U122" i="20" s="1"/>
  <c r="I122" i="26"/>
  <c r="J125" i="20"/>
  <c r="S125" i="20" s="1"/>
  <c r="J125" i="26"/>
  <c r="I124" i="26"/>
  <c r="I124" i="20"/>
  <c r="R124" i="20" s="1"/>
  <c r="J124" i="26"/>
  <c r="J124" i="20"/>
  <c r="S124" i="20" s="1"/>
  <c r="J123" i="20"/>
  <c r="S123" i="20" s="1"/>
  <c r="U123" i="20" s="1"/>
  <c r="J123" i="26"/>
  <c r="J127" i="20"/>
  <c r="S127" i="20" s="1"/>
  <c r="J127" i="26"/>
  <c r="I126" i="26"/>
  <c r="I126" i="20"/>
  <c r="R126" i="20" s="1"/>
  <c r="J129" i="20"/>
  <c r="S129" i="20" s="1"/>
  <c r="J129" i="26"/>
  <c r="J122" i="26"/>
  <c r="J122" i="20"/>
  <c r="S122" i="20" s="1"/>
  <c r="Q125" i="22"/>
  <c r="D29" i="18"/>
  <c r="D26" i="18"/>
  <c r="D27" i="18"/>
  <c r="D23" i="18"/>
  <c r="J2" i="28"/>
  <c r="J3" i="28"/>
  <c r="J4" i="28"/>
  <c r="J5" i="28"/>
  <c r="S5" i="28" s="1"/>
  <c r="J6" i="28"/>
  <c r="J7" i="28"/>
  <c r="J8" i="28"/>
  <c r="J9" i="28"/>
  <c r="S9" i="28" s="1"/>
  <c r="J10" i="28"/>
  <c r="J11" i="28"/>
  <c r="J12" i="28"/>
  <c r="J13" i="28"/>
  <c r="S13" i="28" s="1"/>
  <c r="J14" i="28"/>
  <c r="J15" i="28"/>
  <c r="J16" i="28"/>
  <c r="J17" i="28"/>
  <c r="S17" i="28" s="1"/>
  <c r="J18" i="28"/>
  <c r="J19" i="28"/>
  <c r="J20" i="28"/>
  <c r="J21" i="28"/>
  <c r="S21" i="28" s="1"/>
  <c r="J22" i="28"/>
  <c r="J23" i="28"/>
  <c r="J24" i="28"/>
  <c r="J25" i="28"/>
  <c r="S25" i="28" s="1"/>
  <c r="J26" i="28"/>
  <c r="J27" i="28"/>
  <c r="J28" i="28"/>
  <c r="J29" i="28"/>
  <c r="S29" i="28" s="1"/>
  <c r="J30" i="28"/>
  <c r="J31" i="28"/>
  <c r="J32" i="28"/>
  <c r="J33" i="28"/>
  <c r="S33" i="28" s="1"/>
  <c r="J34" i="28"/>
  <c r="J35" i="28"/>
  <c r="J36" i="28"/>
  <c r="J37" i="28"/>
  <c r="S37" i="28" s="1"/>
  <c r="J38" i="28"/>
  <c r="J39" i="28"/>
  <c r="J40" i="28"/>
  <c r="J41" i="28"/>
  <c r="S41" i="28" s="1"/>
  <c r="J42" i="28"/>
  <c r="J43" i="28"/>
  <c r="J44" i="28"/>
  <c r="J45" i="28"/>
  <c r="S45" i="28" s="1"/>
  <c r="J46" i="28"/>
  <c r="J47" i="28"/>
  <c r="J48" i="28"/>
  <c r="J49" i="28"/>
  <c r="S49" i="28" s="1"/>
  <c r="J50" i="28"/>
  <c r="J51" i="28"/>
  <c r="J52" i="28"/>
  <c r="J53" i="28"/>
  <c r="S53" i="28" s="1"/>
  <c r="J54" i="28"/>
  <c r="J55" i="28"/>
  <c r="J56" i="28"/>
  <c r="J57" i="28"/>
  <c r="S57" i="28" s="1"/>
  <c r="J58" i="28"/>
  <c r="J59" i="28"/>
  <c r="J60" i="28"/>
  <c r="J61" i="28"/>
  <c r="S61" i="28" s="1"/>
  <c r="J62" i="28"/>
  <c r="J63" i="28"/>
  <c r="J64" i="28"/>
  <c r="J65" i="28"/>
  <c r="S65" i="28" s="1"/>
  <c r="J66" i="28"/>
  <c r="J67" i="28"/>
  <c r="J68" i="28"/>
  <c r="J69" i="28"/>
  <c r="S69" i="28" s="1"/>
  <c r="J70" i="28"/>
  <c r="J71" i="28"/>
  <c r="J72" i="28"/>
  <c r="J73" i="28"/>
  <c r="S73" i="28" s="1"/>
  <c r="J74" i="28"/>
  <c r="J75" i="28"/>
  <c r="J76" i="28"/>
  <c r="J77" i="28"/>
  <c r="S77" i="28" s="1"/>
  <c r="J78" i="28"/>
  <c r="J79" i="28"/>
  <c r="J80" i="28"/>
  <c r="J81" i="28"/>
  <c r="S81" i="28" s="1"/>
  <c r="J82" i="28"/>
  <c r="J83" i="28"/>
  <c r="J84" i="28"/>
  <c r="J85" i="28"/>
  <c r="S85" i="28" s="1"/>
  <c r="J86" i="28"/>
  <c r="J87" i="28"/>
  <c r="J88" i="28"/>
  <c r="J89" i="28"/>
  <c r="S89" i="28" s="1"/>
  <c r="J90" i="28"/>
  <c r="J91" i="28"/>
  <c r="J92" i="28"/>
  <c r="J93" i="28"/>
  <c r="S93" i="28" s="1"/>
  <c r="J94" i="28"/>
  <c r="J95" i="28"/>
  <c r="J96" i="28"/>
  <c r="J97" i="28"/>
  <c r="S97" i="28" s="1"/>
  <c r="J98" i="28"/>
  <c r="J99" i="28"/>
  <c r="J100" i="28"/>
  <c r="J101" i="28"/>
  <c r="S101" i="28" s="1"/>
  <c r="J102" i="28"/>
  <c r="J103" i="28"/>
  <c r="J104" i="28"/>
  <c r="J105" i="28"/>
  <c r="S105" i="28" s="1"/>
  <c r="J106" i="28"/>
  <c r="J107" i="28"/>
  <c r="J108" i="28"/>
  <c r="J109" i="28"/>
  <c r="S109" i="28" s="1"/>
  <c r="J110" i="28"/>
  <c r="J111" i="28"/>
  <c r="J112" i="28"/>
  <c r="J113" i="28"/>
  <c r="S113" i="28" s="1"/>
  <c r="J114" i="28"/>
  <c r="J115" i="28"/>
  <c r="J116" i="28"/>
  <c r="J117" i="28"/>
  <c r="S117" i="28" s="1"/>
  <c r="J118" i="28"/>
  <c r="J119" i="28"/>
  <c r="J120" i="28"/>
  <c r="J121" i="28"/>
  <c r="S121" i="28" s="1"/>
  <c r="S123" i="28"/>
  <c r="S125" i="28"/>
  <c r="S127" i="28"/>
  <c r="S129" i="28"/>
  <c r="S133" i="28"/>
  <c r="J134" i="28"/>
  <c r="J135" i="28"/>
  <c r="J136" i="28"/>
  <c r="J137" i="28"/>
  <c r="S137" i="28" s="1"/>
  <c r="J138" i="28"/>
  <c r="J139" i="28"/>
  <c r="J140" i="28"/>
  <c r="J141" i="28"/>
  <c r="S141" i="28" s="1"/>
  <c r="J142" i="28"/>
  <c r="J143" i="28"/>
  <c r="J144" i="28"/>
  <c r="J145" i="28"/>
  <c r="S145" i="28" s="1"/>
  <c r="J146" i="28"/>
  <c r="J147" i="28"/>
  <c r="J148" i="28"/>
  <c r="J149" i="28"/>
  <c r="S149" i="28" s="1"/>
  <c r="J150" i="28"/>
  <c r="J151" i="28"/>
  <c r="J152" i="28"/>
  <c r="J153" i="28"/>
  <c r="S153" i="28" s="1"/>
  <c r="J154" i="28"/>
  <c r="J155" i="28"/>
  <c r="J156" i="28"/>
  <c r="J157" i="28"/>
  <c r="S157" i="28" s="1"/>
  <c r="J158" i="28"/>
  <c r="J159" i="28"/>
  <c r="J160" i="28"/>
  <c r="J161" i="28"/>
  <c r="S161" i="28" s="1"/>
  <c r="J162" i="28"/>
  <c r="J163" i="28"/>
  <c r="J164" i="28"/>
  <c r="J165" i="28"/>
  <c r="S165" i="28" s="1"/>
  <c r="J166" i="28"/>
  <c r="J167" i="28"/>
  <c r="J168" i="28"/>
  <c r="J169" i="28"/>
  <c r="S169" i="28" s="1"/>
  <c r="J170" i="28"/>
  <c r="J171" i="28"/>
  <c r="J172" i="28"/>
  <c r="J173" i="28"/>
  <c r="S173" i="28" s="1"/>
  <c r="J174" i="28"/>
  <c r="J175" i="28"/>
  <c r="J176" i="28"/>
  <c r="J177" i="28"/>
  <c r="S177" i="28" s="1"/>
  <c r="J178" i="28"/>
  <c r="J179" i="28"/>
  <c r="J180" i="28"/>
  <c r="J181" i="28"/>
  <c r="S181" i="28" s="1"/>
  <c r="J182" i="28"/>
  <c r="J183" i="28"/>
  <c r="J184" i="28"/>
  <c r="J185" i="28"/>
  <c r="S185" i="28" s="1"/>
  <c r="J186" i="28"/>
  <c r="J187" i="28"/>
  <c r="J188" i="28"/>
  <c r="J189" i="28"/>
  <c r="S189" i="28" s="1"/>
  <c r="J190" i="28"/>
  <c r="J191" i="28"/>
  <c r="J192" i="28"/>
  <c r="J193" i="28"/>
  <c r="S193" i="28" s="1"/>
  <c r="S3" i="28"/>
  <c r="S4" i="28"/>
  <c r="S6" i="28"/>
  <c r="S7" i="28"/>
  <c r="S8" i="28"/>
  <c r="S10" i="28"/>
  <c r="S11" i="28"/>
  <c r="S12" i="28"/>
  <c r="S14" i="28"/>
  <c r="S15" i="28"/>
  <c r="S16" i="28"/>
  <c r="S18" i="28"/>
  <c r="S19" i="28"/>
  <c r="S20" i="28"/>
  <c r="S22" i="28"/>
  <c r="S23" i="28"/>
  <c r="S24" i="28"/>
  <c r="S26" i="28"/>
  <c r="S27" i="28"/>
  <c r="S28" i="28"/>
  <c r="S30" i="28"/>
  <c r="S31" i="28"/>
  <c r="S32" i="28"/>
  <c r="S34" i="28"/>
  <c r="S35" i="28"/>
  <c r="S36" i="28"/>
  <c r="S38" i="28"/>
  <c r="S39" i="28"/>
  <c r="S40" i="28"/>
  <c r="S42" i="28"/>
  <c r="S43" i="28"/>
  <c r="S44" i="28"/>
  <c r="S46" i="28"/>
  <c r="S47" i="28"/>
  <c r="S48" i="28"/>
  <c r="S50" i="28"/>
  <c r="S51" i="28"/>
  <c r="S52" i="28"/>
  <c r="S54" i="28"/>
  <c r="S55" i="28"/>
  <c r="S56" i="28"/>
  <c r="S58" i="28"/>
  <c r="S59" i="28"/>
  <c r="S60" i="28"/>
  <c r="S62" i="28"/>
  <c r="S63" i="28"/>
  <c r="S64" i="28"/>
  <c r="S66" i="28"/>
  <c r="S67" i="28"/>
  <c r="S68" i="28"/>
  <c r="S70" i="28"/>
  <c r="S71" i="28"/>
  <c r="S72" i="28"/>
  <c r="S74" i="28"/>
  <c r="S75" i="28"/>
  <c r="S76" i="28"/>
  <c r="S78" i="28"/>
  <c r="S79" i="28"/>
  <c r="S80" i="28"/>
  <c r="S82" i="28"/>
  <c r="S83" i="28"/>
  <c r="S84" i="28"/>
  <c r="S86" i="28"/>
  <c r="S87" i="28"/>
  <c r="S88" i="28"/>
  <c r="S90" i="28"/>
  <c r="S91" i="28"/>
  <c r="S92" i="28"/>
  <c r="S94" i="28"/>
  <c r="S95" i="28"/>
  <c r="S96" i="28"/>
  <c r="S98" i="28"/>
  <c r="S99" i="28"/>
  <c r="S100" i="28"/>
  <c r="S102" i="28"/>
  <c r="S103" i="28"/>
  <c r="S104" i="28"/>
  <c r="S106" i="28"/>
  <c r="S107" i="28"/>
  <c r="S108" i="28"/>
  <c r="S110" i="28"/>
  <c r="S111" i="28"/>
  <c r="S112" i="28"/>
  <c r="S114" i="28"/>
  <c r="S115" i="28"/>
  <c r="S116" i="28"/>
  <c r="S118" i="28"/>
  <c r="S119" i="28"/>
  <c r="S120" i="28"/>
  <c r="S122" i="28"/>
  <c r="S124" i="28"/>
  <c r="S126" i="28"/>
  <c r="S128" i="28"/>
  <c r="S130" i="28"/>
  <c r="S131" i="28"/>
  <c r="S132" i="28"/>
  <c r="S134" i="28"/>
  <c r="S135" i="28"/>
  <c r="S136" i="28"/>
  <c r="S138" i="28"/>
  <c r="S139" i="28"/>
  <c r="S140" i="28"/>
  <c r="S142" i="28"/>
  <c r="S143" i="28"/>
  <c r="S144" i="28"/>
  <c r="S146" i="28"/>
  <c r="S147" i="28"/>
  <c r="S148" i="28"/>
  <c r="S150" i="28"/>
  <c r="S151" i="28"/>
  <c r="S152" i="28"/>
  <c r="S154" i="28"/>
  <c r="S155" i="28"/>
  <c r="S156" i="28"/>
  <c r="S158" i="28"/>
  <c r="S159" i="28"/>
  <c r="S160" i="28"/>
  <c r="S162" i="28"/>
  <c r="S163" i="28"/>
  <c r="S164" i="28"/>
  <c r="S166" i="28"/>
  <c r="S167" i="28"/>
  <c r="S168" i="28"/>
  <c r="S170" i="28"/>
  <c r="S171" i="28"/>
  <c r="S172" i="28"/>
  <c r="S174" i="28"/>
  <c r="S175" i="28"/>
  <c r="S176" i="28"/>
  <c r="S178" i="28"/>
  <c r="S179" i="28"/>
  <c r="S180" i="28"/>
  <c r="S182" i="28"/>
  <c r="S183" i="28"/>
  <c r="S184" i="28"/>
  <c r="S186" i="28"/>
  <c r="S187" i="28"/>
  <c r="S188" i="28"/>
  <c r="S190" i="28"/>
  <c r="S191" i="28"/>
  <c r="S192" i="28"/>
  <c r="S2" i="28"/>
  <c r="S1" i="28"/>
  <c r="J1" i="28"/>
  <c r="I1" i="28"/>
  <c r="H1" i="28"/>
  <c r="G1" i="28"/>
  <c r="D1" i="28"/>
  <c r="C1" i="28"/>
  <c r="B1" i="28"/>
  <c r="A1" i="28"/>
  <c r="I3" i="28"/>
  <c r="I2" i="28"/>
  <c r="Q3" i="26"/>
  <c r="T3" i="26"/>
  <c r="Q4" i="26"/>
  <c r="T4" i="26"/>
  <c r="Q5" i="26"/>
  <c r="T5" i="26"/>
  <c r="Q6" i="26"/>
  <c r="T6" i="26"/>
  <c r="Q7" i="26"/>
  <c r="T7" i="26"/>
  <c r="Q8" i="26"/>
  <c r="T8" i="26"/>
  <c r="Q9" i="26"/>
  <c r="T9" i="26"/>
  <c r="Q10" i="26"/>
  <c r="T10" i="26"/>
  <c r="Q11" i="26"/>
  <c r="T11" i="26"/>
  <c r="Q12" i="26"/>
  <c r="T12" i="26"/>
  <c r="Q13" i="26"/>
  <c r="T13" i="26"/>
  <c r="Q14" i="26"/>
  <c r="T14" i="26"/>
  <c r="Q15" i="26"/>
  <c r="T15" i="26"/>
  <c r="Q16" i="26"/>
  <c r="T16" i="26"/>
  <c r="Q17" i="26"/>
  <c r="T17" i="26"/>
  <c r="Q18" i="26"/>
  <c r="T18" i="26"/>
  <c r="Q19" i="26"/>
  <c r="T19" i="26"/>
  <c r="Q20" i="26"/>
  <c r="T20" i="26"/>
  <c r="Q21" i="26"/>
  <c r="T21" i="26"/>
  <c r="Q22" i="26"/>
  <c r="T22" i="26"/>
  <c r="Q23" i="26"/>
  <c r="T23" i="26"/>
  <c r="Q24" i="26"/>
  <c r="T24" i="26"/>
  <c r="Q25" i="26"/>
  <c r="T25" i="26"/>
  <c r="Q26" i="26"/>
  <c r="T26" i="26"/>
  <c r="Q27" i="26"/>
  <c r="T27" i="26"/>
  <c r="Q28" i="26"/>
  <c r="T28" i="26"/>
  <c r="Q29" i="26"/>
  <c r="T29" i="26"/>
  <c r="Q30" i="26"/>
  <c r="T30" i="26"/>
  <c r="Q31" i="26"/>
  <c r="T31" i="26"/>
  <c r="Q32" i="26"/>
  <c r="T32" i="26"/>
  <c r="Q33" i="26"/>
  <c r="T33" i="26"/>
  <c r="Q34" i="26"/>
  <c r="T34" i="26"/>
  <c r="Q35" i="26"/>
  <c r="T35" i="26"/>
  <c r="Q36" i="26"/>
  <c r="T36" i="26"/>
  <c r="Q37" i="26"/>
  <c r="T37" i="26"/>
  <c r="Q38" i="26"/>
  <c r="T38" i="26"/>
  <c r="Q39" i="26"/>
  <c r="T39" i="26"/>
  <c r="Q40" i="26"/>
  <c r="T40" i="26"/>
  <c r="Q41" i="26"/>
  <c r="T41" i="26"/>
  <c r="Q42" i="26"/>
  <c r="T42" i="26"/>
  <c r="Q43" i="26"/>
  <c r="T43" i="26"/>
  <c r="Q44" i="26"/>
  <c r="T44" i="26"/>
  <c r="Q45" i="26"/>
  <c r="T45" i="26"/>
  <c r="Q46" i="26"/>
  <c r="T46" i="26"/>
  <c r="Q47" i="26"/>
  <c r="T47" i="26"/>
  <c r="Q48" i="26"/>
  <c r="T48" i="26"/>
  <c r="Q49" i="26"/>
  <c r="T49" i="26"/>
  <c r="Q50" i="26"/>
  <c r="T50" i="26"/>
  <c r="Q51" i="26"/>
  <c r="T51" i="26"/>
  <c r="Q52" i="26"/>
  <c r="T52" i="26"/>
  <c r="Q53" i="26"/>
  <c r="T53" i="26"/>
  <c r="Q54" i="26"/>
  <c r="T54" i="26"/>
  <c r="Q55" i="26"/>
  <c r="T55" i="26"/>
  <c r="Q56" i="26"/>
  <c r="T56" i="26"/>
  <c r="Q57" i="26"/>
  <c r="T57" i="26"/>
  <c r="Q58" i="26"/>
  <c r="T58" i="26"/>
  <c r="Q59" i="26"/>
  <c r="T59" i="26"/>
  <c r="Q60" i="26"/>
  <c r="T60" i="26"/>
  <c r="Q61" i="26"/>
  <c r="T61" i="26"/>
  <c r="Q62" i="26"/>
  <c r="T62" i="26"/>
  <c r="Q63" i="26"/>
  <c r="T63" i="26"/>
  <c r="Q64" i="26"/>
  <c r="T64" i="26"/>
  <c r="Q65" i="26"/>
  <c r="T65" i="26"/>
  <c r="Q66" i="26"/>
  <c r="T66" i="26"/>
  <c r="Q67" i="26"/>
  <c r="T67" i="26"/>
  <c r="Q68" i="26"/>
  <c r="T68" i="26"/>
  <c r="Q69" i="26"/>
  <c r="T69" i="26"/>
  <c r="Q70" i="26"/>
  <c r="T70" i="26"/>
  <c r="Q71" i="26"/>
  <c r="T71" i="26"/>
  <c r="Q72" i="26"/>
  <c r="T72" i="26"/>
  <c r="Q73" i="26"/>
  <c r="T73" i="26"/>
  <c r="Q74" i="26"/>
  <c r="T74" i="26"/>
  <c r="Q75" i="26"/>
  <c r="T75" i="26"/>
  <c r="Q76" i="26"/>
  <c r="T76" i="26"/>
  <c r="Q77" i="26"/>
  <c r="T77" i="26"/>
  <c r="Q78" i="26"/>
  <c r="T78" i="26"/>
  <c r="Q79" i="26"/>
  <c r="T79" i="26"/>
  <c r="Q80" i="26"/>
  <c r="T80" i="26"/>
  <c r="Q81" i="26"/>
  <c r="T81" i="26"/>
  <c r="Q82" i="26"/>
  <c r="T82" i="26"/>
  <c r="Q83" i="26"/>
  <c r="T83" i="26"/>
  <c r="Q84" i="26"/>
  <c r="T84" i="26"/>
  <c r="Q85" i="26"/>
  <c r="T85" i="26"/>
  <c r="Q86" i="26"/>
  <c r="T86" i="26"/>
  <c r="Q87" i="26"/>
  <c r="T87" i="26"/>
  <c r="Q88" i="26"/>
  <c r="T88" i="26"/>
  <c r="Q89" i="26"/>
  <c r="T89" i="26"/>
  <c r="Q90" i="26"/>
  <c r="T90" i="26"/>
  <c r="Q91" i="26"/>
  <c r="T91" i="26"/>
  <c r="Q92" i="26"/>
  <c r="T92" i="26"/>
  <c r="Q93" i="26"/>
  <c r="T93" i="26"/>
  <c r="Q94" i="26"/>
  <c r="T94" i="26"/>
  <c r="Q95" i="26"/>
  <c r="T95" i="26"/>
  <c r="Q96" i="26"/>
  <c r="T96" i="26"/>
  <c r="Q97" i="26"/>
  <c r="T97" i="26"/>
  <c r="Q98" i="26"/>
  <c r="T98" i="26"/>
  <c r="Q99" i="26"/>
  <c r="T99" i="26"/>
  <c r="Q100" i="26"/>
  <c r="T100" i="26"/>
  <c r="Q101" i="26"/>
  <c r="T101" i="26"/>
  <c r="Q102" i="26"/>
  <c r="T102" i="26"/>
  <c r="Q103" i="26"/>
  <c r="T103" i="26"/>
  <c r="Q104" i="26"/>
  <c r="T104" i="26"/>
  <c r="Q105" i="26"/>
  <c r="T105" i="26"/>
  <c r="Q106" i="26"/>
  <c r="T106" i="26"/>
  <c r="Q107" i="26"/>
  <c r="T107" i="26"/>
  <c r="Q108" i="26"/>
  <c r="T108" i="26"/>
  <c r="Q109" i="26"/>
  <c r="T109" i="26"/>
  <c r="Q110" i="26"/>
  <c r="T110" i="26"/>
  <c r="Q111" i="26"/>
  <c r="T111" i="26"/>
  <c r="Q112" i="26"/>
  <c r="T112" i="26"/>
  <c r="Q113" i="26"/>
  <c r="T113" i="26"/>
  <c r="Q114" i="26"/>
  <c r="T114" i="26"/>
  <c r="Q115" i="26"/>
  <c r="T115" i="26"/>
  <c r="Q116" i="26"/>
  <c r="T116" i="26"/>
  <c r="Q117" i="26"/>
  <c r="T117" i="26"/>
  <c r="Q118" i="26"/>
  <c r="T118" i="26"/>
  <c r="Q119" i="26"/>
  <c r="T119" i="26"/>
  <c r="Q120" i="26"/>
  <c r="T120" i="26"/>
  <c r="Q121" i="26"/>
  <c r="T121" i="26"/>
  <c r="Q122" i="26"/>
  <c r="Q123" i="26"/>
  <c r="Q124" i="26"/>
  <c r="Q125" i="26"/>
  <c r="Q126" i="26"/>
  <c r="Q127" i="26"/>
  <c r="Q128" i="26"/>
  <c r="Q129" i="26"/>
  <c r="Q130" i="26"/>
  <c r="Q131" i="26"/>
  <c r="Q132" i="26"/>
  <c r="Q133" i="26"/>
  <c r="T2" i="26"/>
  <c r="Q2" i="26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J2" i="33"/>
  <c r="J3" i="33"/>
  <c r="I3" i="33"/>
  <c r="I2" i="33"/>
  <c r="J1" i="33"/>
  <c r="I1" i="33"/>
  <c r="J2" i="23"/>
  <c r="S2" i="23" s="1"/>
  <c r="J3" i="23"/>
  <c r="S3" i="23" s="1"/>
  <c r="J4" i="23"/>
  <c r="S4" i="23" s="1"/>
  <c r="J5" i="23"/>
  <c r="S5" i="23" s="1"/>
  <c r="J6" i="23"/>
  <c r="S6" i="23" s="1"/>
  <c r="J7" i="23"/>
  <c r="S7" i="23" s="1"/>
  <c r="J8" i="23"/>
  <c r="S8" i="23" s="1"/>
  <c r="J9" i="23"/>
  <c r="S9" i="23" s="1"/>
  <c r="J10" i="23"/>
  <c r="S10" i="23" s="1"/>
  <c r="J11" i="23"/>
  <c r="S11" i="23" s="1"/>
  <c r="J12" i="23"/>
  <c r="S12" i="23" s="1"/>
  <c r="J13" i="23"/>
  <c r="S13" i="23" s="1"/>
  <c r="J14" i="23"/>
  <c r="S14" i="23" s="1"/>
  <c r="J15" i="23"/>
  <c r="S15" i="23" s="1"/>
  <c r="J16" i="23"/>
  <c r="S16" i="23" s="1"/>
  <c r="J17" i="23"/>
  <c r="S17" i="23" s="1"/>
  <c r="J18" i="23"/>
  <c r="S18" i="23" s="1"/>
  <c r="J19" i="23"/>
  <c r="S19" i="23" s="1"/>
  <c r="J20" i="23"/>
  <c r="S20" i="23" s="1"/>
  <c r="J21" i="23"/>
  <c r="S21" i="23" s="1"/>
  <c r="J22" i="23"/>
  <c r="S22" i="23" s="1"/>
  <c r="J23" i="23"/>
  <c r="S23" i="23" s="1"/>
  <c r="J24" i="23"/>
  <c r="S24" i="23" s="1"/>
  <c r="J25" i="23"/>
  <c r="S25" i="23" s="1"/>
  <c r="J26" i="23"/>
  <c r="S26" i="23" s="1"/>
  <c r="J27" i="23"/>
  <c r="S27" i="23" s="1"/>
  <c r="J28" i="23"/>
  <c r="S28" i="23" s="1"/>
  <c r="J29" i="23"/>
  <c r="S29" i="23" s="1"/>
  <c r="J30" i="23"/>
  <c r="S30" i="23" s="1"/>
  <c r="J31" i="23"/>
  <c r="S31" i="23" s="1"/>
  <c r="J32" i="23"/>
  <c r="S32" i="23" s="1"/>
  <c r="J33" i="23"/>
  <c r="S33" i="23" s="1"/>
  <c r="J34" i="23"/>
  <c r="S34" i="23" s="1"/>
  <c r="J35" i="23"/>
  <c r="S35" i="23" s="1"/>
  <c r="J36" i="23"/>
  <c r="S36" i="23" s="1"/>
  <c r="J37" i="23"/>
  <c r="S37" i="23" s="1"/>
  <c r="J38" i="23"/>
  <c r="S38" i="23" s="1"/>
  <c r="J39" i="23"/>
  <c r="S39" i="23" s="1"/>
  <c r="J40" i="23"/>
  <c r="S40" i="23" s="1"/>
  <c r="J41" i="23"/>
  <c r="S41" i="23" s="1"/>
  <c r="J42" i="23"/>
  <c r="S42" i="23" s="1"/>
  <c r="J43" i="23"/>
  <c r="S43" i="23" s="1"/>
  <c r="J44" i="23"/>
  <c r="S44" i="23" s="1"/>
  <c r="J45" i="23"/>
  <c r="S45" i="23" s="1"/>
  <c r="J46" i="23"/>
  <c r="S46" i="23" s="1"/>
  <c r="J47" i="23"/>
  <c r="S47" i="23" s="1"/>
  <c r="J48" i="23"/>
  <c r="S48" i="23" s="1"/>
  <c r="J49" i="23"/>
  <c r="S49" i="23" s="1"/>
  <c r="J50" i="23"/>
  <c r="S50" i="23" s="1"/>
  <c r="J51" i="23"/>
  <c r="S51" i="23" s="1"/>
  <c r="J52" i="23"/>
  <c r="S52" i="23" s="1"/>
  <c r="J53" i="23"/>
  <c r="S53" i="23" s="1"/>
  <c r="J54" i="23"/>
  <c r="S54" i="23" s="1"/>
  <c r="J55" i="23"/>
  <c r="S55" i="23" s="1"/>
  <c r="J56" i="23"/>
  <c r="S56" i="23" s="1"/>
  <c r="J57" i="23"/>
  <c r="S57" i="23" s="1"/>
  <c r="J58" i="23"/>
  <c r="S58" i="23" s="1"/>
  <c r="J59" i="23"/>
  <c r="S59" i="23" s="1"/>
  <c r="J60" i="23"/>
  <c r="S60" i="23" s="1"/>
  <c r="J61" i="23"/>
  <c r="S61" i="23" s="1"/>
  <c r="J62" i="23"/>
  <c r="S62" i="23" s="1"/>
  <c r="J63" i="23"/>
  <c r="S63" i="23" s="1"/>
  <c r="J64" i="23"/>
  <c r="S64" i="23" s="1"/>
  <c r="J65" i="23"/>
  <c r="S65" i="23" s="1"/>
  <c r="J66" i="23"/>
  <c r="S66" i="23" s="1"/>
  <c r="J67" i="23"/>
  <c r="S67" i="23" s="1"/>
  <c r="J68" i="23"/>
  <c r="S68" i="23" s="1"/>
  <c r="J69" i="23"/>
  <c r="S69" i="23" s="1"/>
  <c r="J70" i="23"/>
  <c r="S70" i="23" s="1"/>
  <c r="J71" i="23"/>
  <c r="S71" i="23" s="1"/>
  <c r="J72" i="23"/>
  <c r="S72" i="23" s="1"/>
  <c r="J73" i="23"/>
  <c r="S73" i="23" s="1"/>
  <c r="J74" i="23"/>
  <c r="S74" i="23" s="1"/>
  <c r="J75" i="23"/>
  <c r="S75" i="23" s="1"/>
  <c r="J76" i="23"/>
  <c r="S76" i="23" s="1"/>
  <c r="J77" i="23"/>
  <c r="S77" i="23" s="1"/>
  <c r="J78" i="23"/>
  <c r="S78" i="23" s="1"/>
  <c r="J79" i="23"/>
  <c r="S79" i="23" s="1"/>
  <c r="J80" i="23"/>
  <c r="S80" i="23" s="1"/>
  <c r="J81" i="23"/>
  <c r="S81" i="23" s="1"/>
  <c r="J82" i="23"/>
  <c r="S82" i="23" s="1"/>
  <c r="J83" i="23"/>
  <c r="S83" i="23" s="1"/>
  <c r="J84" i="23"/>
  <c r="S84" i="23" s="1"/>
  <c r="J85" i="23"/>
  <c r="S85" i="23" s="1"/>
  <c r="J86" i="23"/>
  <c r="S86" i="23" s="1"/>
  <c r="J87" i="23"/>
  <c r="S87" i="23" s="1"/>
  <c r="J88" i="23"/>
  <c r="S88" i="23" s="1"/>
  <c r="J89" i="23"/>
  <c r="S89" i="23" s="1"/>
  <c r="J90" i="23"/>
  <c r="S90" i="23" s="1"/>
  <c r="J91" i="23"/>
  <c r="S91" i="23" s="1"/>
  <c r="J92" i="23"/>
  <c r="S92" i="23" s="1"/>
  <c r="J93" i="23"/>
  <c r="S93" i="23" s="1"/>
  <c r="J94" i="23"/>
  <c r="S94" i="23" s="1"/>
  <c r="J95" i="23"/>
  <c r="S95" i="23" s="1"/>
  <c r="J96" i="23"/>
  <c r="S96" i="23" s="1"/>
  <c r="J97" i="23"/>
  <c r="S97" i="23" s="1"/>
  <c r="J98" i="23"/>
  <c r="S98" i="23" s="1"/>
  <c r="J99" i="23"/>
  <c r="S99" i="23" s="1"/>
  <c r="J100" i="23"/>
  <c r="S100" i="23" s="1"/>
  <c r="J101" i="23"/>
  <c r="S101" i="23" s="1"/>
  <c r="J102" i="23"/>
  <c r="S102" i="23" s="1"/>
  <c r="J103" i="23"/>
  <c r="S103" i="23" s="1"/>
  <c r="J104" i="23"/>
  <c r="S104" i="23" s="1"/>
  <c r="J105" i="23"/>
  <c r="S105" i="23" s="1"/>
  <c r="J106" i="23"/>
  <c r="S106" i="23" s="1"/>
  <c r="J107" i="23"/>
  <c r="S107" i="23" s="1"/>
  <c r="J108" i="23"/>
  <c r="S108" i="23" s="1"/>
  <c r="J109" i="23"/>
  <c r="S109" i="23" s="1"/>
  <c r="J110" i="23"/>
  <c r="S110" i="23" s="1"/>
  <c r="J111" i="23"/>
  <c r="S111" i="23" s="1"/>
  <c r="J112" i="23"/>
  <c r="S112" i="23" s="1"/>
  <c r="J113" i="23"/>
  <c r="S113" i="23" s="1"/>
  <c r="J114" i="23"/>
  <c r="S114" i="23" s="1"/>
  <c r="J115" i="23"/>
  <c r="S115" i="23" s="1"/>
  <c r="J116" i="23"/>
  <c r="S116" i="23" s="1"/>
  <c r="J117" i="23"/>
  <c r="S117" i="23" s="1"/>
  <c r="J118" i="23"/>
  <c r="S118" i="23" s="1"/>
  <c r="J119" i="23"/>
  <c r="S119" i="23" s="1"/>
  <c r="J120" i="23"/>
  <c r="S120" i="23" s="1"/>
  <c r="J121" i="23"/>
  <c r="S121" i="23" s="1"/>
  <c r="J1" i="23"/>
  <c r="S1" i="23" s="1"/>
  <c r="BM14" i="15"/>
  <c r="BM15" i="15" s="1"/>
  <c r="BM16" i="15" s="1"/>
  <c r="BM17" i="15" s="1"/>
  <c r="BM18" i="15" s="1"/>
  <c r="BM19" i="15" s="1"/>
  <c r="BM20" i="15" s="1"/>
  <c r="BM21" i="15" s="1"/>
  <c r="BM22" i="15" s="1"/>
  <c r="BM23" i="15" s="1"/>
  <c r="BM24" i="15" s="1"/>
  <c r="BM25" i="15" s="1"/>
  <c r="BM26" i="15" s="1"/>
  <c r="BM27" i="15" s="1"/>
  <c r="BM28" i="15" s="1"/>
  <c r="BM29" i="15" s="1"/>
  <c r="BM30" i="15" s="1"/>
  <c r="BM31" i="15" s="1"/>
  <c r="BM32" i="15" s="1"/>
  <c r="BM33" i="15" s="1"/>
  <c r="BM34" i="15" s="1"/>
  <c r="BM35" i="15" s="1"/>
  <c r="BM36" i="15" s="1"/>
  <c r="BM37" i="15" s="1"/>
  <c r="BM38" i="15" s="1"/>
  <c r="BM39" i="15" s="1"/>
  <c r="BM40" i="15" s="1"/>
  <c r="BM41" i="15" s="1"/>
  <c r="BM42" i="15" s="1"/>
  <c r="BM43" i="15" s="1"/>
  <c r="BM44" i="15" s="1"/>
  <c r="BM45" i="15" s="1"/>
  <c r="BM46" i="15" s="1"/>
  <c r="BM47" i="15" s="1"/>
  <c r="BM48" i="15" s="1"/>
  <c r="BM49" i="15" s="1"/>
  <c r="BM50" i="15" s="1"/>
  <c r="BM51" i="15" s="1"/>
  <c r="BM52" i="15" s="1"/>
  <c r="BM53" i="15" s="1"/>
  <c r="BM54" i="15" s="1"/>
  <c r="BM55" i="15" s="1"/>
  <c r="BM56" i="15" s="1"/>
  <c r="BM57" i="15" s="1"/>
  <c r="BM58" i="15" s="1"/>
  <c r="BM59" i="15" s="1"/>
  <c r="BM60" i="15" s="1"/>
  <c r="BM61" i="15" s="1"/>
  <c r="BM62" i="15" s="1"/>
  <c r="BM63" i="15" s="1"/>
  <c r="BM64" i="15" s="1"/>
  <c r="BM65" i="15" s="1"/>
  <c r="BM66" i="15" s="1"/>
  <c r="BM67" i="15" s="1"/>
  <c r="BM68" i="15" s="1"/>
  <c r="BM69" i="15" s="1"/>
  <c r="BM70" i="15" s="1"/>
  <c r="BM71" i="15" s="1"/>
  <c r="BM72" i="15" s="1"/>
  <c r="BM73" i="15" s="1"/>
  <c r="BM74" i="15" s="1"/>
  <c r="BM75" i="15" s="1"/>
  <c r="BM76" i="15" s="1"/>
  <c r="BM77" i="15" s="1"/>
  <c r="BM78" i="15" s="1"/>
  <c r="BM79" i="15" s="1"/>
  <c r="BM80" i="15" s="1"/>
  <c r="BM81" i="15" s="1"/>
  <c r="BM82" i="15" s="1"/>
  <c r="BM83" i="15" s="1"/>
  <c r="BM84" i="15" s="1"/>
  <c r="BM85" i="15" s="1"/>
  <c r="BM86" i="15" s="1"/>
  <c r="BM87" i="15" s="1"/>
  <c r="BM88" i="15" s="1"/>
  <c r="BM89" i="15" s="1"/>
  <c r="BM90" i="15" s="1"/>
  <c r="BM91" i="15" s="1"/>
  <c r="BM92" i="15" s="1"/>
  <c r="BM93" i="15" s="1"/>
  <c r="BM94" i="15" s="1"/>
  <c r="BM95" i="15" s="1"/>
  <c r="BM96" i="15" s="1"/>
  <c r="BM97" i="15" s="1"/>
  <c r="BM98" i="15" s="1"/>
  <c r="BM99" i="15" s="1"/>
  <c r="BM100" i="15" s="1"/>
  <c r="BM101" i="15" s="1"/>
  <c r="BM102" i="15" s="1"/>
  <c r="BM103" i="15" s="1"/>
  <c r="BM104" i="15" s="1"/>
  <c r="BM105" i="15" s="1"/>
  <c r="BM106" i="15" s="1"/>
  <c r="BM107" i="15" s="1"/>
  <c r="BM108" i="15" s="1"/>
  <c r="BM109" i="15" s="1"/>
  <c r="BM110" i="15" s="1"/>
  <c r="BM111" i="15" s="1"/>
  <c r="BM112" i="15" s="1"/>
  <c r="BM113" i="15" s="1"/>
  <c r="BM114" i="15" s="1"/>
  <c r="BM115" i="15" s="1"/>
  <c r="BM116" i="15" s="1"/>
  <c r="BM117" i="15" s="1"/>
  <c r="BM118" i="15" s="1"/>
  <c r="BM119" i="15" s="1"/>
  <c r="BM120" i="15" s="1"/>
  <c r="BM121" i="15" s="1"/>
  <c r="BM13" i="15"/>
  <c r="B14" i="31"/>
  <c r="K14" i="31"/>
  <c r="T14" i="31"/>
  <c r="AC14" i="31"/>
  <c r="AK14" i="31"/>
  <c r="H118" i="28"/>
  <c r="Q118" i="28" s="1"/>
  <c r="M118" i="28"/>
  <c r="H119" i="28"/>
  <c r="Q119" i="28" s="1"/>
  <c r="M119" i="28"/>
  <c r="H120" i="28"/>
  <c r="Q120" i="28" s="1"/>
  <c r="M120" i="28"/>
  <c r="H121" i="28"/>
  <c r="Q121" i="28" s="1"/>
  <c r="M121" i="28"/>
  <c r="H119" i="27"/>
  <c r="O119" i="27" s="1"/>
  <c r="K119" i="27"/>
  <c r="B120" i="27"/>
  <c r="C120" i="27"/>
  <c r="H120" i="27"/>
  <c r="O120" i="27" s="1"/>
  <c r="K120" i="27"/>
  <c r="H121" i="27"/>
  <c r="O121" i="27" s="1"/>
  <c r="K121" i="27"/>
  <c r="B119" i="26"/>
  <c r="C119" i="26"/>
  <c r="M119" i="26"/>
  <c r="B120" i="26"/>
  <c r="C120" i="26"/>
  <c r="M120" i="26"/>
  <c r="B121" i="26"/>
  <c r="C121" i="26"/>
  <c r="M121" i="26"/>
  <c r="H118" i="33"/>
  <c r="Q118" i="33" s="1"/>
  <c r="M118" i="33"/>
  <c r="H119" i="33"/>
  <c r="Q119" i="33" s="1"/>
  <c r="M119" i="33"/>
  <c r="H120" i="33"/>
  <c r="Q120" i="33" s="1"/>
  <c r="M120" i="33"/>
  <c r="H121" i="33"/>
  <c r="Q121" i="33" s="1"/>
  <c r="M121" i="33"/>
  <c r="H118" i="23"/>
  <c r="Q118" i="23" s="1"/>
  <c r="M118" i="23"/>
  <c r="H119" i="23"/>
  <c r="Q119" i="23" s="1"/>
  <c r="M119" i="23"/>
  <c r="H120" i="23"/>
  <c r="Q120" i="23" s="1"/>
  <c r="M120" i="23"/>
  <c r="H121" i="23"/>
  <c r="Q121" i="23" s="1"/>
  <c r="M121" i="23"/>
  <c r="H118" i="22"/>
  <c r="O118" i="22" s="1"/>
  <c r="K118" i="22"/>
  <c r="H119" i="22"/>
  <c r="O119" i="22" s="1"/>
  <c r="K119" i="22"/>
  <c r="H120" i="22"/>
  <c r="O120" i="22" s="1"/>
  <c r="K120" i="22"/>
  <c r="H121" i="22"/>
  <c r="K121" i="22"/>
  <c r="O121" i="22"/>
  <c r="M118" i="20"/>
  <c r="M119" i="20"/>
  <c r="M120" i="20"/>
  <c r="M121" i="20"/>
  <c r="R15" i="17"/>
  <c r="Q15" i="17"/>
  <c r="R14" i="17"/>
  <c r="Q14" i="17"/>
  <c r="R13" i="17"/>
  <c r="Q13" i="17"/>
  <c r="R12" i="17"/>
  <c r="Q12" i="17"/>
  <c r="R9" i="17"/>
  <c r="Q9" i="17"/>
  <c r="R8" i="17"/>
  <c r="Q8" i="17"/>
  <c r="R7" i="17"/>
  <c r="Q7" i="17"/>
  <c r="R6" i="17"/>
  <c r="Q6" i="17"/>
  <c r="U126" i="20" l="1"/>
  <c r="D134" i="17"/>
  <c r="D135" i="17"/>
  <c r="D136" i="17"/>
  <c r="D137" i="17"/>
  <c r="D138" i="17"/>
  <c r="D139" i="17"/>
  <c r="E134" i="17"/>
  <c r="E135" i="17"/>
  <c r="E136" i="17"/>
  <c r="E137" i="17"/>
  <c r="E138" i="17"/>
  <c r="E139" i="17"/>
  <c r="F134" i="17"/>
  <c r="F135" i="17"/>
  <c r="F136" i="17"/>
  <c r="F137" i="17"/>
  <c r="F138" i="17"/>
  <c r="F139" i="17"/>
  <c r="G134" i="17"/>
  <c r="G135" i="17"/>
  <c r="G136" i="17"/>
  <c r="G137" i="17"/>
  <c r="G138" i="17"/>
  <c r="G139" i="17"/>
  <c r="U127" i="20"/>
  <c r="U125" i="20"/>
  <c r="U124" i="20"/>
  <c r="U128" i="20"/>
  <c r="U129" i="20"/>
  <c r="C125" i="17"/>
  <c r="C129" i="17"/>
  <c r="C133" i="17"/>
  <c r="AM133" i="15" s="1"/>
  <c r="C122" i="17"/>
  <c r="C126" i="17"/>
  <c r="C130" i="17"/>
  <c r="AM130" i="15" s="1"/>
  <c r="C123" i="17"/>
  <c r="C127" i="17"/>
  <c r="C131" i="17"/>
  <c r="AM131" i="15" s="1"/>
  <c r="C124" i="17"/>
  <c r="C128" i="17"/>
  <c r="C132" i="17"/>
  <c r="AM132" i="15" s="1"/>
  <c r="K133" i="28" l="1"/>
  <c r="T133" i="28" s="1"/>
  <c r="K133" i="23"/>
  <c r="T133" i="23" s="1"/>
  <c r="U133" i="23" s="1"/>
  <c r="K130" i="28"/>
  <c r="K130" i="23"/>
  <c r="T130" i="23" s="1"/>
  <c r="U130" i="23" s="1"/>
  <c r="K131" i="23"/>
  <c r="T131" i="23" s="1"/>
  <c r="U131" i="23" s="1"/>
  <c r="K131" i="28"/>
  <c r="T131" i="28" s="1"/>
  <c r="K132" i="23"/>
  <c r="T132" i="23" s="1"/>
  <c r="U132" i="23" s="1"/>
  <c r="K132" i="28"/>
  <c r="T132" i="28" s="1"/>
  <c r="C144" i="17"/>
  <c r="K144" i="28" s="1"/>
  <c r="K156" i="28" s="1"/>
  <c r="K168" i="28" s="1"/>
  <c r="K180" i="28" s="1"/>
  <c r="K192" i="28" s="1"/>
  <c r="C139" i="17"/>
  <c r="K139" i="28" s="1"/>
  <c r="K151" i="28" s="1"/>
  <c r="K163" i="28" s="1"/>
  <c r="K175" i="28" s="1"/>
  <c r="K187" i="28" s="1"/>
  <c r="AM127" i="15"/>
  <c r="C134" i="17"/>
  <c r="K134" i="28" s="1"/>
  <c r="K146" i="28" s="1"/>
  <c r="K158" i="28" s="1"/>
  <c r="K170" i="28" s="1"/>
  <c r="K182" i="28" s="1"/>
  <c r="AM122" i="15"/>
  <c r="C140" i="17"/>
  <c r="K140" i="28" s="1"/>
  <c r="K152" i="28" s="1"/>
  <c r="K164" i="28" s="1"/>
  <c r="K176" i="28" s="1"/>
  <c r="K188" i="28" s="1"/>
  <c r="AM128" i="15"/>
  <c r="C135" i="17"/>
  <c r="K135" i="28" s="1"/>
  <c r="K147" i="28" s="1"/>
  <c r="K159" i="28" s="1"/>
  <c r="K171" i="28" s="1"/>
  <c r="K183" i="28" s="1"/>
  <c r="AM123" i="15"/>
  <c r="C145" i="17"/>
  <c r="K145" i="28" s="1"/>
  <c r="K157" i="28" s="1"/>
  <c r="K169" i="28" s="1"/>
  <c r="K181" i="28" s="1"/>
  <c r="K193" i="28" s="1"/>
  <c r="C136" i="17"/>
  <c r="K136" i="28" s="1"/>
  <c r="K148" i="28" s="1"/>
  <c r="K160" i="28" s="1"/>
  <c r="K172" i="28" s="1"/>
  <c r="K184" i="28" s="1"/>
  <c r="AM124" i="15"/>
  <c r="C142" i="17"/>
  <c r="K142" i="28" s="1"/>
  <c r="K154" i="28" s="1"/>
  <c r="K166" i="28" s="1"/>
  <c r="K178" i="28" s="1"/>
  <c r="K190" i="28" s="1"/>
  <c r="T130" i="28"/>
  <c r="C141" i="17"/>
  <c r="K141" i="28" s="1"/>
  <c r="K153" i="28" s="1"/>
  <c r="K165" i="28" s="1"/>
  <c r="K177" i="28" s="1"/>
  <c r="K189" i="28" s="1"/>
  <c r="AM129" i="15"/>
  <c r="C143" i="17"/>
  <c r="K143" i="28" s="1"/>
  <c r="K155" i="28" s="1"/>
  <c r="K167" i="28" s="1"/>
  <c r="K179" i="28" s="1"/>
  <c r="K191" i="28" s="1"/>
  <c r="C138" i="17"/>
  <c r="K138" i="28" s="1"/>
  <c r="K150" i="28" s="1"/>
  <c r="K162" i="28" s="1"/>
  <c r="K174" i="28" s="1"/>
  <c r="K186" i="28" s="1"/>
  <c r="AM126" i="15"/>
  <c r="C137" i="17"/>
  <c r="K137" i="28" s="1"/>
  <c r="K149" i="28" s="1"/>
  <c r="K161" i="28" s="1"/>
  <c r="K173" i="28" s="1"/>
  <c r="K185" i="28" s="1"/>
  <c r="AM125" i="15"/>
  <c r="A119" i="15"/>
  <c r="B119" i="15"/>
  <c r="C119" i="15"/>
  <c r="D119" i="15"/>
  <c r="G119" i="15"/>
  <c r="J119" i="15"/>
  <c r="M119" i="15"/>
  <c r="N119" i="15"/>
  <c r="O119" i="15"/>
  <c r="P119" i="15"/>
  <c r="Q119" i="15"/>
  <c r="R119" i="15"/>
  <c r="S119" i="15"/>
  <c r="T119" i="15"/>
  <c r="U119" i="15"/>
  <c r="V119" i="15"/>
  <c r="W119" i="15"/>
  <c r="BN119" i="15" s="1"/>
  <c r="X119" i="15"/>
  <c r="BO119" i="15" s="1"/>
  <c r="Y119" i="15"/>
  <c r="BP119" i="15" s="1"/>
  <c r="Z119" i="15"/>
  <c r="BQ119" i="15" s="1"/>
  <c r="AA119" i="15"/>
  <c r="BR119" i="15" s="1"/>
  <c r="AB119" i="15"/>
  <c r="AC119" i="15"/>
  <c r="AD119" i="15"/>
  <c r="F119" i="20" s="1"/>
  <c r="O119" i="20" s="1"/>
  <c r="AE119" i="15"/>
  <c r="AF119" i="15"/>
  <c r="AG119" i="15"/>
  <c r="BX119" i="15" s="1"/>
  <c r="AH119" i="15"/>
  <c r="BY119" i="15" s="1"/>
  <c r="AI119" i="15"/>
  <c r="BZ119" i="15" s="1"/>
  <c r="AJ119" i="15"/>
  <c r="CA119" i="15" s="1"/>
  <c r="AK119" i="15"/>
  <c r="AL119" i="15"/>
  <c r="CC119" i="15" s="1"/>
  <c r="AN119" i="15"/>
  <c r="AO119" i="15"/>
  <c r="AP119" i="15"/>
  <c r="AQ119" i="15"/>
  <c r="BT119" i="15"/>
  <c r="CB119" i="15"/>
  <c r="A120" i="15"/>
  <c r="B120" i="15"/>
  <c r="D120" i="15"/>
  <c r="G120" i="15"/>
  <c r="J120" i="15"/>
  <c r="M120" i="15"/>
  <c r="N120" i="15"/>
  <c r="O120" i="15"/>
  <c r="P120" i="15"/>
  <c r="Q120" i="15"/>
  <c r="R120" i="15"/>
  <c r="S120" i="15"/>
  <c r="T120" i="15"/>
  <c r="U120" i="15"/>
  <c r="V120" i="15"/>
  <c r="W120" i="15"/>
  <c r="BN120" i="15" s="1"/>
  <c r="X120" i="15"/>
  <c r="BO120" i="15" s="1"/>
  <c r="Y120" i="15"/>
  <c r="BP120" i="15" s="1"/>
  <c r="Z120" i="15"/>
  <c r="AA120" i="15"/>
  <c r="BR120" i="15" s="1"/>
  <c r="AB120" i="15"/>
  <c r="AC120" i="15"/>
  <c r="AD120" i="15"/>
  <c r="F120" i="20" s="1"/>
  <c r="O120" i="20" s="1"/>
  <c r="AE120" i="15"/>
  <c r="E120" i="22" s="1"/>
  <c r="L120" i="22" s="1"/>
  <c r="AF120" i="15"/>
  <c r="AG120" i="15"/>
  <c r="BX120" i="15" s="1"/>
  <c r="AH120" i="15"/>
  <c r="BY120" i="15" s="1"/>
  <c r="AI120" i="15"/>
  <c r="BZ120" i="15" s="1"/>
  <c r="AJ120" i="15"/>
  <c r="CA120" i="15" s="1"/>
  <c r="AK120" i="15"/>
  <c r="CB120" i="15" s="1"/>
  <c r="AL120" i="15"/>
  <c r="CC120" i="15" s="1"/>
  <c r="AN120" i="15"/>
  <c r="AO120" i="15"/>
  <c r="AP120" i="15"/>
  <c r="AQ120" i="15"/>
  <c r="BQ120" i="15"/>
  <c r="A121" i="15"/>
  <c r="B121" i="15"/>
  <c r="D121" i="15"/>
  <c r="G121" i="15"/>
  <c r="J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BO121" i="15" s="1"/>
  <c r="Y121" i="15"/>
  <c r="BP121" i="15" s="1"/>
  <c r="Z121" i="15"/>
  <c r="BQ121" i="15" s="1"/>
  <c r="AA121" i="15"/>
  <c r="AB121" i="15"/>
  <c r="AC121" i="15"/>
  <c r="AD121" i="15"/>
  <c r="AE121" i="15"/>
  <c r="E121" i="22" s="1"/>
  <c r="L121" i="22" s="1"/>
  <c r="AF121" i="15"/>
  <c r="F121" i="22" s="1"/>
  <c r="M121" i="22" s="1"/>
  <c r="AG121" i="15"/>
  <c r="BX121" i="15" s="1"/>
  <c r="AH121" i="15"/>
  <c r="BY121" i="15" s="1"/>
  <c r="AI121" i="15"/>
  <c r="BZ121" i="15" s="1"/>
  <c r="AJ121" i="15"/>
  <c r="CA121" i="15" s="1"/>
  <c r="AK121" i="15"/>
  <c r="CB121" i="15" s="1"/>
  <c r="AL121" i="15"/>
  <c r="CC121" i="15" s="1"/>
  <c r="AN121" i="15"/>
  <c r="AO121" i="15"/>
  <c r="AP121" i="15"/>
  <c r="AQ121" i="15"/>
  <c r="BN121" i="15"/>
  <c r="BR121" i="15"/>
  <c r="O3" i="15"/>
  <c r="P3" i="15"/>
  <c r="O4" i="15"/>
  <c r="P4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O61" i="15"/>
  <c r="P61" i="15"/>
  <c r="O62" i="15"/>
  <c r="P62" i="15"/>
  <c r="O63" i="15"/>
  <c r="P63" i="15"/>
  <c r="O64" i="15"/>
  <c r="P64" i="15"/>
  <c r="O65" i="15"/>
  <c r="P65" i="15"/>
  <c r="O66" i="15"/>
  <c r="P66" i="15"/>
  <c r="O67" i="15"/>
  <c r="P67" i="15"/>
  <c r="O68" i="15"/>
  <c r="P68" i="15"/>
  <c r="O69" i="15"/>
  <c r="P69" i="15"/>
  <c r="O70" i="15"/>
  <c r="P70" i="15"/>
  <c r="O71" i="15"/>
  <c r="P71" i="15"/>
  <c r="O72" i="15"/>
  <c r="P72" i="15"/>
  <c r="O73" i="15"/>
  <c r="P73" i="15"/>
  <c r="O74" i="15"/>
  <c r="P74" i="15"/>
  <c r="O75" i="15"/>
  <c r="P75" i="15"/>
  <c r="O76" i="15"/>
  <c r="P76" i="15"/>
  <c r="O77" i="15"/>
  <c r="P77" i="15"/>
  <c r="O78" i="15"/>
  <c r="P78" i="15"/>
  <c r="O79" i="15"/>
  <c r="P79" i="15"/>
  <c r="O80" i="15"/>
  <c r="P80" i="15"/>
  <c r="O81" i="15"/>
  <c r="P81" i="15"/>
  <c r="O82" i="15"/>
  <c r="P82" i="15"/>
  <c r="O83" i="15"/>
  <c r="P83" i="15"/>
  <c r="O84" i="15"/>
  <c r="P84" i="15"/>
  <c r="O85" i="15"/>
  <c r="P85" i="15"/>
  <c r="O86" i="15"/>
  <c r="P86" i="15"/>
  <c r="O87" i="15"/>
  <c r="P87" i="15"/>
  <c r="O88" i="15"/>
  <c r="P88" i="15"/>
  <c r="O89" i="15"/>
  <c r="P89" i="15"/>
  <c r="O90" i="15"/>
  <c r="P90" i="15"/>
  <c r="O91" i="15"/>
  <c r="P91" i="15"/>
  <c r="O92" i="15"/>
  <c r="P92" i="15"/>
  <c r="O93" i="15"/>
  <c r="P93" i="15"/>
  <c r="O94" i="15"/>
  <c r="P94" i="15"/>
  <c r="O95" i="15"/>
  <c r="P95" i="15"/>
  <c r="O96" i="15"/>
  <c r="P96" i="15"/>
  <c r="O97" i="15"/>
  <c r="P97" i="15"/>
  <c r="O98" i="15"/>
  <c r="P98" i="15"/>
  <c r="O99" i="15"/>
  <c r="P99" i="15"/>
  <c r="O100" i="15"/>
  <c r="P100" i="15"/>
  <c r="O101" i="15"/>
  <c r="P101" i="15"/>
  <c r="O102" i="15"/>
  <c r="P102" i="15"/>
  <c r="O103" i="15"/>
  <c r="P103" i="15"/>
  <c r="O104" i="15"/>
  <c r="P104" i="15"/>
  <c r="O105" i="15"/>
  <c r="P105" i="15"/>
  <c r="O106" i="15"/>
  <c r="P106" i="15"/>
  <c r="O107" i="15"/>
  <c r="P107" i="15"/>
  <c r="O108" i="15"/>
  <c r="P108" i="15"/>
  <c r="O109" i="15"/>
  <c r="P109" i="15"/>
  <c r="O110" i="15"/>
  <c r="P110" i="15"/>
  <c r="O111" i="15"/>
  <c r="P111" i="15"/>
  <c r="O112" i="15"/>
  <c r="P112" i="15"/>
  <c r="O113" i="15"/>
  <c r="P113" i="15"/>
  <c r="O114" i="15"/>
  <c r="P114" i="15"/>
  <c r="O115" i="15"/>
  <c r="P115" i="15"/>
  <c r="O116" i="15"/>
  <c r="P116" i="15"/>
  <c r="O117" i="15"/>
  <c r="P117" i="15"/>
  <c r="O118" i="15"/>
  <c r="P118" i="15"/>
  <c r="P2" i="15"/>
  <c r="O2" i="15"/>
  <c r="K124" i="23" l="1"/>
  <c r="T124" i="23" s="1"/>
  <c r="U124" i="23" s="1"/>
  <c r="K124" i="28"/>
  <c r="T124" i="28" s="1"/>
  <c r="K127" i="28"/>
  <c r="T127" i="28" s="1"/>
  <c r="K127" i="23"/>
  <c r="T127" i="23" s="1"/>
  <c r="U127" i="23" s="1"/>
  <c r="K126" i="23"/>
  <c r="T126" i="23" s="1"/>
  <c r="U126" i="23" s="1"/>
  <c r="K126" i="28"/>
  <c r="T126" i="28" s="1"/>
  <c r="K125" i="28"/>
  <c r="T125" i="28" s="1"/>
  <c r="K125" i="23"/>
  <c r="T125" i="23" s="1"/>
  <c r="U125" i="23" s="1"/>
  <c r="K129" i="28"/>
  <c r="T129" i="28" s="1"/>
  <c r="K129" i="23"/>
  <c r="T129" i="23" s="1"/>
  <c r="U129" i="23" s="1"/>
  <c r="K128" i="28"/>
  <c r="T128" i="28" s="1"/>
  <c r="K128" i="23"/>
  <c r="T128" i="23" s="1"/>
  <c r="U128" i="23" s="1"/>
  <c r="K123" i="23"/>
  <c r="T123" i="23" s="1"/>
  <c r="U123" i="23" s="1"/>
  <c r="K123" i="28"/>
  <c r="T123" i="28" s="1"/>
  <c r="K122" i="28"/>
  <c r="T122" i="28" s="1"/>
  <c r="K122" i="23"/>
  <c r="T122" i="23" s="1"/>
  <c r="U122" i="23" s="1"/>
  <c r="BU119" i="15"/>
  <c r="T142" i="28"/>
  <c r="T135" i="28"/>
  <c r="T138" i="28"/>
  <c r="T145" i="28"/>
  <c r="T139" i="28"/>
  <c r="T137" i="28"/>
  <c r="T141" i="28"/>
  <c r="T134" i="28"/>
  <c r="T143" i="28"/>
  <c r="T136" i="28"/>
  <c r="T140" i="28"/>
  <c r="T144" i="28"/>
  <c r="BV121" i="15"/>
  <c r="BU120" i="15"/>
  <c r="J120" i="26" s="1"/>
  <c r="S120" i="26" s="1"/>
  <c r="F121" i="33"/>
  <c r="O121" i="33" s="1"/>
  <c r="F121" i="23"/>
  <c r="O121" i="23" s="1"/>
  <c r="C119" i="28"/>
  <c r="C119" i="33"/>
  <c r="C119" i="23"/>
  <c r="C119" i="20"/>
  <c r="C119" i="27"/>
  <c r="C119" i="22"/>
  <c r="BW121" i="15"/>
  <c r="U121" i="33"/>
  <c r="B121" i="28"/>
  <c r="B121" i="33"/>
  <c r="B121" i="22"/>
  <c r="B121" i="20"/>
  <c r="B121" i="23"/>
  <c r="B121" i="27"/>
  <c r="C120" i="15"/>
  <c r="A120" i="23"/>
  <c r="A120" i="20"/>
  <c r="A120" i="22"/>
  <c r="A120" i="28"/>
  <c r="A120" i="33"/>
  <c r="I119" i="26"/>
  <c r="R119" i="26" s="1"/>
  <c r="I119" i="20"/>
  <c r="R119" i="20" s="1"/>
  <c r="B119" i="22"/>
  <c r="B119" i="20"/>
  <c r="B119" i="27"/>
  <c r="B119" i="28"/>
  <c r="B119" i="23"/>
  <c r="B119" i="33"/>
  <c r="B120" i="28"/>
  <c r="B120" i="23"/>
  <c r="B120" i="20"/>
  <c r="B120" i="33"/>
  <c r="B120" i="22"/>
  <c r="J119" i="20"/>
  <c r="S119" i="20" s="1"/>
  <c r="J119" i="26"/>
  <c r="S119" i="26" s="1"/>
  <c r="BV119" i="15"/>
  <c r="E119" i="22"/>
  <c r="L119" i="22" s="1"/>
  <c r="BU121" i="15"/>
  <c r="F121" i="20"/>
  <c r="O121" i="20" s="1"/>
  <c r="C121" i="15"/>
  <c r="A121" i="28"/>
  <c r="A121" i="27"/>
  <c r="A121" i="22"/>
  <c r="A121" i="33"/>
  <c r="A121" i="20"/>
  <c r="A121" i="23"/>
  <c r="BT120" i="15"/>
  <c r="E120" i="23"/>
  <c r="N120" i="23" s="1"/>
  <c r="E120" i="33"/>
  <c r="N120" i="33" s="1"/>
  <c r="E120" i="20"/>
  <c r="N120" i="20" s="1"/>
  <c r="K120" i="26"/>
  <c r="K120" i="20"/>
  <c r="T120" i="20" s="1"/>
  <c r="E119" i="23"/>
  <c r="N119" i="23" s="1"/>
  <c r="E119" i="33"/>
  <c r="N119" i="33" s="1"/>
  <c r="E119" i="20"/>
  <c r="N119" i="20" s="1"/>
  <c r="K119" i="26"/>
  <c r="K119" i="20"/>
  <c r="T119" i="20" s="1"/>
  <c r="A119" i="27"/>
  <c r="A119" i="23"/>
  <c r="A119" i="28"/>
  <c r="A119" i="20"/>
  <c r="A119" i="33"/>
  <c r="A119" i="22"/>
  <c r="U120" i="33"/>
  <c r="U119" i="33"/>
  <c r="BS121" i="15"/>
  <c r="BT121" i="15"/>
  <c r="E121" i="23"/>
  <c r="N121" i="23" s="1"/>
  <c r="E121" i="33"/>
  <c r="N121" i="33" s="1"/>
  <c r="E121" i="20"/>
  <c r="N121" i="20" s="1"/>
  <c r="K121" i="20"/>
  <c r="T121" i="20" s="1"/>
  <c r="K121" i="26"/>
  <c r="BV120" i="15"/>
  <c r="BW120" i="15"/>
  <c r="F120" i="22"/>
  <c r="M120" i="22" s="1"/>
  <c r="BS120" i="15"/>
  <c r="F120" i="23"/>
  <c r="O120" i="23" s="1"/>
  <c r="F120" i="33"/>
  <c r="O120" i="33" s="1"/>
  <c r="BW119" i="15"/>
  <c r="F119" i="22"/>
  <c r="M119" i="22" s="1"/>
  <c r="BS119" i="15"/>
  <c r="F119" i="23"/>
  <c r="O119" i="23" s="1"/>
  <c r="F119" i="33"/>
  <c r="O119" i="33" s="1"/>
  <c r="J120" i="20" l="1"/>
  <c r="S120" i="20" s="1"/>
  <c r="T146" i="28"/>
  <c r="T156" i="28"/>
  <c r="T148" i="28"/>
  <c r="T149" i="28"/>
  <c r="T157" i="28"/>
  <c r="T147" i="28"/>
  <c r="T150" i="28"/>
  <c r="T154" i="28"/>
  <c r="T152" i="28"/>
  <c r="T155" i="28"/>
  <c r="T153" i="28"/>
  <c r="T151" i="28"/>
  <c r="C120" i="28"/>
  <c r="C120" i="33"/>
  <c r="C120" i="20"/>
  <c r="C120" i="23"/>
  <c r="C120" i="22"/>
  <c r="I121" i="26"/>
  <c r="R121" i="26" s="1"/>
  <c r="I121" i="20"/>
  <c r="R121" i="20" s="1"/>
  <c r="I120" i="26"/>
  <c r="R120" i="26" s="1"/>
  <c r="I120" i="20"/>
  <c r="R120" i="20" s="1"/>
  <c r="J121" i="20"/>
  <c r="S121" i="20" s="1"/>
  <c r="J121" i="26"/>
  <c r="S121" i="26" s="1"/>
  <c r="C121" i="27"/>
  <c r="C121" i="28"/>
  <c r="C121" i="20"/>
  <c r="C121" i="23"/>
  <c r="C121" i="22"/>
  <c r="C121" i="33"/>
  <c r="T165" i="28" l="1"/>
  <c r="T162" i="28"/>
  <c r="T169" i="28"/>
  <c r="T166" i="28"/>
  <c r="T159" i="28"/>
  <c r="T164" i="28"/>
  <c r="T160" i="28"/>
  <c r="T163" i="28"/>
  <c r="T167" i="28"/>
  <c r="T161" i="28"/>
  <c r="T168" i="28"/>
  <c r="T158" i="28"/>
  <c r="E84" i="34"/>
  <c r="D84" i="34"/>
  <c r="C84" i="34"/>
  <c r="B76" i="34"/>
  <c r="B77" i="34" s="1"/>
  <c r="B78" i="34" s="1"/>
  <c r="B79" i="34" s="1"/>
  <c r="B80" i="34" s="1"/>
  <c r="B81" i="34" s="1"/>
  <c r="B82" i="34" s="1"/>
  <c r="B83" i="34" s="1"/>
  <c r="B75" i="34"/>
  <c r="L30" i="34"/>
  <c r="M12" i="34"/>
  <c r="N12" i="34"/>
  <c r="O12" i="34"/>
  <c r="P12" i="34"/>
  <c r="Q12" i="34"/>
  <c r="R12" i="34"/>
  <c r="L12" i="34"/>
  <c r="N26" i="34"/>
  <c r="P23" i="34"/>
  <c r="M27" i="34"/>
  <c r="I90" i="35" s="1"/>
  <c r="Q25" i="34"/>
  <c r="R27" i="34"/>
  <c r="M23" i="34"/>
  <c r="L23" i="34"/>
  <c r="L27" i="34"/>
  <c r="F86" i="35" s="1"/>
  <c r="F87" i="35" s="1"/>
  <c r="F88" i="35" s="1"/>
  <c r="R26" i="34"/>
  <c r="K26" i="34"/>
  <c r="K27" i="34"/>
  <c r="K28" i="34"/>
  <c r="K29" i="34"/>
  <c r="K25" i="34"/>
  <c r="O4" i="34"/>
  <c r="K16" i="34"/>
  <c r="K17" i="34"/>
  <c r="K18" i="34"/>
  <c r="K19" i="34"/>
  <c r="K20" i="34"/>
  <c r="K21" i="34"/>
  <c r="K22" i="34"/>
  <c r="K15" i="34"/>
  <c r="Q4" i="34"/>
  <c r="R4" i="34" s="1"/>
  <c r="Q5" i="34"/>
  <c r="R5" i="34"/>
  <c r="Q6" i="34"/>
  <c r="R6" i="34" s="1"/>
  <c r="Q7" i="34"/>
  <c r="R7" i="34"/>
  <c r="Q8" i="34"/>
  <c r="R8" i="34" s="1"/>
  <c r="Q9" i="34"/>
  <c r="R9" i="34"/>
  <c r="Q10" i="34"/>
  <c r="R10" i="34" s="1"/>
  <c r="Q11" i="34"/>
  <c r="R11" i="34"/>
  <c r="P5" i="34"/>
  <c r="P6" i="34"/>
  <c r="P7" i="34"/>
  <c r="P8" i="34"/>
  <c r="P9" i="34"/>
  <c r="P10" i="34"/>
  <c r="P11" i="34"/>
  <c r="P4" i="34"/>
  <c r="O5" i="35"/>
  <c r="H2" i="14" s="1"/>
  <c r="P5" i="35"/>
  <c r="Q5" i="35"/>
  <c r="R5" i="35"/>
  <c r="S5" i="35"/>
  <c r="O6" i="35"/>
  <c r="H19" i="14" s="1"/>
  <c r="R6" i="35"/>
  <c r="N6" i="35"/>
  <c r="E21" i="14" s="1"/>
  <c r="N5" i="35"/>
  <c r="E8" i="14" s="1"/>
  <c r="M6" i="35"/>
  <c r="R3" i="35"/>
  <c r="Q3" i="35"/>
  <c r="P3" i="35"/>
  <c r="O3" i="35"/>
  <c r="N3" i="35"/>
  <c r="M3" i="35"/>
  <c r="I6" i="35"/>
  <c r="S6" i="35" s="1"/>
  <c r="I7" i="35"/>
  <c r="I8" i="35"/>
  <c r="I9" i="35"/>
  <c r="I10" i="35"/>
  <c r="I11" i="35"/>
  <c r="I12" i="35"/>
  <c r="I13" i="35"/>
  <c r="I14" i="35"/>
  <c r="I15" i="35"/>
  <c r="I16" i="35"/>
  <c r="I18" i="35"/>
  <c r="I19" i="35"/>
  <c r="I20" i="35"/>
  <c r="I21" i="35"/>
  <c r="I22" i="35"/>
  <c r="I23" i="35"/>
  <c r="I24" i="35"/>
  <c r="I25" i="35"/>
  <c r="I26" i="35"/>
  <c r="I27" i="35"/>
  <c r="I28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1" i="35"/>
  <c r="I52" i="35"/>
  <c r="I53" i="35"/>
  <c r="I54" i="35"/>
  <c r="I55" i="35"/>
  <c r="I56" i="35"/>
  <c r="I57" i="35"/>
  <c r="I58" i="35"/>
  <c r="I60" i="35"/>
  <c r="I61" i="35"/>
  <c r="I62" i="35"/>
  <c r="I63" i="35"/>
  <c r="I64" i="35"/>
  <c r="I65" i="35"/>
  <c r="I66" i="35"/>
  <c r="I68" i="35"/>
  <c r="I69" i="35"/>
  <c r="I70" i="35"/>
  <c r="I71" i="35"/>
  <c r="I72" i="35"/>
  <c r="I73" i="35"/>
  <c r="I75" i="35"/>
  <c r="I76" i="35"/>
  <c r="I77" i="35"/>
  <c r="I78" i="35"/>
  <c r="I79" i="35"/>
  <c r="I81" i="35"/>
  <c r="I82" i="35"/>
  <c r="I83" i="35"/>
  <c r="I84" i="35"/>
  <c r="I86" i="35"/>
  <c r="I87" i="35"/>
  <c r="I88" i="35"/>
  <c r="I91" i="35"/>
  <c r="I93" i="35"/>
  <c r="I5" i="35"/>
  <c r="B146" i="28"/>
  <c r="C146" i="28"/>
  <c r="M146" i="28"/>
  <c r="Q146" i="28"/>
  <c r="B147" i="28"/>
  <c r="C147" i="28"/>
  <c r="M147" i="28"/>
  <c r="Q147" i="28"/>
  <c r="B148" i="28"/>
  <c r="C148" i="28"/>
  <c r="M148" i="28"/>
  <c r="Q148" i="28"/>
  <c r="B149" i="28"/>
  <c r="C149" i="28"/>
  <c r="M149" i="28"/>
  <c r="Q149" i="28"/>
  <c r="B150" i="28"/>
  <c r="C150" i="28"/>
  <c r="M150" i="28"/>
  <c r="Q150" i="28"/>
  <c r="B151" i="28"/>
  <c r="C151" i="28"/>
  <c r="M151" i="28"/>
  <c r="Q151" i="28"/>
  <c r="B152" i="28"/>
  <c r="C152" i="28"/>
  <c r="M152" i="28"/>
  <c r="Q152" i="28"/>
  <c r="B153" i="28"/>
  <c r="C153" i="28"/>
  <c r="M153" i="28"/>
  <c r="Q153" i="28"/>
  <c r="B154" i="28"/>
  <c r="C154" i="28"/>
  <c r="M154" i="28"/>
  <c r="Q154" i="28"/>
  <c r="B155" i="28"/>
  <c r="C155" i="28"/>
  <c r="M155" i="28"/>
  <c r="Q155" i="28"/>
  <c r="B156" i="28"/>
  <c r="C156" i="28"/>
  <c r="M156" i="28"/>
  <c r="Q156" i="28"/>
  <c r="B157" i="28"/>
  <c r="C157" i="28"/>
  <c r="M157" i="28"/>
  <c r="Q157" i="28"/>
  <c r="B158" i="28"/>
  <c r="C158" i="28"/>
  <c r="M158" i="28"/>
  <c r="Q158" i="28"/>
  <c r="B159" i="28"/>
  <c r="C159" i="28"/>
  <c r="M159" i="28"/>
  <c r="Q159" i="28"/>
  <c r="B160" i="28"/>
  <c r="C160" i="28"/>
  <c r="M160" i="28"/>
  <c r="Q160" i="28"/>
  <c r="B161" i="28"/>
  <c r="C161" i="28"/>
  <c r="M161" i="28"/>
  <c r="Q161" i="28"/>
  <c r="B162" i="28"/>
  <c r="C162" i="28"/>
  <c r="M162" i="28"/>
  <c r="Q162" i="28"/>
  <c r="B163" i="28"/>
  <c r="C163" i="28"/>
  <c r="M163" i="28"/>
  <c r="Q163" i="28"/>
  <c r="B164" i="28"/>
  <c r="C164" i="28"/>
  <c r="M164" i="28"/>
  <c r="Q164" i="28"/>
  <c r="B165" i="28"/>
  <c r="C165" i="28"/>
  <c r="M165" i="28"/>
  <c r="Q165" i="28"/>
  <c r="B166" i="28"/>
  <c r="C166" i="28"/>
  <c r="M166" i="28"/>
  <c r="Q166" i="28"/>
  <c r="B167" i="28"/>
  <c r="C167" i="28"/>
  <c r="M167" i="28"/>
  <c r="Q167" i="28"/>
  <c r="B168" i="28"/>
  <c r="C168" i="28"/>
  <c r="M168" i="28"/>
  <c r="Q168" i="28"/>
  <c r="B169" i="28"/>
  <c r="C169" i="28"/>
  <c r="M169" i="28"/>
  <c r="Q169" i="28"/>
  <c r="B170" i="28"/>
  <c r="C170" i="28"/>
  <c r="M170" i="28"/>
  <c r="Q170" i="28"/>
  <c r="B171" i="28"/>
  <c r="C171" i="28"/>
  <c r="M171" i="28"/>
  <c r="Q171" i="28"/>
  <c r="B172" i="28"/>
  <c r="C172" i="28"/>
  <c r="M172" i="28"/>
  <c r="Q172" i="28"/>
  <c r="B173" i="28"/>
  <c r="C173" i="28"/>
  <c r="M173" i="28"/>
  <c r="Q173" i="28"/>
  <c r="B174" i="28"/>
  <c r="C174" i="28"/>
  <c r="M174" i="28"/>
  <c r="Q174" i="28"/>
  <c r="B175" i="28"/>
  <c r="C175" i="28"/>
  <c r="M175" i="28"/>
  <c r="Q175" i="28"/>
  <c r="B176" i="28"/>
  <c r="C176" i="28"/>
  <c r="M176" i="28"/>
  <c r="Q176" i="28"/>
  <c r="B177" i="28"/>
  <c r="C177" i="28"/>
  <c r="M177" i="28"/>
  <c r="Q177" i="28"/>
  <c r="B178" i="28"/>
  <c r="C178" i="28"/>
  <c r="M178" i="28"/>
  <c r="Q178" i="28"/>
  <c r="B179" i="28"/>
  <c r="C179" i="28"/>
  <c r="M179" i="28"/>
  <c r="Q179" i="28"/>
  <c r="B180" i="28"/>
  <c r="C180" i="28"/>
  <c r="M180" i="28"/>
  <c r="Q180" i="28"/>
  <c r="B181" i="28"/>
  <c r="C181" i="28"/>
  <c r="M181" i="28"/>
  <c r="Q181" i="28"/>
  <c r="B182" i="28"/>
  <c r="C182" i="28"/>
  <c r="M182" i="28"/>
  <c r="Q182" i="28"/>
  <c r="B183" i="28"/>
  <c r="C183" i="28"/>
  <c r="M183" i="28"/>
  <c r="Q183" i="28"/>
  <c r="B184" i="28"/>
  <c r="C184" i="28"/>
  <c r="M184" i="28"/>
  <c r="Q184" i="28"/>
  <c r="B185" i="28"/>
  <c r="C185" i="28"/>
  <c r="M185" i="28"/>
  <c r="Q185" i="28"/>
  <c r="B186" i="28"/>
  <c r="C186" i="28"/>
  <c r="M186" i="28"/>
  <c r="Q186" i="28"/>
  <c r="B187" i="28"/>
  <c r="C187" i="28"/>
  <c r="M187" i="28"/>
  <c r="Q187" i="28"/>
  <c r="B188" i="28"/>
  <c r="C188" i="28"/>
  <c r="M188" i="28"/>
  <c r="Q188" i="28"/>
  <c r="B189" i="28"/>
  <c r="C189" i="28"/>
  <c r="M189" i="28"/>
  <c r="Q189" i="28"/>
  <c r="B190" i="28"/>
  <c r="C190" i="28"/>
  <c r="M190" i="28"/>
  <c r="Q190" i="28"/>
  <c r="B191" i="28"/>
  <c r="C191" i="28"/>
  <c r="M191" i="28"/>
  <c r="Q191" i="28"/>
  <c r="B192" i="28"/>
  <c r="C192" i="28"/>
  <c r="M192" i="28"/>
  <c r="Q192" i="28"/>
  <c r="B193" i="28"/>
  <c r="C193" i="28"/>
  <c r="M193" i="28"/>
  <c r="Q193" i="28"/>
  <c r="B180" i="27"/>
  <c r="C180" i="27"/>
  <c r="K180" i="27"/>
  <c r="B181" i="27"/>
  <c r="C181" i="27"/>
  <c r="K181" i="27"/>
  <c r="B182" i="27"/>
  <c r="C182" i="27"/>
  <c r="K182" i="27"/>
  <c r="B183" i="27"/>
  <c r="C183" i="27"/>
  <c r="K183" i="27"/>
  <c r="B184" i="27"/>
  <c r="C184" i="27"/>
  <c r="K184" i="27"/>
  <c r="B185" i="27"/>
  <c r="C185" i="27"/>
  <c r="K185" i="27"/>
  <c r="B186" i="27"/>
  <c r="C186" i="27"/>
  <c r="K186" i="27"/>
  <c r="B187" i="27"/>
  <c r="C187" i="27"/>
  <c r="K187" i="27"/>
  <c r="B188" i="27"/>
  <c r="C188" i="27"/>
  <c r="K188" i="27"/>
  <c r="B189" i="27"/>
  <c r="C189" i="27"/>
  <c r="K189" i="27"/>
  <c r="B190" i="27"/>
  <c r="C190" i="27"/>
  <c r="K190" i="27"/>
  <c r="B191" i="27"/>
  <c r="C191" i="27"/>
  <c r="K191" i="27"/>
  <c r="B192" i="27"/>
  <c r="C192" i="27"/>
  <c r="K192" i="27"/>
  <c r="B193" i="27"/>
  <c r="C193" i="27"/>
  <c r="K193" i="27"/>
  <c r="B164" i="27"/>
  <c r="C164" i="27"/>
  <c r="K164" i="27"/>
  <c r="B165" i="27"/>
  <c r="C165" i="27"/>
  <c r="K165" i="27"/>
  <c r="B166" i="27"/>
  <c r="C166" i="27"/>
  <c r="K166" i="27"/>
  <c r="B167" i="27"/>
  <c r="C167" i="27"/>
  <c r="K167" i="27"/>
  <c r="B168" i="27"/>
  <c r="C168" i="27"/>
  <c r="K168" i="27"/>
  <c r="B169" i="27"/>
  <c r="C169" i="27"/>
  <c r="K169" i="27"/>
  <c r="B170" i="27"/>
  <c r="C170" i="27"/>
  <c r="K170" i="27"/>
  <c r="B171" i="27"/>
  <c r="C171" i="27"/>
  <c r="K171" i="27"/>
  <c r="B172" i="27"/>
  <c r="C172" i="27"/>
  <c r="K172" i="27"/>
  <c r="B173" i="27"/>
  <c r="C173" i="27"/>
  <c r="K173" i="27"/>
  <c r="B174" i="27"/>
  <c r="C174" i="27"/>
  <c r="K174" i="27"/>
  <c r="B175" i="27"/>
  <c r="C175" i="27"/>
  <c r="K175" i="27"/>
  <c r="B176" i="27"/>
  <c r="C176" i="27"/>
  <c r="K176" i="27"/>
  <c r="B177" i="27"/>
  <c r="C177" i="27"/>
  <c r="K177" i="27"/>
  <c r="B178" i="27"/>
  <c r="C178" i="27"/>
  <c r="K178" i="27"/>
  <c r="B179" i="27"/>
  <c r="C179" i="27"/>
  <c r="K179" i="27"/>
  <c r="B146" i="27"/>
  <c r="C146" i="27"/>
  <c r="J146" i="27"/>
  <c r="H146" i="27" s="1"/>
  <c r="O146" i="27" s="1"/>
  <c r="K146" i="27"/>
  <c r="B147" i="27"/>
  <c r="C147" i="27"/>
  <c r="K147" i="27"/>
  <c r="B148" i="27"/>
  <c r="C148" i="27"/>
  <c r="K148" i="27"/>
  <c r="B149" i="27"/>
  <c r="C149" i="27"/>
  <c r="K149" i="27"/>
  <c r="B150" i="27"/>
  <c r="C150" i="27"/>
  <c r="K150" i="27"/>
  <c r="B151" i="27"/>
  <c r="C151" i="27"/>
  <c r="K151" i="27"/>
  <c r="B152" i="27"/>
  <c r="C152" i="27"/>
  <c r="K152" i="27"/>
  <c r="B153" i="27"/>
  <c r="C153" i="27"/>
  <c r="K153" i="27"/>
  <c r="B154" i="27"/>
  <c r="C154" i="27"/>
  <c r="K154" i="27"/>
  <c r="B155" i="27"/>
  <c r="C155" i="27"/>
  <c r="K155" i="27"/>
  <c r="B156" i="27"/>
  <c r="C156" i="27"/>
  <c r="K156" i="27"/>
  <c r="B157" i="27"/>
  <c r="C157" i="27"/>
  <c r="K157" i="27"/>
  <c r="B158" i="27"/>
  <c r="C158" i="27"/>
  <c r="K158" i="27"/>
  <c r="B159" i="27"/>
  <c r="C159" i="27"/>
  <c r="K159" i="27"/>
  <c r="B160" i="27"/>
  <c r="C160" i="27"/>
  <c r="K160" i="27"/>
  <c r="B161" i="27"/>
  <c r="C161" i="27"/>
  <c r="K161" i="27"/>
  <c r="B162" i="27"/>
  <c r="C162" i="27"/>
  <c r="K162" i="27"/>
  <c r="B163" i="27"/>
  <c r="C163" i="27"/>
  <c r="K163" i="27"/>
  <c r="B181" i="26"/>
  <c r="C181" i="26"/>
  <c r="M181" i="26"/>
  <c r="B182" i="26"/>
  <c r="C182" i="26"/>
  <c r="M182" i="26"/>
  <c r="B183" i="26"/>
  <c r="C183" i="26"/>
  <c r="M183" i="26"/>
  <c r="B184" i="26"/>
  <c r="C184" i="26"/>
  <c r="M184" i="26"/>
  <c r="B185" i="26"/>
  <c r="C185" i="26"/>
  <c r="M185" i="26"/>
  <c r="B186" i="26"/>
  <c r="C186" i="26"/>
  <c r="M186" i="26"/>
  <c r="B187" i="26"/>
  <c r="C187" i="26"/>
  <c r="M187" i="26"/>
  <c r="B188" i="26"/>
  <c r="C188" i="26"/>
  <c r="M188" i="26"/>
  <c r="B189" i="26"/>
  <c r="C189" i="26"/>
  <c r="M189" i="26"/>
  <c r="B190" i="26"/>
  <c r="C190" i="26"/>
  <c r="M190" i="26"/>
  <c r="B191" i="26"/>
  <c r="C191" i="26"/>
  <c r="M191" i="26"/>
  <c r="B192" i="26"/>
  <c r="C192" i="26"/>
  <c r="M192" i="26"/>
  <c r="B193" i="26"/>
  <c r="C193" i="26"/>
  <c r="M193" i="26"/>
  <c r="B166" i="26"/>
  <c r="C166" i="26"/>
  <c r="M166" i="26"/>
  <c r="B167" i="26"/>
  <c r="C167" i="26"/>
  <c r="M167" i="26"/>
  <c r="B168" i="26"/>
  <c r="C168" i="26"/>
  <c r="M168" i="26"/>
  <c r="B169" i="26"/>
  <c r="C169" i="26"/>
  <c r="M169" i="26"/>
  <c r="B170" i="26"/>
  <c r="C170" i="26"/>
  <c r="M170" i="26"/>
  <c r="B171" i="26"/>
  <c r="C171" i="26"/>
  <c r="M171" i="26"/>
  <c r="B172" i="26"/>
  <c r="C172" i="26"/>
  <c r="M172" i="26"/>
  <c r="B173" i="26"/>
  <c r="C173" i="26"/>
  <c r="M173" i="26"/>
  <c r="B174" i="26"/>
  <c r="C174" i="26"/>
  <c r="M174" i="26"/>
  <c r="B175" i="26"/>
  <c r="C175" i="26"/>
  <c r="M175" i="26"/>
  <c r="B176" i="26"/>
  <c r="C176" i="26"/>
  <c r="M176" i="26"/>
  <c r="B177" i="26"/>
  <c r="C177" i="26"/>
  <c r="M177" i="26"/>
  <c r="B178" i="26"/>
  <c r="C178" i="26"/>
  <c r="M178" i="26"/>
  <c r="B179" i="26"/>
  <c r="C179" i="26"/>
  <c r="M179" i="26"/>
  <c r="B180" i="26"/>
  <c r="C180" i="26"/>
  <c r="M180" i="26"/>
  <c r="B146" i="26"/>
  <c r="C146" i="26"/>
  <c r="M146" i="26"/>
  <c r="B147" i="26"/>
  <c r="C147" i="26"/>
  <c r="L147" i="26"/>
  <c r="M147" i="26"/>
  <c r="B148" i="26"/>
  <c r="C148" i="26"/>
  <c r="M148" i="26"/>
  <c r="B149" i="26"/>
  <c r="C149" i="26"/>
  <c r="M149" i="26"/>
  <c r="B150" i="26"/>
  <c r="C150" i="26"/>
  <c r="M150" i="26"/>
  <c r="B151" i="26"/>
  <c r="C151" i="26"/>
  <c r="M151" i="26"/>
  <c r="B152" i="26"/>
  <c r="C152" i="26"/>
  <c r="M152" i="26"/>
  <c r="B153" i="26"/>
  <c r="C153" i="26"/>
  <c r="M153" i="26"/>
  <c r="B154" i="26"/>
  <c r="C154" i="26"/>
  <c r="M154" i="26"/>
  <c r="B155" i="26"/>
  <c r="C155" i="26"/>
  <c r="M155" i="26"/>
  <c r="B156" i="26"/>
  <c r="C156" i="26"/>
  <c r="M156" i="26"/>
  <c r="B157" i="26"/>
  <c r="C157" i="26"/>
  <c r="M157" i="26"/>
  <c r="B158" i="26"/>
  <c r="C158" i="26"/>
  <c r="M158" i="26"/>
  <c r="B159" i="26"/>
  <c r="C159" i="26"/>
  <c r="M159" i="26"/>
  <c r="B160" i="26"/>
  <c r="C160" i="26"/>
  <c r="M160" i="26"/>
  <c r="B161" i="26"/>
  <c r="C161" i="26"/>
  <c r="M161" i="26"/>
  <c r="B162" i="26"/>
  <c r="C162" i="26"/>
  <c r="M162" i="26"/>
  <c r="B163" i="26"/>
  <c r="C163" i="26"/>
  <c r="M163" i="26"/>
  <c r="B164" i="26"/>
  <c r="C164" i="26"/>
  <c r="M164" i="26"/>
  <c r="B165" i="26"/>
  <c r="C165" i="26"/>
  <c r="M165" i="26"/>
  <c r="M30" i="34" l="1"/>
  <c r="T182" i="28"/>
  <c r="T170" i="28"/>
  <c r="T173" i="28"/>
  <c r="T185" i="28"/>
  <c r="T188" i="28"/>
  <c r="T176" i="28"/>
  <c r="T174" i="28"/>
  <c r="T186" i="28"/>
  <c r="T175" i="28"/>
  <c r="T187" i="28"/>
  <c r="T178" i="28"/>
  <c r="T190" i="28"/>
  <c r="T193" i="28"/>
  <c r="T181" i="28"/>
  <c r="T177" i="28"/>
  <c r="T189" i="28"/>
  <c r="T180" i="28"/>
  <c r="T192" i="28"/>
  <c r="T191" i="28"/>
  <c r="T179" i="28"/>
  <c r="T184" i="28"/>
  <c r="T172" i="28"/>
  <c r="T171" i="28"/>
  <c r="T183" i="28"/>
  <c r="L148" i="26"/>
  <c r="J147" i="27"/>
  <c r="K5" i="14"/>
  <c r="K9" i="14"/>
  <c r="K13" i="14"/>
  <c r="K6" i="14"/>
  <c r="K10" i="14"/>
  <c r="K4" i="14"/>
  <c r="K12" i="14"/>
  <c r="K8" i="14"/>
  <c r="K7" i="14"/>
  <c r="K2" i="14"/>
  <c r="H4" i="14"/>
  <c r="H8" i="14"/>
  <c r="H12" i="14"/>
  <c r="H5" i="14"/>
  <c r="H9" i="14"/>
  <c r="H13" i="14"/>
  <c r="H7" i="14"/>
  <c r="H11" i="14"/>
  <c r="H10" i="14"/>
  <c r="H3" i="14"/>
  <c r="E24" i="14"/>
  <c r="H14" i="14"/>
  <c r="K3" i="14"/>
  <c r="E6" i="14"/>
  <c r="E10" i="14"/>
  <c r="E3" i="14"/>
  <c r="E7" i="14"/>
  <c r="E11" i="14"/>
  <c r="E2" i="14"/>
  <c r="E9" i="14"/>
  <c r="E5" i="14"/>
  <c r="E4" i="14"/>
  <c r="E12" i="14"/>
  <c r="E13" i="14"/>
  <c r="H22" i="14"/>
  <c r="K11" i="14"/>
  <c r="E16" i="14"/>
  <c r="H6" i="14"/>
  <c r="Q6" i="35"/>
  <c r="E20" i="14"/>
  <c r="H18" i="14"/>
  <c r="H16" i="14"/>
  <c r="H20" i="14"/>
  <c r="H24" i="14"/>
  <c r="E14" i="14"/>
  <c r="E18" i="14"/>
  <c r="E22" i="14"/>
  <c r="H17" i="14"/>
  <c r="H21" i="14"/>
  <c r="H25" i="14"/>
  <c r="E15" i="14"/>
  <c r="E19" i="14"/>
  <c r="E23" i="14"/>
  <c r="P6" i="35"/>
  <c r="K17" i="14" s="1"/>
  <c r="E25" i="14"/>
  <c r="E17" i="14"/>
  <c r="H23" i="14"/>
  <c r="H15" i="14"/>
  <c r="Q26" i="34"/>
  <c r="Q30" i="34" s="1"/>
  <c r="Q27" i="34"/>
  <c r="P26" i="34"/>
  <c r="P25" i="34"/>
  <c r="P27" i="34"/>
  <c r="N23" i="34"/>
  <c r="Q23" i="34"/>
  <c r="O27" i="34"/>
  <c r="N27" i="34"/>
  <c r="R25" i="34"/>
  <c r="R30" i="34" s="1"/>
  <c r="R23" i="34"/>
  <c r="O23" i="34"/>
  <c r="O26" i="34"/>
  <c r="O25" i="34"/>
  <c r="N25" i="34"/>
  <c r="M7" i="35"/>
  <c r="P30" i="34" l="1"/>
  <c r="N30" i="34"/>
  <c r="K20" i="14"/>
  <c r="K14" i="14"/>
  <c r="K21" i="14"/>
  <c r="K25" i="14"/>
  <c r="O30" i="34"/>
  <c r="H147" i="27"/>
  <c r="O147" i="27" s="1"/>
  <c r="L149" i="26"/>
  <c r="J148" i="27"/>
  <c r="O7" i="35"/>
  <c r="H27" i="14" s="1"/>
  <c r="S7" i="35"/>
  <c r="P7" i="35"/>
  <c r="K33" i="14" s="1"/>
  <c r="Q7" i="35"/>
  <c r="R7" i="35"/>
  <c r="N7" i="35"/>
  <c r="E37" i="14" s="1"/>
  <c r="K22" i="14"/>
  <c r="K24" i="14"/>
  <c r="K16" i="14"/>
  <c r="K19" i="14"/>
  <c r="K18" i="14"/>
  <c r="K23" i="14"/>
  <c r="K15" i="14"/>
  <c r="M8" i="35"/>
  <c r="K34" i="14" l="1"/>
  <c r="H36" i="14"/>
  <c r="H29" i="14"/>
  <c r="H30" i="14"/>
  <c r="H35" i="14"/>
  <c r="E26" i="14"/>
  <c r="E31" i="14"/>
  <c r="H148" i="27"/>
  <c r="O148" i="27" s="1"/>
  <c r="L150" i="26"/>
  <c r="J149" i="27"/>
  <c r="K36" i="14"/>
  <c r="K26" i="14"/>
  <c r="K37" i="14"/>
  <c r="K31" i="14"/>
  <c r="K30" i="14"/>
  <c r="E36" i="14"/>
  <c r="E35" i="14"/>
  <c r="K35" i="14"/>
  <c r="K27" i="14"/>
  <c r="R8" i="35"/>
  <c r="N8" i="35"/>
  <c r="E38" i="14" s="1"/>
  <c r="O8" i="35"/>
  <c r="H45" i="14" s="1"/>
  <c r="S8" i="35"/>
  <c r="Q8" i="35"/>
  <c r="P8" i="35"/>
  <c r="K45" i="14" s="1"/>
  <c r="K29" i="14"/>
  <c r="K28" i="14"/>
  <c r="E30" i="14"/>
  <c r="E33" i="14"/>
  <c r="E28" i="14"/>
  <c r="E34" i="14"/>
  <c r="E27" i="14"/>
  <c r="E32" i="14"/>
  <c r="E29" i="14"/>
  <c r="K32" i="14"/>
  <c r="H34" i="14"/>
  <c r="H28" i="14"/>
  <c r="H33" i="14"/>
  <c r="H26" i="14"/>
  <c r="H32" i="14"/>
  <c r="H37" i="14"/>
  <c r="H31" i="14"/>
  <c r="M9" i="35"/>
  <c r="K39" i="14" l="1"/>
  <c r="H49" i="14"/>
  <c r="H48" i="14"/>
  <c r="H41" i="14"/>
  <c r="H43" i="14"/>
  <c r="H46" i="14"/>
  <c r="H44" i="14"/>
  <c r="H39" i="14"/>
  <c r="H40" i="14"/>
  <c r="H149" i="27"/>
  <c r="O149" i="27" s="1"/>
  <c r="L151" i="26"/>
  <c r="J150" i="27"/>
  <c r="E44" i="14"/>
  <c r="E47" i="14"/>
  <c r="K43" i="14"/>
  <c r="E42" i="14"/>
  <c r="K46" i="14"/>
  <c r="K42" i="14"/>
  <c r="E49" i="14"/>
  <c r="E48" i="14"/>
  <c r="K41" i="14"/>
  <c r="E39" i="14"/>
  <c r="K38" i="14"/>
  <c r="E45" i="14"/>
  <c r="K40" i="14"/>
  <c r="E43" i="14"/>
  <c r="E46" i="14"/>
  <c r="K48" i="14"/>
  <c r="Q9" i="35"/>
  <c r="R9" i="35"/>
  <c r="N9" i="35"/>
  <c r="E58" i="14" s="1"/>
  <c r="P9" i="35"/>
  <c r="K53" i="14" s="1"/>
  <c r="O9" i="35"/>
  <c r="H57" i="14" s="1"/>
  <c r="S9" i="35"/>
  <c r="E40" i="14"/>
  <c r="K47" i="14"/>
  <c r="K44" i="14"/>
  <c r="H47" i="14"/>
  <c r="H42" i="14"/>
  <c r="H38" i="14"/>
  <c r="E41" i="14"/>
  <c r="K49" i="14"/>
  <c r="M10" i="35"/>
  <c r="E53" i="14" l="1"/>
  <c r="E52" i="14"/>
  <c r="E54" i="14"/>
  <c r="E56" i="14"/>
  <c r="E61" i="14"/>
  <c r="E51" i="14"/>
  <c r="H150" i="27"/>
  <c r="O150" i="27" s="1"/>
  <c r="L152" i="26"/>
  <c r="J151" i="27"/>
  <c r="K50" i="14"/>
  <c r="K57" i="14"/>
  <c r="K59" i="14"/>
  <c r="K61" i="14"/>
  <c r="K60" i="14"/>
  <c r="K55" i="14"/>
  <c r="K51" i="14"/>
  <c r="K56" i="14"/>
  <c r="P10" i="35"/>
  <c r="K68" i="14" s="1"/>
  <c r="Q10" i="35"/>
  <c r="O10" i="35"/>
  <c r="H64" i="14" s="1"/>
  <c r="R10" i="35"/>
  <c r="S10" i="35"/>
  <c r="N10" i="35"/>
  <c r="E66" i="14" s="1"/>
  <c r="K58" i="14"/>
  <c r="E57" i="14"/>
  <c r="E60" i="14"/>
  <c r="E55" i="14"/>
  <c r="E50" i="14"/>
  <c r="E59" i="14"/>
  <c r="H60" i="14"/>
  <c r="H53" i="14"/>
  <c r="H56" i="14"/>
  <c r="H54" i="14"/>
  <c r="H58" i="14"/>
  <c r="H52" i="14"/>
  <c r="H61" i="14"/>
  <c r="H50" i="14"/>
  <c r="H51" i="14"/>
  <c r="H59" i="14"/>
  <c r="H55" i="14"/>
  <c r="K52" i="14"/>
  <c r="K54" i="14"/>
  <c r="M11" i="35"/>
  <c r="K73" i="14" l="1"/>
  <c r="K67" i="14"/>
  <c r="K72" i="14"/>
  <c r="K64" i="14"/>
  <c r="K66" i="14"/>
  <c r="K62" i="14"/>
  <c r="K71" i="14"/>
  <c r="H63" i="14"/>
  <c r="E70" i="14"/>
  <c r="E72" i="14"/>
  <c r="E62" i="14"/>
  <c r="E67" i="14"/>
  <c r="E63" i="14"/>
  <c r="E64" i="14"/>
  <c r="E71" i="14"/>
  <c r="E65" i="14"/>
  <c r="H151" i="27"/>
  <c r="O151" i="27" s="1"/>
  <c r="L153" i="26"/>
  <c r="J152" i="27"/>
  <c r="O11" i="35"/>
  <c r="H78" i="14" s="1"/>
  <c r="S11" i="35"/>
  <c r="P11" i="35"/>
  <c r="K84" i="14" s="1"/>
  <c r="R11" i="35"/>
  <c r="N11" i="35"/>
  <c r="E85" i="14" s="1"/>
  <c r="Q11" i="35"/>
  <c r="H66" i="14"/>
  <c r="H72" i="14"/>
  <c r="E73" i="14"/>
  <c r="E69" i="14"/>
  <c r="E68" i="14"/>
  <c r="H70" i="14"/>
  <c r="H73" i="14"/>
  <c r="H62" i="14"/>
  <c r="H69" i="14"/>
  <c r="H65" i="14"/>
  <c r="H67" i="14"/>
  <c r="H71" i="14"/>
  <c r="H68" i="14"/>
  <c r="K63" i="14"/>
  <c r="K69" i="14"/>
  <c r="K70" i="14"/>
  <c r="K65" i="14"/>
  <c r="M12" i="35"/>
  <c r="E77" i="14" l="1"/>
  <c r="E74" i="14"/>
  <c r="K78" i="14"/>
  <c r="H77" i="14"/>
  <c r="H79" i="14"/>
  <c r="H85" i="14"/>
  <c r="H76" i="14"/>
  <c r="H83" i="14"/>
  <c r="H75" i="14"/>
  <c r="H80" i="14"/>
  <c r="H81" i="14"/>
  <c r="E78" i="14"/>
  <c r="E82" i="14"/>
  <c r="E79" i="14"/>
  <c r="E84" i="14"/>
  <c r="E81" i="14"/>
  <c r="E75" i="14"/>
  <c r="E80" i="14"/>
  <c r="H152" i="27"/>
  <c r="O152" i="27" s="1"/>
  <c r="L154" i="26"/>
  <c r="J153" i="27"/>
  <c r="R12" i="35"/>
  <c r="N12" i="35"/>
  <c r="E89" i="14" s="1"/>
  <c r="O12" i="35"/>
  <c r="H95" i="14" s="1"/>
  <c r="S12" i="35"/>
  <c r="P12" i="35"/>
  <c r="K91" i="14" s="1"/>
  <c r="Q12" i="35"/>
  <c r="K74" i="14"/>
  <c r="K85" i="14"/>
  <c r="K80" i="14"/>
  <c r="K83" i="14"/>
  <c r="E76" i="14"/>
  <c r="E83" i="14"/>
  <c r="H74" i="14"/>
  <c r="H84" i="14"/>
  <c r="M13" i="35"/>
  <c r="K87" i="14" l="1"/>
  <c r="K89" i="14"/>
  <c r="K95" i="14"/>
  <c r="H90" i="14"/>
  <c r="E93" i="14"/>
  <c r="E88" i="14"/>
  <c r="E87" i="14"/>
  <c r="E91" i="14"/>
  <c r="E90" i="14"/>
  <c r="E96" i="14"/>
  <c r="E95" i="14"/>
  <c r="E97" i="14"/>
  <c r="E94" i="14"/>
  <c r="E92" i="14"/>
  <c r="H153" i="27"/>
  <c r="O153" i="27" s="1"/>
  <c r="L155" i="26"/>
  <c r="J154" i="27"/>
  <c r="H91" i="14"/>
  <c r="H97" i="14"/>
  <c r="H86" i="14"/>
  <c r="H92" i="14"/>
  <c r="Q13" i="35"/>
  <c r="N13" i="35"/>
  <c r="R13" i="35"/>
  <c r="P13" i="35"/>
  <c r="K107" i="14" s="1"/>
  <c r="S13" i="35"/>
  <c r="O13" i="35"/>
  <c r="H94" i="14"/>
  <c r="K97" i="14"/>
  <c r="K94" i="14"/>
  <c r="K90" i="14"/>
  <c r="M14" i="35"/>
  <c r="H154" i="27" l="1"/>
  <c r="O154" i="27" s="1"/>
  <c r="L156" i="26"/>
  <c r="J155" i="27"/>
  <c r="E111" i="14"/>
  <c r="P14" i="35"/>
  <c r="Q14" i="35"/>
  <c r="S14" i="35"/>
  <c r="O14" i="35"/>
  <c r="R14" i="35"/>
  <c r="M15" i="35"/>
  <c r="K118" i="14" l="1"/>
  <c r="K119" i="14"/>
  <c r="K120" i="14"/>
  <c r="K121" i="14"/>
  <c r="H118" i="14"/>
  <c r="I118" i="14" s="1"/>
  <c r="H121" i="14"/>
  <c r="H119" i="14"/>
  <c r="H120" i="14"/>
  <c r="H110" i="14"/>
  <c r="E114" i="14"/>
  <c r="E119" i="14"/>
  <c r="E119" i="15" s="1"/>
  <c r="E120" i="14"/>
  <c r="E120" i="15" s="1"/>
  <c r="E121" i="14"/>
  <c r="E121" i="15" s="1"/>
  <c r="E110" i="14"/>
  <c r="H155" i="27"/>
  <c r="O155" i="27" s="1"/>
  <c r="L157" i="26"/>
  <c r="J156" i="27"/>
  <c r="O15" i="35"/>
  <c r="S15" i="35"/>
  <c r="P15" i="35"/>
  <c r="N15" i="35"/>
  <c r="H15" i="31" s="1"/>
  <c r="H17" i="31" s="1"/>
  <c r="H18" i="31" s="1"/>
  <c r="H19" i="31" s="1"/>
  <c r="H20" i="31" s="1"/>
  <c r="Q15" i="35"/>
  <c r="R15" i="35"/>
  <c r="M16" i="35"/>
  <c r="K130" i="14" l="1"/>
  <c r="K131" i="14"/>
  <c r="K132" i="14"/>
  <c r="K133" i="14"/>
  <c r="E127" i="14"/>
  <c r="F127" i="14" s="1"/>
  <c r="E130" i="14"/>
  <c r="E128" i="14"/>
  <c r="F128" i="14" s="1"/>
  <c r="E131" i="14"/>
  <c r="E132" i="14"/>
  <c r="E129" i="14"/>
  <c r="F129" i="14" s="1"/>
  <c r="E133" i="14"/>
  <c r="H132" i="14"/>
  <c r="H130" i="14"/>
  <c r="H133" i="14"/>
  <c r="H131" i="14"/>
  <c r="K123" i="14"/>
  <c r="K127" i="14"/>
  <c r="K126" i="14"/>
  <c r="K124" i="14"/>
  <c r="K128" i="14"/>
  <c r="K122" i="14"/>
  <c r="K125" i="14"/>
  <c r="K129" i="14"/>
  <c r="Q15" i="31"/>
  <c r="H123" i="14"/>
  <c r="H127" i="14"/>
  <c r="H124" i="14"/>
  <c r="H128" i="14"/>
  <c r="H126" i="14"/>
  <c r="H122" i="14"/>
  <c r="H125" i="14"/>
  <c r="H129" i="14"/>
  <c r="E126" i="14"/>
  <c r="E124" i="14"/>
  <c r="E125" i="14"/>
  <c r="E122" i="14"/>
  <c r="E123" i="14"/>
  <c r="K120" i="15"/>
  <c r="L120" i="14"/>
  <c r="L120" i="15" s="1"/>
  <c r="K119" i="15"/>
  <c r="L119" i="14"/>
  <c r="L119" i="15" s="1"/>
  <c r="K121" i="15"/>
  <c r="L121" i="14"/>
  <c r="L121" i="15" s="1"/>
  <c r="H119" i="15"/>
  <c r="I119" i="14"/>
  <c r="I119" i="15" s="1"/>
  <c r="H120" i="15"/>
  <c r="I120" i="14"/>
  <c r="I120" i="15" s="1"/>
  <c r="H121" i="15"/>
  <c r="I121" i="14"/>
  <c r="I121" i="15" s="1"/>
  <c r="H156" i="27"/>
  <c r="O156" i="27" s="1"/>
  <c r="L158" i="26"/>
  <c r="J157" i="27"/>
  <c r="R16" i="35"/>
  <c r="O16" i="35"/>
  <c r="Q16" i="31" s="1"/>
  <c r="Q17" i="31" s="1"/>
  <c r="Q18" i="31" s="1"/>
  <c r="Q19" i="31" s="1"/>
  <c r="Q20" i="31" s="1"/>
  <c r="S16" i="35"/>
  <c r="Q16" i="35"/>
  <c r="P16" i="35"/>
  <c r="Z16" i="31" s="1"/>
  <c r="K133" i="15" l="1"/>
  <c r="L133" i="14"/>
  <c r="L133" i="15" s="1"/>
  <c r="L132" i="14"/>
  <c r="L132" i="15" s="1"/>
  <c r="K132" i="15"/>
  <c r="K131" i="15"/>
  <c r="L131" i="14"/>
  <c r="L131" i="15" s="1"/>
  <c r="L130" i="14"/>
  <c r="L130" i="15" s="1"/>
  <c r="K130" i="15"/>
  <c r="F131" i="14"/>
  <c r="F131" i="15" s="1"/>
  <c r="E131" i="15"/>
  <c r="F133" i="14"/>
  <c r="F133" i="15" s="1"/>
  <c r="E133" i="15"/>
  <c r="F130" i="14"/>
  <c r="F130" i="15" s="1"/>
  <c r="E130" i="15"/>
  <c r="F132" i="14"/>
  <c r="F132" i="15" s="1"/>
  <c r="E132" i="15"/>
  <c r="H131" i="15"/>
  <c r="I131" i="14"/>
  <c r="I131" i="15" s="1"/>
  <c r="H133" i="15"/>
  <c r="I133" i="14"/>
  <c r="I133" i="15" s="1"/>
  <c r="I130" i="14"/>
  <c r="I130" i="15" s="1"/>
  <c r="H130" i="15"/>
  <c r="I132" i="14"/>
  <c r="I132" i="15" s="1"/>
  <c r="H132" i="15"/>
  <c r="K129" i="15"/>
  <c r="L129" i="14"/>
  <c r="L129" i="15" s="1"/>
  <c r="L124" i="14"/>
  <c r="L124" i="15" s="1"/>
  <c r="K124" i="15"/>
  <c r="K125" i="15"/>
  <c r="L125" i="14"/>
  <c r="L125" i="15" s="1"/>
  <c r="L126" i="14"/>
  <c r="L126" i="15" s="1"/>
  <c r="K126" i="15"/>
  <c r="L122" i="14"/>
  <c r="L122" i="15" s="1"/>
  <c r="K122" i="15"/>
  <c r="V15" i="31" s="1"/>
  <c r="K127" i="15"/>
  <c r="L127" i="14"/>
  <c r="L127" i="15" s="1"/>
  <c r="L128" i="14"/>
  <c r="L128" i="15" s="1"/>
  <c r="K128" i="15"/>
  <c r="L123" i="14"/>
  <c r="L123" i="15" s="1"/>
  <c r="K123" i="15"/>
  <c r="H125" i="15"/>
  <c r="I125" i="14"/>
  <c r="I125" i="15" s="1"/>
  <c r="I124" i="14"/>
  <c r="I124" i="15" s="1"/>
  <c r="H124" i="15"/>
  <c r="I122" i="14"/>
  <c r="I122" i="15" s="1"/>
  <c r="H122" i="15"/>
  <c r="I126" i="14"/>
  <c r="I126" i="15" s="1"/>
  <c r="H126" i="15"/>
  <c r="H123" i="15"/>
  <c r="I123" i="14"/>
  <c r="I123" i="15" s="1"/>
  <c r="H127" i="15"/>
  <c r="I127" i="14"/>
  <c r="I127" i="15" s="1"/>
  <c r="I129" i="14"/>
  <c r="I129" i="15" s="1"/>
  <c r="H129" i="15"/>
  <c r="I128" i="14"/>
  <c r="I128" i="15" s="1"/>
  <c r="H128" i="15"/>
  <c r="F123" i="14"/>
  <c r="F123" i="15" s="1"/>
  <c r="E123" i="15"/>
  <c r="F124" i="14"/>
  <c r="F124" i="15" s="1"/>
  <c r="E124" i="15"/>
  <c r="F122" i="14"/>
  <c r="F122" i="15" s="1"/>
  <c r="E122" i="15"/>
  <c r="F129" i="15"/>
  <c r="E129" i="15"/>
  <c r="E125" i="15"/>
  <c r="F125" i="14"/>
  <c r="F125" i="15" s="1"/>
  <c r="F126" i="14"/>
  <c r="F126" i="15" s="1"/>
  <c r="E126" i="15"/>
  <c r="F128" i="15"/>
  <c r="E128" i="15"/>
  <c r="E127" i="15"/>
  <c r="F127" i="15"/>
  <c r="D119" i="28"/>
  <c r="D119" i="33"/>
  <c r="D119" i="23"/>
  <c r="CF119" i="15"/>
  <c r="D121" i="28"/>
  <c r="CF121" i="15"/>
  <c r="D121" i="23"/>
  <c r="D121" i="33"/>
  <c r="D120" i="28"/>
  <c r="D120" i="33"/>
  <c r="D120" i="23"/>
  <c r="CF120" i="15"/>
  <c r="D120" i="27"/>
  <c r="D120" i="22"/>
  <c r="CE120" i="15"/>
  <c r="CE121" i="15"/>
  <c r="D121" i="22"/>
  <c r="D121" i="27"/>
  <c r="D119" i="27"/>
  <c r="D119" i="22"/>
  <c r="CE119" i="15"/>
  <c r="H157" i="27"/>
  <c r="O157" i="27" s="1"/>
  <c r="L159" i="26"/>
  <c r="J158" i="27"/>
  <c r="H114" i="14"/>
  <c r="H89" i="14"/>
  <c r="H82" i="14"/>
  <c r="K81" i="14"/>
  <c r="K82" i="14"/>
  <c r="K92" i="14"/>
  <c r="K86" i="14"/>
  <c r="K111" i="14"/>
  <c r="K101" i="14"/>
  <c r="H111" i="14"/>
  <c r="H116" i="14"/>
  <c r="K79" i="14"/>
  <c r="K113" i="14"/>
  <c r="K88" i="14"/>
  <c r="K77" i="14"/>
  <c r="H101" i="14"/>
  <c r="K98" i="14"/>
  <c r="K96" i="14"/>
  <c r="H100" i="14"/>
  <c r="H105" i="14"/>
  <c r="H104" i="14"/>
  <c r="K114" i="14"/>
  <c r="H106" i="14"/>
  <c r="K93" i="14"/>
  <c r="K104" i="14"/>
  <c r="K75" i="14"/>
  <c r="H109" i="14"/>
  <c r="K76" i="14"/>
  <c r="K117" i="14"/>
  <c r="K108" i="14"/>
  <c r="H93" i="14"/>
  <c r="H103" i="14"/>
  <c r="H102" i="14"/>
  <c r="H88" i="14"/>
  <c r="H96" i="14"/>
  <c r="K103" i="14"/>
  <c r="H112" i="14"/>
  <c r="K100" i="14"/>
  <c r="K106" i="14"/>
  <c r="H108" i="14"/>
  <c r="H113" i="14"/>
  <c r="H87" i="14"/>
  <c r="K102" i="14"/>
  <c r="K105" i="14"/>
  <c r="K99" i="14"/>
  <c r="H99" i="14"/>
  <c r="K112" i="14"/>
  <c r="K110" i="14"/>
  <c r="H117" i="14"/>
  <c r="K109" i="14"/>
  <c r="H115" i="14"/>
  <c r="K116" i="14"/>
  <c r="H107" i="14"/>
  <c r="H98" i="14"/>
  <c r="K115" i="14"/>
  <c r="E86" i="14"/>
  <c r="E116" i="14"/>
  <c r="E101" i="14"/>
  <c r="E100" i="14"/>
  <c r="E113" i="14"/>
  <c r="E104" i="14"/>
  <c r="E102" i="14"/>
  <c r="E107" i="14"/>
  <c r="E117" i="14"/>
  <c r="E112" i="14"/>
  <c r="E105" i="14"/>
  <c r="E118" i="14"/>
  <c r="E98" i="14"/>
  <c r="E108" i="14"/>
  <c r="E106" i="14"/>
  <c r="E99" i="14"/>
  <c r="E109" i="14"/>
  <c r="E103" i="14"/>
  <c r="E115" i="14"/>
  <c r="Z15" i="31" l="1"/>
  <c r="Z17" i="31" s="1"/>
  <c r="Z18" i="31" s="1"/>
  <c r="Z19" i="31" s="1"/>
  <c r="Z20" i="31" s="1"/>
  <c r="W15" i="31"/>
  <c r="D130" i="23"/>
  <c r="V130" i="23" s="1"/>
  <c r="W130" i="23" s="1"/>
  <c r="CF130" i="15"/>
  <c r="D130" i="28"/>
  <c r="D132" i="28"/>
  <c r="D132" i="23"/>
  <c r="V132" i="23" s="1"/>
  <c r="W132" i="23" s="1"/>
  <c r="CF132" i="15"/>
  <c r="D131" i="28"/>
  <c r="CF131" i="15"/>
  <c r="D131" i="23"/>
  <c r="V131" i="23" s="1"/>
  <c r="W131" i="23" s="1"/>
  <c r="D133" i="28"/>
  <c r="D133" i="23"/>
  <c r="V133" i="23" s="1"/>
  <c r="W133" i="23" s="1"/>
  <c r="CF133" i="15"/>
  <c r="CD132" i="15"/>
  <c r="D132" i="26"/>
  <c r="D132" i="20"/>
  <c r="V132" i="20" s="1"/>
  <c r="W132" i="20" s="1"/>
  <c r="D133" i="26"/>
  <c r="D133" i="20"/>
  <c r="V133" i="20" s="1"/>
  <c r="W133" i="20" s="1"/>
  <c r="CD133" i="15"/>
  <c r="D130" i="20"/>
  <c r="V130" i="20" s="1"/>
  <c r="W130" i="20" s="1"/>
  <c r="D130" i="26"/>
  <c r="CD130" i="15"/>
  <c r="D131" i="20"/>
  <c r="V131" i="20" s="1"/>
  <c r="W131" i="20" s="1"/>
  <c r="D131" i="26"/>
  <c r="CD131" i="15"/>
  <c r="CE133" i="15"/>
  <c r="D133" i="27"/>
  <c r="D133" i="22"/>
  <c r="R133" i="22" s="1"/>
  <c r="S133" i="22" s="1"/>
  <c r="D132" i="27"/>
  <c r="D132" i="22"/>
  <c r="R132" i="22" s="1"/>
  <c r="S132" i="22" s="1"/>
  <c r="CE132" i="15"/>
  <c r="D131" i="22"/>
  <c r="R131" i="22" s="1"/>
  <c r="S131" i="22" s="1"/>
  <c r="D131" i="27"/>
  <c r="CE131" i="15"/>
  <c r="D130" i="22"/>
  <c r="R130" i="22" s="1"/>
  <c r="S130" i="22" s="1"/>
  <c r="D130" i="27"/>
  <c r="CE130" i="15"/>
  <c r="CF127" i="15"/>
  <c r="D127" i="23"/>
  <c r="V127" i="23" s="1"/>
  <c r="W127" i="23" s="1"/>
  <c r="D127" i="28"/>
  <c r="D123" i="28"/>
  <c r="D123" i="23"/>
  <c r="V123" i="23" s="1"/>
  <c r="W123" i="23" s="1"/>
  <c r="CF123" i="15"/>
  <c r="D126" i="28"/>
  <c r="D126" i="23"/>
  <c r="V126" i="23" s="1"/>
  <c r="W126" i="23" s="1"/>
  <c r="CF126" i="15"/>
  <c r="D124" i="28"/>
  <c r="D124" i="23"/>
  <c r="V124" i="23" s="1"/>
  <c r="W124" i="23" s="1"/>
  <c r="CF124" i="15"/>
  <c r="CF125" i="15"/>
  <c r="D125" i="28"/>
  <c r="D125" i="23"/>
  <c r="V125" i="23" s="1"/>
  <c r="W125" i="23" s="1"/>
  <c r="D129" i="23"/>
  <c r="V129" i="23" s="1"/>
  <c r="W129" i="23" s="1"/>
  <c r="D129" i="28"/>
  <c r="CF129" i="15"/>
  <c r="D128" i="23"/>
  <c r="V128" i="23" s="1"/>
  <c r="W128" i="23" s="1"/>
  <c r="CF128" i="15"/>
  <c r="D128" i="28"/>
  <c r="D122" i="28"/>
  <c r="D122" i="23"/>
  <c r="CF122" i="15"/>
  <c r="CE128" i="15"/>
  <c r="D128" i="22"/>
  <c r="R128" i="22" s="1"/>
  <c r="S128" i="22" s="1"/>
  <c r="D128" i="27"/>
  <c r="M15" i="31"/>
  <c r="N15" i="31" s="1"/>
  <c r="D125" i="22"/>
  <c r="R125" i="22" s="1"/>
  <c r="S125" i="22" s="1"/>
  <c r="D125" i="27"/>
  <c r="CE125" i="15"/>
  <c r="D127" i="27"/>
  <c r="CE127" i="15"/>
  <c r="D127" i="22"/>
  <c r="R127" i="22" s="1"/>
  <c r="S127" i="22" s="1"/>
  <c r="D126" i="22"/>
  <c r="R126" i="22" s="1"/>
  <c r="S126" i="22" s="1"/>
  <c r="D126" i="27"/>
  <c r="CE126" i="15"/>
  <c r="CE124" i="15"/>
  <c r="D124" i="22"/>
  <c r="R124" i="22" s="1"/>
  <c r="S124" i="22" s="1"/>
  <c r="D124" i="27"/>
  <c r="D123" i="22"/>
  <c r="R123" i="22" s="1"/>
  <c r="S123" i="22" s="1"/>
  <c r="D123" i="27"/>
  <c r="CE123" i="15"/>
  <c r="CE129" i="15"/>
  <c r="D129" i="27"/>
  <c r="D129" i="22"/>
  <c r="R129" i="22" s="1"/>
  <c r="S129" i="22" s="1"/>
  <c r="D122" i="22"/>
  <c r="D122" i="27"/>
  <c r="CE122" i="15"/>
  <c r="D127" i="26"/>
  <c r="D127" i="20"/>
  <c r="V127" i="20" s="1"/>
  <c r="W127" i="20" s="1"/>
  <c r="CD127" i="15"/>
  <c r="D126" i="26"/>
  <c r="D126" i="20"/>
  <c r="V126" i="20" s="1"/>
  <c r="W126" i="20" s="1"/>
  <c r="CD126" i="15"/>
  <c r="D129" i="26"/>
  <c r="D129" i="20"/>
  <c r="V129" i="20" s="1"/>
  <c r="W129" i="20" s="1"/>
  <c r="CD129" i="15"/>
  <c r="D124" i="26"/>
  <c r="D124" i="20"/>
  <c r="V124" i="20" s="1"/>
  <c r="W124" i="20" s="1"/>
  <c r="CD124" i="15"/>
  <c r="D125" i="26"/>
  <c r="D125" i="20"/>
  <c r="V125" i="20" s="1"/>
  <c r="W125" i="20" s="1"/>
  <c r="CD125" i="15"/>
  <c r="D15" i="31"/>
  <c r="E15" i="31" s="1"/>
  <c r="D128" i="26"/>
  <c r="D128" i="20"/>
  <c r="V128" i="20" s="1"/>
  <c r="W128" i="20" s="1"/>
  <c r="CD128" i="15"/>
  <c r="D122" i="26"/>
  <c r="D122" i="20"/>
  <c r="CD122" i="15"/>
  <c r="D123" i="20"/>
  <c r="V123" i="20" s="1"/>
  <c r="W123" i="20" s="1"/>
  <c r="D123" i="26"/>
  <c r="CD123" i="15"/>
  <c r="H158" i="27"/>
  <c r="O158" i="27" s="1"/>
  <c r="L160" i="26"/>
  <c r="J159" i="27"/>
  <c r="L47" i="34"/>
  <c r="V122" i="23" l="1"/>
  <c r="W122" i="23" s="1"/>
  <c r="R122" i="22"/>
  <c r="S122" i="22" s="1"/>
  <c r="V122" i="20"/>
  <c r="W122" i="20" s="1"/>
  <c r="H159" i="27"/>
  <c r="O159" i="27" s="1"/>
  <c r="L161" i="26"/>
  <c r="J160" i="27"/>
  <c r="E51" i="34"/>
  <c r="D51" i="34"/>
  <c r="E18" i="34"/>
  <c r="E19" i="34"/>
  <c r="M55" i="34"/>
  <c r="L55" i="34"/>
  <c r="K55" i="34"/>
  <c r="M47" i="34"/>
  <c r="M48" i="34"/>
  <c r="L48" i="34"/>
  <c r="F33" i="34"/>
  <c r="E33" i="34"/>
  <c r="D33" i="34"/>
  <c r="C33" i="34"/>
  <c r="H32" i="34"/>
  <c r="H31" i="34"/>
  <c r="F30" i="34"/>
  <c r="E30" i="34"/>
  <c r="D30" i="34"/>
  <c r="C30" i="34"/>
  <c r="G25" i="34"/>
  <c r="F25" i="34"/>
  <c r="E25" i="34"/>
  <c r="D25" i="34"/>
  <c r="C25" i="34"/>
  <c r="H24" i="34"/>
  <c r="H23" i="34"/>
  <c r="E17" i="34"/>
  <c r="N11" i="34"/>
  <c r="F51" i="34" s="1"/>
  <c r="M11" i="34"/>
  <c r="L11" i="34"/>
  <c r="C51" i="34" s="1"/>
  <c r="O9" i="34"/>
  <c r="F49" i="34" s="1"/>
  <c r="N9" i="34"/>
  <c r="E49" i="34" s="1"/>
  <c r="M9" i="34"/>
  <c r="D49" i="34" s="1"/>
  <c r="L9" i="34"/>
  <c r="C49" i="34" s="1"/>
  <c r="H5" i="34"/>
  <c r="H6" i="34" s="1"/>
  <c r="H7" i="34" s="1"/>
  <c r="H8" i="34" s="1"/>
  <c r="S2" i="33"/>
  <c r="S1" i="33"/>
  <c r="M117" i="33"/>
  <c r="H117" i="33"/>
  <c r="Q117" i="33" s="1"/>
  <c r="M116" i="33"/>
  <c r="H116" i="33"/>
  <c r="Q116" i="33" s="1"/>
  <c r="M115" i="33"/>
  <c r="H115" i="33"/>
  <c r="Q115" i="33" s="1"/>
  <c r="M114" i="33"/>
  <c r="H114" i="33"/>
  <c r="Q114" i="33" s="1"/>
  <c r="M113" i="33"/>
  <c r="H113" i="33"/>
  <c r="Q113" i="33" s="1"/>
  <c r="M112" i="33"/>
  <c r="H112" i="33"/>
  <c r="Q112" i="33" s="1"/>
  <c r="M111" i="33"/>
  <c r="H111" i="33"/>
  <c r="Q111" i="33" s="1"/>
  <c r="M110" i="33"/>
  <c r="H110" i="33"/>
  <c r="Q110" i="33" s="1"/>
  <c r="M109" i="33"/>
  <c r="H109" i="33"/>
  <c r="Q109" i="33" s="1"/>
  <c r="M108" i="33"/>
  <c r="H108" i="33"/>
  <c r="Q108" i="33" s="1"/>
  <c r="M107" i="33"/>
  <c r="H107" i="33"/>
  <c r="Q107" i="33" s="1"/>
  <c r="M106" i="33"/>
  <c r="H106" i="33"/>
  <c r="Q106" i="33" s="1"/>
  <c r="M105" i="33"/>
  <c r="H105" i="33"/>
  <c r="Q105" i="33" s="1"/>
  <c r="M104" i="33"/>
  <c r="H104" i="33"/>
  <c r="Q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AB54" i="33"/>
  <c r="M54" i="33"/>
  <c r="M53" i="33"/>
  <c r="AD52" i="33"/>
  <c r="AE52" i="33" s="1"/>
  <c r="AF52" i="33" s="1"/>
  <c r="AG52" i="33" s="1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G15" i="33"/>
  <c r="P15" i="33" s="1"/>
  <c r="M14" i="33"/>
  <c r="M13" i="33"/>
  <c r="I13" i="33"/>
  <c r="R13" i="33" s="1"/>
  <c r="G13" i="33"/>
  <c r="P13" i="33" s="1"/>
  <c r="M12" i="33"/>
  <c r="I12" i="33"/>
  <c r="R12" i="33" s="1"/>
  <c r="G12" i="33"/>
  <c r="P12" i="33" s="1"/>
  <c r="M11" i="33"/>
  <c r="I11" i="33"/>
  <c r="R11" i="33" s="1"/>
  <c r="G11" i="33"/>
  <c r="P11" i="33" s="1"/>
  <c r="M10" i="33"/>
  <c r="I10" i="33"/>
  <c r="R10" i="33" s="1"/>
  <c r="G10" i="33"/>
  <c r="P10" i="33" s="1"/>
  <c r="M9" i="33"/>
  <c r="I9" i="33"/>
  <c r="R9" i="33" s="1"/>
  <c r="G9" i="33"/>
  <c r="P9" i="33" s="1"/>
  <c r="M8" i="33"/>
  <c r="I8" i="33"/>
  <c r="R8" i="33" s="1"/>
  <c r="G8" i="33"/>
  <c r="P8" i="33" s="1"/>
  <c r="M7" i="33"/>
  <c r="I7" i="33"/>
  <c r="R7" i="33" s="1"/>
  <c r="G7" i="33"/>
  <c r="P7" i="33" s="1"/>
  <c r="M6" i="33"/>
  <c r="I6" i="33"/>
  <c r="R6" i="33" s="1"/>
  <c r="G6" i="33"/>
  <c r="P6" i="33" s="1"/>
  <c r="M5" i="33"/>
  <c r="I5" i="33"/>
  <c r="R5" i="33" s="1"/>
  <c r="G5" i="33"/>
  <c r="P5" i="33" s="1"/>
  <c r="M4" i="33"/>
  <c r="I4" i="33"/>
  <c r="R4" i="33" s="1"/>
  <c r="G4" i="33"/>
  <c r="P4" i="33" s="1"/>
  <c r="M3" i="33"/>
  <c r="R3" i="33"/>
  <c r="G3" i="33"/>
  <c r="P3" i="33" s="1"/>
  <c r="M2" i="33"/>
  <c r="R2" i="33"/>
  <c r="G2" i="33"/>
  <c r="P2" i="33" s="1"/>
  <c r="M1" i="33"/>
  <c r="R1" i="33"/>
  <c r="H1" i="33"/>
  <c r="Q1" i="33" s="1"/>
  <c r="G1" i="33"/>
  <c r="P1" i="33" s="1"/>
  <c r="C1" i="33"/>
  <c r="H118" i="27"/>
  <c r="O118" i="27" s="1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R2" i="28"/>
  <c r="R3" i="28"/>
  <c r="I4" i="28"/>
  <c r="R4" i="28" s="1"/>
  <c r="I5" i="28"/>
  <c r="R5" i="28" s="1"/>
  <c r="I6" i="28"/>
  <c r="R6" i="28" s="1"/>
  <c r="I7" i="28"/>
  <c r="R7" i="28" s="1"/>
  <c r="I8" i="28"/>
  <c r="R8" i="28" s="1"/>
  <c r="I9" i="28"/>
  <c r="R9" i="28" s="1"/>
  <c r="I10" i="28"/>
  <c r="R10" i="28" s="1"/>
  <c r="I11" i="28"/>
  <c r="R11" i="28" s="1"/>
  <c r="I12" i="28"/>
  <c r="R12" i="28" s="1"/>
  <c r="I13" i="28"/>
  <c r="R13" i="28" s="1"/>
  <c r="H104" i="28"/>
  <c r="Q104" i="28" s="1"/>
  <c r="H105" i="28"/>
  <c r="Q105" i="28" s="1"/>
  <c r="H106" i="28"/>
  <c r="Q106" i="28" s="1"/>
  <c r="H107" i="28"/>
  <c r="Q107" i="28" s="1"/>
  <c r="H108" i="28"/>
  <c r="Q108" i="28" s="1"/>
  <c r="H109" i="28"/>
  <c r="Q109" i="28" s="1"/>
  <c r="H110" i="28"/>
  <c r="Q110" i="28" s="1"/>
  <c r="H111" i="28"/>
  <c r="Q111" i="28" s="1"/>
  <c r="H112" i="28"/>
  <c r="Q112" i="28" s="1"/>
  <c r="H113" i="28"/>
  <c r="Q113" i="28" s="1"/>
  <c r="H114" i="28"/>
  <c r="Q114" i="28" s="1"/>
  <c r="H115" i="28"/>
  <c r="Q115" i="28" s="1"/>
  <c r="H116" i="28"/>
  <c r="Q116" i="28" s="1"/>
  <c r="H117" i="28"/>
  <c r="Q117" i="28" s="1"/>
  <c r="H104" i="23"/>
  <c r="H105" i="23"/>
  <c r="Q105" i="23" s="1"/>
  <c r="H106" i="23"/>
  <c r="H107" i="23"/>
  <c r="Q107" i="23" s="1"/>
  <c r="H108" i="23"/>
  <c r="Q108" i="23" s="1"/>
  <c r="H109" i="23"/>
  <c r="Q109" i="23" s="1"/>
  <c r="H110" i="23"/>
  <c r="Q110" i="23" s="1"/>
  <c r="H111" i="23"/>
  <c r="H112" i="23"/>
  <c r="Q112" i="23" s="1"/>
  <c r="H113" i="23"/>
  <c r="Q113" i="23" s="1"/>
  <c r="H114" i="23"/>
  <c r="Q114" i="23" s="1"/>
  <c r="H115" i="23"/>
  <c r="Q115" i="23" s="1"/>
  <c r="H116" i="23"/>
  <c r="Q116" i="23" s="1"/>
  <c r="H117" i="23"/>
  <c r="Q117" i="23" s="1"/>
  <c r="H1" i="23"/>
  <c r="BL3" i="15"/>
  <c r="BL4" i="15"/>
  <c r="BL5" i="15"/>
  <c r="H5" i="23" s="1"/>
  <c r="BL6" i="15"/>
  <c r="H6" i="23" s="1"/>
  <c r="BL7" i="15"/>
  <c r="BL8" i="15"/>
  <c r="BL9" i="15"/>
  <c r="H9" i="23" s="1"/>
  <c r="BL10" i="15"/>
  <c r="H10" i="23" s="1"/>
  <c r="BL11" i="15"/>
  <c r="BL12" i="15"/>
  <c r="BL13" i="15"/>
  <c r="H13" i="23" s="1"/>
  <c r="BL14" i="15"/>
  <c r="H14" i="23" s="1"/>
  <c r="BL15" i="15"/>
  <c r="BL16" i="15"/>
  <c r="BL17" i="15"/>
  <c r="H17" i="23" s="1"/>
  <c r="BL18" i="15"/>
  <c r="H18" i="23" s="1"/>
  <c r="BL19" i="15"/>
  <c r="BL20" i="15"/>
  <c r="BL21" i="15"/>
  <c r="H21" i="23" s="1"/>
  <c r="BL22" i="15"/>
  <c r="H22" i="23" s="1"/>
  <c r="BL23" i="15"/>
  <c r="BL24" i="15"/>
  <c r="BL25" i="15"/>
  <c r="H25" i="23" s="1"/>
  <c r="BL26" i="15"/>
  <c r="H26" i="23" s="1"/>
  <c r="BL27" i="15"/>
  <c r="BL28" i="15"/>
  <c r="BL29" i="15"/>
  <c r="H29" i="23" s="1"/>
  <c r="BL30" i="15"/>
  <c r="H30" i="23" s="1"/>
  <c r="BL31" i="15"/>
  <c r="BL32" i="15"/>
  <c r="BL33" i="15"/>
  <c r="H33" i="23" s="1"/>
  <c r="BL34" i="15"/>
  <c r="H34" i="23" s="1"/>
  <c r="BL35" i="15"/>
  <c r="BL36" i="15"/>
  <c r="BL37" i="15"/>
  <c r="H37" i="23" s="1"/>
  <c r="BL38" i="15"/>
  <c r="H38" i="23" s="1"/>
  <c r="BL39" i="15"/>
  <c r="BL40" i="15"/>
  <c r="BL41" i="15"/>
  <c r="H41" i="23" s="1"/>
  <c r="BL42" i="15"/>
  <c r="H42" i="23" s="1"/>
  <c r="BL43" i="15"/>
  <c r="BL44" i="15"/>
  <c r="BL45" i="15"/>
  <c r="H45" i="23" s="1"/>
  <c r="BL46" i="15"/>
  <c r="H46" i="23" s="1"/>
  <c r="BL47" i="15"/>
  <c r="BL48" i="15"/>
  <c r="BL49" i="15"/>
  <c r="H49" i="23" s="1"/>
  <c r="BL50" i="15"/>
  <c r="H50" i="23" s="1"/>
  <c r="BL51" i="15"/>
  <c r="BL52" i="15"/>
  <c r="BL53" i="15"/>
  <c r="H53" i="23" s="1"/>
  <c r="BL54" i="15"/>
  <c r="H54" i="23" s="1"/>
  <c r="BL55" i="15"/>
  <c r="BL56" i="15"/>
  <c r="BL57" i="15"/>
  <c r="H57" i="23" s="1"/>
  <c r="BL58" i="15"/>
  <c r="H58" i="23" s="1"/>
  <c r="BL59" i="15"/>
  <c r="BL60" i="15"/>
  <c r="BL61" i="15"/>
  <c r="H61" i="23" s="1"/>
  <c r="BL62" i="15"/>
  <c r="H62" i="23" s="1"/>
  <c r="BL63" i="15"/>
  <c r="BL64" i="15"/>
  <c r="BL65" i="15"/>
  <c r="H65" i="23" s="1"/>
  <c r="BL66" i="15"/>
  <c r="H66" i="23" s="1"/>
  <c r="BL67" i="15"/>
  <c r="BL68" i="15"/>
  <c r="BL69" i="15"/>
  <c r="H69" i="23" s="1"/>
  <c r="BL70" i="15"/>
  <c r="H70" i="23" s="1"/>
  <c r="BL71" i="15"/>
  <c r="BL72" i="15"/>
  <c r="BL73" i="15"/>
  <c r="H73" i="23" s="1"/>
  <c r="BL74" i="15"/>
  <c r="H74" i="23" s="1"/>
  <c r="BL75" i="15"/>
  <c r="BL76" i="15"/>
  <c r="BL77" i="15"/>
  <c r="H77" i="23" s="1"/>
  <c r="BL78" i="15"/>
  <c r="H78" i="23" s="1"/>
  <c r="BL79" i="15"/>
  <c r="BL80" i="15"/>
  <c r="BL81" i="15"/>
  <c r="H81" i="23" s="1"/>
  <c r="BL82" i="15"/>
  <c r="H82" i="23" s="1"/>
  <c r="BL83" i="15"/>
  <c r="BL84" i="15"/>
  <c r="BL85" i="15"/>
  <c r="H85" i="33" s="1"/>
  <c r="Q85" i="33" s="1"/>
  <c r="BL86" i="15"/>
  <c r="H86" i="33" s="1"/>
  <c r="Q86" i="33" s="1"/>
  <c r="BL87" i="15"/>
  <c r="BL88" i="15"/>
  <c r="H88" i="33" s="1"/>
  <c r="Q88" i="33" s="1"/>
  <c r="BL89" i="15"/>
  <c r="H89" i="33" s="1"/>
  <c r="Q89" i="33" s="1"/>
  <c r="BL90" i="15"/>
  <c r="H90" i="33" s="1"/>
  <c r="Q90" i="33" s="1"/>
  <c r="BL91" i="15"/>
  <c r="H91" i="33" s="1"/>
  <c r="Q91" i="33" s="1"/>
  <c r="BL92" i="15"/>
  <c r="H92" i="33" s="1"/>
  <c r="Q92" i="33" s="1"/>
  <c r="BL93" i="15"/>
  <c r="H93" i="33" s="1"/>
  <c r="Q93" i="33" s="1"/>
  <c r="BL94" i="15"/>
  <c r="H94" i="33" s="1"/>
  <c r="Q94" i="33" s="1"/>
  <c r="BL95" i="15"/>
  <c r="H95" i="33" s="1"/>
  <c r="Q95" i="33" s="1"/>
  <c r="BL96" i="15"/>
  <c r="H96" i="33" s="1"/>
  <c r="Q96" i="33" s="1"/>
  <c r="BL97" i="15"/>
  <c r="H97" i="33" s="1"/>
  <c r="Q97" i="33" s="1"/>
  <c r="BL98" i="15"/>
  <c r="H98" i="33" s="1"/>
  <c r="Q98" i="33" s="1"/>
  <c r="BL99" i="15"/>
  <c r="H99" i="33" s="1"/>
  <c r="Q99" i="33" s="1"/>
  <c r="BL100" i="15"/>
  <c r="H100" i="33" s="1"/>
  <c r="Q100" i="33" s="1"/>
  <c r="BL101" i="15"/>
  <c r="H101" i="33" s="1"/>
  <c r="Q101" i="33" s="1"/>
  <c r="BL102" i="15"/>
  <c r="H102" i="33" s="1"/>
  <c r="Q102" i="33" s="1"/>
  <c r="BL103" i="15"/>
  <c r="H103" i="33" s="1"/>
  <c r="Q103" i="33" s="1"/>
  <c r="BL2" i="15"/>
  <c r="H110" i="22"/>
  <c r="H111" i="22"/>
  <c r="H112" i="22"/>
  <c r="H113" i="22"/>
  <c r="H114" i="22"/>
  <c r="H115" i="22"/>
  <c r="H116" i="22"/>
  <c r="H117" i="22"/>
  <c r="Q104" i="23"/>
  <c r="Q106" i="23"/>
  <c r="I2" i="23"/>
  <c r="I3" i="23"/>
  <c r="R3" i="23" s="1"/>
  <c r="I4" i="23"/>
  <c r="R4" i="23" s="1"/>
  <c r="I5" i="23"/>
  <c r="R5" i="23" s="1"/>
  <c r="I6" i="23"/>
  <c r="R6" i="23" s="1"/>
  <c r="I7" i="23"/>
  <c r="R7" i="23" s="1"/>
  <c r="I8" i="23"/>
  <c r="R8" i="23" s="1"/>
  <c r="I9" i="23"/>
  <c r="R9" i="23" s="1"/>
  <c r="I10" i="23"/>
  <c r="R10" i="23" s="1"/>
  <c r="I11" i="23"/>
  <c r="I12" i="23"/>
  <c r="R12" i="23" s="1"/>
  <c r="I13" i="23"/>
  <c r="R13" i="23" s="1"/>
  <c r="I1" i="23"/>
  <c r="M2" i="23"/>
  <c r="R11" i="23"/>
  <c r="Q111" i="23"/>
  <c r="R2" i="23"/>
  <c r="I1" i="27"/>
  <c r="I1" i="22"/>
  <c r="H2" i="22"/>
  <c r="O2" i="22" s="1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122" i="16"/>
  <c r="EV122" i="16"/>
  <c r="EU123" i="16"/>
  <c r="EU124" i="16"/>
  <c r="EU125" i="16"/>
  <c r="EU126" i="16"/>
  <c r="EU127" i="16"/>
  <c r="EU128" i="16"/>
  <c r="EU129" i="16"/>
  <c r="EU130" i="16"/>
  <c r="EU131" i="16"/>
  <c r="EU132" i="16"/>
  <c r="EU133" i="16"/>
  <c r="EU134" i="16"/>
  <c r="EU135" i="16"/>
  <c r="EU136" i="16"/>
  <c r="EU137" i="16"/>
  <c r="EU138" i="16"/>
  <c r="EU139" i="16"/>
  <c r="EU140" i="16"/>
  <c r="EU141" i="16"/>
  <c r="EU142" i="16"/>
  <c r="EU143" i="16"/>
  <c r="EU144" i="16"/>
  <c r="EU145" i="16"/>
  <c r="EU146" i="16"/>
  <c r="EU147" i="16"/>
  <c r="EU148" i="16"/>
  <c r="EU149" i="16"/>
  <c r="EU150" i="16"/>
  <c r="EU151" i="16"/>
  <c r="EU152" i="16"/>
  <c r="EU153" i="16"/>
  <c r="EU154" i="16"/>
  <c r="EU155" i="16"/>
  <c r="EU156" i="16"/>
  <c r="EU157" i="16"/>
  <c r="EU158" i="16"/>
  <c r="EU159" i="16"/>
  <c r="EU160" i="16"/>
  <c r="EU161" i="16"/>
  <c r="EU162" i="16"/>
  <c r="EU163" i="16"/>
  <c r="EU164" i="16"/>
  <c r="EU165" i="16"/>
  <c r="EU166" i="16"/>
  <c r="EU167" i="16"/>
  <c r="EU168" i="16"/>
  <c r="EU169" i="16"/>
  <c r="EU170" i="16"/>
  <c r="EU171" i="16"/>
  <c r="EU172" i="16"/>
  <c r="EU173" i="16"/>
  <c r="EU174" i="16"/>
  <c r="EU175" i="16"/>
  <c r="EU176" i="16"/>
  <c r="EU177" i="16"/>
  <c r="EU178" i="16"/>
  <c r="EU179" i="16"/>
  <c r="EU180" i="16"/>
  <c r="EU181" i="16"/>
  <c r="EU182" i="16"/>
  <c r="EU183" i="16"/>
  <c r="EU184" i="16"/>
  <c r="EU185" i="16"/>
  <c r="EU186" i="16"/>
  <c r="EU187" i="16"/>
  <c r="EU188" i="16"/>
  <c r="EU189" i="16"/>
  <c r="EU190" i="16"/>
  <c r="EU191" i="16"/>
  <c r="EU192" i="16"/>
  <c r="EU193" i="16"/>
  <c r="EU194" i="16"/>
  <c r="EU195" i="16"/>
  <c r="EU196" i="16"/>
  <c r="EU197" i="16"/>
  <c r="EU198" i="16"/>
  <c r="EU199" i="16"/>
  <c r="EU200" i="16"/>
  <c r="EU201" i="16"/>
  <c r="EU202" i="16"/>
  <c r="EU203" i="16"/>
  <c r="EU204" i="16"/>
  <c r="EU205" i="16"/>
  <c r="EU206" i="16"/>
  <c r="EU207" i="16"/>
  <c r="EU208" i="16"/>
  <c r="EU209" i="16"/>
  <c r="EU210" i="16"/>
  <c r="EU211" i="16"/>
  <c r="EU212" i="16"/>
  <c r="EU213" i="16"/>
  <c r="EU214" i="16"/>
  <c r="EU215" i="16"/>
  <c r="EU216" i="16"/>
  <c r="EU217" i="16"/>
  <c r="EU218" i="16"/>
  <c r="EU219" i="16"/>
  <c r="EU220" i="16"/>
  <c r="EU221" i="16"/>
  <c r="EU222" i="16"/>
  <c r="EU223" i="16"/>
  <c r="EU224" i="16"/>
  <c r="EU225" i="16"/>
  <c r="EU226" i="16"/>
  <c r="EU227" i="16"/>
  <c r="EU228" i="16"/>
  <c r="EU229" i="16"/>
  <c r="EU230" i="16"/>
  <c r="EU231" i="16"/>
  <c r="EU232" i="16"/>
  <c r="EU233" i="16"/>
  <c r="EU234" i="16"/>
  <c r="EU235" i="16"/>
  <c r="EU236" i="16"/>
  <c r="EU237" i="16"/>
  <c r="EU238" i="16"/>
  <c r="EV123" i="16"/>
  <c r="EV124" i="16"/>
  <c r="EV125" i="16"/>
  <c r="EV126" i="16"/>
  <c r="EV127" i="16"/>
  <c r="EV128" i="16"/>
  <c r="EV129" i="16"/>
  <c r="EV130" i="16"/>
  <c r="EV131" i="16"/>
  <c r="EV132" i="16"/>
  <c r="EV133" i="16"/>
  <c r="EV134" i="16"/>
  <c r="EV135" i="16"/>
  <c r="EV136" i="16"/>
  <c r="EV137" i="16"/>
  <c r="EV138" i="16"/>
  <c r="EV139" i="16"/>
  <c r="EV140" i="16"/>
  <c r="EV141" i="16"/>
  <c r="EV142" i="16"/>
  <c r="EV143" i="16"/>
  <c r="EV144" i="16"/>
  <c r="EV145" i="16"/>
  <c r="EV146" i="16"/>
  <c r="EV147" i="16"/>
  <c r="EV148" i="16"/>
  <c r="EV149" i="16"/>
  <c r="EV150" i="16"/>
  <c r="EV151" i="16"/>
  <c r="EV152" i="16"/>
  <c r="EV153" i="16"/>
  <c r="EV154" i="16"/>
  <c r="EV155" i="16"/>
  <c r="EV156" i="16"/>
  <c r="EV157" i="16"/>
  <c r="EV158" i="16"/>
  <c r="EV159" i="16"/>
  <c r="EV160" i="16"/>
  <c r="EV161" i="16"/>
  <c r="EV162" i="16"/>
  <c r="EV163" i="16"/>
  <c r="EV164" i="16"/>
  <c r="EV165" i="16"/>
  <c r="EV166" i="16"/>
  <c r="EV167" i="16"/>
  <c r="EV168" i="16"/>
  <c r="EV169" i="16"/>
  <c r="EV170" i="16"/>
  <c r="EV171" i="16"/>
  <c r="EV172" i="16"/>
  <c r="EV173" i="16"/>
  <c r="EV174" i="16"/>
  <c r="EV175" i="16"/>
  <c r="EV176" i="16"/>
  <c r="EV177" i="16"/>
  <c r="EV178" i="16"/>
  <c r="EV179" i="16"/>
  <c r="EV180" i="16"/>
  <c r="EV181" i="16"/>
  <c r="EV182" i="16"/>
  <c r="EV183" i="16"/>
  <c r="EV184" i="16"/>
  <c r="EV185" i="16"/>
  <c r="EV186" i="16"/>
  <c r="EV187" i="16"/>
  <c r="EV188" i="16"/>
  <c r="EV189" i="16"/>
  <c r="EV190" i="16"/>
  <c r="EV191" i="16"/>
  <c r="EV192" i="16"/>
  <c r="EV193" i="16"/>
  <c r="EV194" i="16"/>
  <c r="EV195" i="16"/>
  <c r="EV196" i="16"/>
  <c r="EV197" i="16"/>
  <c r="EV198" i="16"/>
  <c r="EV199" i="16"/>
  <c r="EV200" i="16"/>
  <c r="EV201" i="16"/>
  <c r="EV202" i="16"/>
  <c r="EV203" i="16"/>
  <c r="EV204" i="16"/>
  <c r="EV205" i="16"/>
  <c r="EV206" i="16"/>
  <c r="EV207" i="16"/>
  <c r="EV208" i="16"/>
  <c r="EV209" i="16"/>
  <c r="EV210" i="16"/>
  <c r="EV211" i="16"/>
  <c r="EV212" i="16"/>
  <c r="EV213" i="16"/>
  <c r="EV214" i="16"/>
  <c r="EV215" i="16"/>
  <c r="EV216" i="16"/>
  <c r="EV217" i="16"/>
  <c r="EV218" i="16"/>
  <c r="EV219" i="16"/>
  <c r="EV220" i="16"/>
  <c r="EV221" i="16"/>
  <c r="EV222" i="16"/>
  <c r="EV223" i="16"/>
  <c r="EV224" i="16"/>
  <c r="EV225" i="16"/>
  <c r="EV226" i="16"/>
  <c r="EV227" i="16"/>
  <c r="EV228" i="16"/>
  <c r="EV229" i="16"/>
  <c r="EV230" i="16"/>
  <c r="EV231" i="16"/>
  <c r="EV232" i="16"/>
  <c r="EV233" i="16"/>
  <c r="EV234" i="16"/>
  <c r="EV235" i="16"/>
  <c r="EV236" i="16"/>
  <c r="EV237" i="16"/>
  <c r="EV238" i="16"/>
  <c r="EU122" i="16"/>
  <c r="A117" i="15"/>
  <c r="B117" i="15"/>
  <c r="B117" i="33" s="1"/>
  <c r="D117" i="15"/>
  <c r="EG237" i="16" s="1"/>
  <c r="E117" i="15"/>
  <c r="G117" i="15"/>
  <c r="EH237" i="16" s="1"/>
  <c r="H117" i="15"/>
  <c r="J117" i="15"/>
  <c r="EI237" i="16" s="1"/>
  <c r="K117" i="15"/>
  <c r="M117" i="15"/>
  <c r="N117" i="15"/>
  <c r="Q117" i="15"/>
  <c r="R117" i="15"/>
  <c r="S117" i="15"/>
  <c r="T117" i="15"/>
  <c r="U117" i="15"/>
  <c r="V117" i="15"/>
  <c r="W117" i="15"/>
  <c r="X117" i="15"/>
  <c r="BO117" i="15" s="1"/>
  <c r="Y117" i="15"/>
  <c r="BP117" i="15" s="1"/>
  <c r="Z117" i="15"/>
  <c r="BQ117" i="15" s="1"/>
  <c r="AA117" i="15"/>
  <c r="BR117" i="15" s="1"/>
  <c r="AB117" i="15"/>
  <c r="AC117" i="15"/>
  <c r="BT117" i="15" s="1"/>
  <c r="AD117" i="15"/>
  <c r="BU117" i="15" s="1"/>
  <c r="AE117" i="15"/>
  <c r="BV117" i="15" s="1"/>
  <c r="AF117" i="15"/>
  <c r="BW117" i="15" s="1"/>
  <c r="AG117" i="15"/>
  <c r="BX117" i="15" s="1"/>
  <c r="AH117" i="15"/>
  <c r="AI117" i="15"/>
  <c r="BZ117" i="15" s="1"/>
  <c r="AJ117" i="15"/>
  <c r="CA117" i="15" s="1"/>
  <c r="AK117" i="15"/>
  <c r="CB117" i="15" s="1"/>
  <c r="AL117" i="15"/>
  <c r="CC117" i="15" s="1"/>
  <c r="AN117" i="15"/>
  <c r="AO117" i="15"/>
  <c r="AP117" i="15"/>
  <c r="AQ117" i="15"/>
  <c r="BN117" i="15"/>
  <c r="BY117" i="15"/>
  <c r="A118" i="15"/>
  <c r="B118" i="15"/>
  <c r="D118" i="15"/>
  <c r="EG238" i="16" s="1"/>
  <c r="E118" i="15"/>
  <c r="G118" i="15"/>
  <c r="EH238" i="16" s="1"/>
  <c r="H118" i="15"/>
  <c r="J118" i="15"/>
  <c r="EI238" i="16" s="1"/>
  <c r="K118" i="15"/>
  <c r="M118" i="15"/>
  <c r="N118" i="15"/>
  <c r="Q118" i="15"/>
  <c r="R118" i="15"/>
  <c r="S118" i="15"/>
  <c r="T118" i="15"/>
  <c r="U118" i="15"/>
  <c r="V118" i="15"/>
  <c r="W118" i="15"/>
  <c r="X118" i="15"/>
  <c r="BO118" i="15" s="1"/>
  <c r="Y118" i="15"/>
  <c r="BP118" i="15" s="1"/>
  <c r="Z118" i="15"/>
  <c r="BQ118" i="15" s="1"/>
  <c r="AA118" i="15"/>
  <c r="AB118" i="15"/>
  <c r="AC118" i="15"/>
  <c r="BT118" i="15" s="1"/>
  <c r="AD118" i="15"/>
  <c r="F118" i="20" s="1"/>
  <c r="O118" i="20" s="1"/>
  <c r="AE118" i="15"/>
  <c r="AF118" i="15"/>
  <c r="AG118" i="15"/>
  <c r="BX118" i="15" s="1"/>
  <c r="AH118" i="15"/>
  <c r="BY118" i="15" s="1"/>
  <c r="AI118" i="15"/>
  <c r="BZ118" i="15" s="1"/>
  <c r="AJ118" i="15"/>
  <c r="CA118" i="15" s="1"/>
  <c r="AK118" i="15"/>
  <c r="CB118" i="15" s="1"/>
  <c r="AL118" i="15"/>
  <c r="CC118" i="15" s="1"/>
  <c r="AN118" i="15"/>
  <c r="AO118" i="15"/>
  <c r="AP118" i="15"/>
  <c r="AQ118" i="15"/>
  <c r="BN118" i="15"/>
  <c r="BR118" i="15"/>
  <c r="AA56" i="20"/>
  <c r="AA57" i="20" s="1"/>
  <c r="AA58" i="20" s="1"/>
  <c r="AA59" i="20" s="1"/>
  <c r="AA60" i="20" s="1"/>
  <c r="AA61" i="20" s="1"/>
  <c r="AA62" i="20" s="1"/>
  <c r="AA63" i="20" s="1"/>
  <c r="AA64" i="20" s="1"/>
  <c r="AC54" i="20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BU118" i="15" l="1"/>
  <c r="H160" i="27"/>
  <c r="O160" i="27" s="1"/>
  <c r="L162" i="26"/>
  <c r="J161" i="27"/>
  <c r="I118" i="20"/>
  <c r="R118" i="20" s="1"/>
  <c r="I118" i="26"/>
  <c r="R118" i="26" s="1"/>
  <c r="BV118" i="15"/>
  <c r="E118" i="22"/>
  <c r="L118" i="22" s="1"/>
  <c r="U118" i="33"/>
  <c r="C118" i="15"/>
  <c r="A118" i="28"/>
  <c r="A118" i="33"/>
  <c r="A118" i="20"/>
  <c r="A118" i="22"/>
  <c r="A118" i="23"/>
  <c r="H2" i="33"/>
  <c r="Q2" i="33" s="1"/>
  <c r="H2" i="28"/>
  <c r="Q2" i="28" s="1"/>
  <c r="H84" i="33"/>
  <c r="Q84" i="33" s="1"/>
  <c r="H84" i="28"/>
  <c r="Q84" i="28" s="1"/>
  <c r="H80" i="33"/>
  <c r="Q80" i="33" s="1"/>
  <c r="H80" i="28"/>
  <c r="Q80" i="28" s="1"/>
  <c r="H76" i="33"/>
  <c r="Q76" i="33" s="1"/>
  <c r="H76" i="28"/>
  <c r="Q76" i="28" s="1"/>
  <c r="H72" i="33"/>
  <c r="Q72" i="33" s="1"/>
  <c r="H72" i="28"/>
  <c r="Q72" i="28" s="1"/>
  <c r="H68" i="33"/>
  <c r="Q68" i="33" s="1"/>
  <c r="H68" i="28"/>
  <c r="Q68" i="28" s="1"/>
  <c r="H64" i="33"/>
  <c r="Q64" i="33" s="1"/>
  <c r="H64" i="28"/>
  <c r="Q64" i="28" s="1"/>
  <c r="H60" i="33"/>
  <c r="Q60" i="33" s="1"/>
  <c r="H60" i="28"/>
  <c r="Q60" i="28" s="1"/>
  <c r="H56" i="33"/>
  <c r="Q56" i="33" s="1"/>
  <c r="H56" i="28"/>
  <c r="Q56" i="28" s="1"/>
  <c r="H52" i="28"/>
  <c r="Q52" i="28" s="1"/>
  <c r="H52" i="33"/>
  <c r="Q52" i="33" s="1"/>
  <c r="H48" i="28"/>
  <c r="Q48" i="28" s="1"/>
  <c r="H48" i="33"/>
  <c r="Q48" i="33" s="1"/>
  <c r="H44" i="28"/>
  <c r="Q44" i="28" s="1"/>
  <c r="H44" i="33"/>
  <c r="Q44" i="33" s="1"/>
  <c r="H40" i="28"/>
  <c r="Q40" i="28" s="1"/>
  <c r="H40" i="33"/>
  <c r="Q40" i="33" s="1"/>
  <c r="H36" i="28"/>
  <c r="Q36" i="28" s="1"/>
  <c r="H36" i="33"/>
  <c r="Q36" i="33" s="1"/>
  <c r="H32" i="28"/>
  <c r="Q32" i="28" s="1"/>
  <c r="H32" i="33"/>
  <c r="Q32" i="33" s="1"/>
  <c r="H28" i="28"/>
  <c r="Q28" i="28" s="1"/>
  <c r="H28" i="33"/>
  <c r="Q28" i="33" s="1"/>
  <c r="H24" i="28"/>
  <c r="Q24" i="28" s="1"/>
  <c r="H24" i="33"/>
  <c r="Q24" i="33" s="1"/>
  <c r="H20" i="28"/>
  <c r="Q20" i="28" s="1"/>
  <c r="H20" i="33"/>
  <c r="Q20" i="33" s="1"/>
  <c r="H16" i="28"/>
  <c r="Q16" i="28" s="1"/>
  <c r="H16" i="33"/>
  <c r="Q16" i="33" s="1"/>
  <c r="H12" i="28"/>
  <c r="Q12" i="28" s="1"/>
  <c r="H12" i="33"/>
  <c r="Q12" i="33" s="1"/>
  <c r="H8" i="28"/>
  <c r="Q8" i="28" s="1"/>
  <c r="H8" i="33"/>
  <c r="Q8" i="33" s="1"/>
  <c r="H4" i="28"/>
  <c r="Q4" i="28" s="1"/>
  <c r="H4" i="33"/>
  <c r="Q4" i="33" s="1"/>
  <c r="H102" i="23"/>
  <c r="H98" i="23"/>
  <c r="H94" i="23"/>
  <c r="H90" i="23"/>
  <c r="H86" i="23"/>
  <c r="H2" i="23"/>
  <c r="H103" i="28"/>
  <c r="Q103" i="28" s="1"/>
  <c r="H99" i="28"/>
  <c r="Q99" i="28" s="1"/>
  <c r="H95" i="28"/>
  <c r="Q95" i="28" s="1"/>
  <c r="H91" i="28"/>
  <c r="Q91" i="28" s="1"/>
  <c r="H86" i="28"/>
  <c r="Q86" i="28" s="1"/>
  <c r="E117" i="23"/>
  <c r="E117" i="33"/>
  <c r="N117" i="33" s="1"/>
  <c r="H87" i="33"/>
  <c r="Q87" i="33" s="1"/>
  <c r="H87" i="28"/>
  <c r="Q87" i="28" s="1"/>
  <c r="H83" i="33"/>
  <c r="Q83" i="33" s="1"/>
  <c r="H83" i="28"/>
  <c r="Q83" i="28" s="1"/>
  <c r="H79" i="33"/>
  <c r="Q79" i="33" s="1"/>
  <c r="H79" i="28"/>
  <c r="Q79" i="28" s="1"/>
  <c r="H75" i="33"/>
  <c r="Q75" i="33" s="1"/>
  <c r="H75" i="28"/>
  <c r="Q75" i="28" s="1"/>
  <c r="H71" i="33"/>
  <c r="Q71" i="33" s="1"/>
  <c r="H71" i="28"/>
  <c r="Q71" i="28" s="1"/>
  <c r="H67" i="33"/>
  <c r="Q67" i="33" s="1"/>
  <c r="H67" i="28"/>
  <c r="Q67" i="28" s="1"/>
  <c r="H63" i="33"/>
  <c r="Q63" i="33" s="1"/>
  <c r="H63" i="28"/>
  <c r="Q63" i="28" s="1"/>
  <c r="H59" i="28"/>
  <c r="Q59" i="28" s="1"/>
  <c r="H59" i="33"/>
  <c r="Q59" i="33" s="1"/>
  <c r="H55" i="28"/>
  <c r="Q55" i="28" s="1"/>
  <c r="H55" i="33"/>
  <c r="Q55" i="33" s="1"/>
  <c r="H51" i="28"/>
  <c r="Q51" i="28" s="1"/>
  <c r="H51" i="33"/>
  <c r="Q51" i="33" s="1"/>
  <c r="H47" i="28"/>
  <c r="Q47" i="28" s="1"/>
  <c r="H47" i="33"/>
  <c r="Q47" i="33" s="1"/>
  <c r="H43" i="28"/>
  <c r="Q43" i="28" s="1"/>
  <c r="H43" i="33"/>
  <c r="Q43" i="33" s="1"/>
  <c r="H39" i="28"/>
  <c r="Q39" i="28" s="1"/>
  <c r="H39" i="33"/>
  <c r="Q39" i="33" s="1"/>
  <c r="H35" i="28"/>
  <c r="Q35" i="28" s="1"/>
  <c r="H35" i="33"/>
  <c r="Q35" i="33" s="1"/>
  <c r="H31" i="28"/>
  <c r="Q31" i="28" s="1"/>
  <c r="H31" i="33"/>
  <c r="Q31" i="33" s="1"/>
  <c r="H27" i="28"/>
  <c r="Q27" i="28" s="1"/>
  <c r="H27" i="33"/>
  <c r="Q27" i="33" s="1"/>
  <c r="H23" i="28"/>
  <c r="Q23" i="28" s="1"/>
  <c r="H23" i="33"/>
  <c r="Q23" i="33" s="1"/>
  <c r="H19" i="28"/>
  <c r="Q19" i="28" s="1"/>
  <c r="H19" i="33"/>
  <c r="Q19" i="33" s="1"/>
  <c r="H15" i="28"/>
  <c r="Q15" i="28" s="1"/>
  <c r="H15" i="33"/>
  <c r="Q15" i="33" s="1"/>
  <c r="H11" i="28"/>
  <c r="Q11" i="28" s="1"/>
  <c r="H11" i="33"/>
  <c r="Q11" i="33" s="1"/>
  <c r="H7" i="28"/>
  <c r="Q7" i="28" s="1"/>
  <c r="H7" i="33"/>
  <c r="Q7" i="33" s="1"/>
  <c r="H3" i="28"/>
  <c r="Q3" i="28" s="1"/>
  <c r="H3" i="33"/>
  <c r="Q3" i="33" s="1"/>
  <c r="H101" i="23"/>
  <c r="H97" i="23"/>
  <c r="H93" i="23"/>
  <c r="H89" i="23"/>
  <c r="H85" i="23"/>
  <c r="H102" i="28"/>
  <c r="Q102" i="28" s="1"/>
  <c r="H98" i="28"/>
  <c r="Q98" i="28" s="1"/>
  <c r="H94" i="28"/>
  <c r="Q94" i="28" s="1"/>
  <c r="H90" i="28"/>
  <c r="Q90" i="28" s="1"/>
  <c r="H85" i="28"/>
  <c r="Q85" i="28" s="1"/>
  <c r="E118" i="33"/>
  <c r="N118" i="33" s="1"/>
  <c r="E118" i="23"/>
  <c r="N118" i="23" s="1"/>
  <c r="E118" i="20"/>
  <c r="N118" i="20" s="1"/>
  <c r="K118" i="26"/>
  <c r="K118" i="20"/>
  <c r="T118" i="20" s="1"/>
  <c r="BS117" i="15"/>
  <c r="F117" i="33"/>
  <c r="O117" i="33" s="1"/>
  <c r="H82" i="33"/>
  <c r="Q82" i="33" s="1"/>
  <c r="H82" i="28"/>
  <c r="Q82" i="28" s="1"/>
  <c r="H78" i="33"/>
  <c r="Q78" i="33" s="1"/>
  <c r="H78" i="28"/>
  <c r="Q78" i="28" s="1"/>
  <c r="H74" i="33"/>
  <c r="Q74" i="33" s="1"/>
  <c r="H74" i="28"/>
  <c r="Q74" i="28" s="1"/>
  <c r="H70" i="33"/>
  <c r="Q70" i="33" s="1"/>
  <c r="H70" i="28"/>
  <c r="Q70" i="28" s="1"/>
  <c r="H66" i="33"/>
  <c r="Q66" i="33" s="1"/>
  <c r="H66" i="28"/>
  <c r="Q66" i="28" s="1"/>
  <c r="H62" i="33"/>
  <c r="Q62" i="33" s="1"/>
  <c r="H62" i="28"/>
  <c r="Q62" i="28" s="1"/>
  <c r="H58" i="33"/>
  <c r="Q58" i="33" s="1"/>
  <c r="H58" i="28"/>
  <c r="Q58" i="28" s="1"/>
  <c r="H54" i="33"/>
  <c r="Q54" i="33" s="1"/>
  <c r="H54" i="28"/>
  <c r="Q54" i="28" s="1"/>
  <c r="H50" i="33"/>
  <c r="Q50" i="33" s="1"/>
  <c r="H50" i="28"/>
  <c r="Q50" i="28" s="1"/>
  <c r="H46" i="33"/>
  <c r="Q46" i="33" s="1"/>
  <c r="H46" i="28"/>
  <c r="Q46" i="28" s="1"/>
  <c r="H42" i="33"/>
  <c r="Q42" i="33" s="1"/>
  <c r="H42" i="28"/>
  <c r="Q42" i="28" s="1"/>
  <c r="H38" i="33"/>
  <c r="Q38" i="33" s="1"/>
  <c r="H38" i="28"/>
  <c r="Q38" i="28" s="1"/>
  <c r="H34" i="33"/>
  <c r="Q34" i="33" s="1"/>
  <c r="H34" i="28"/>
  <c r="Q34" i="28" s="1"/>
  <c r="H30" i="33"/>
  <c r="Q30" i="33" s="1"/>
  <c r="H30" i="28"/>
  <c r="Q30" i="28" s="1"/>
  <c r="H26" i="33"/>
  <c r="Q26" i="33" s="1"/>
  <c r="H26" i="28"/>
  <c r="Q26" i="28" s="1"/>
  <c r="H22" i="33"/>
  <c r="Q22" i="33" s="1"/>
  <c r="H22" i="28"/>
  <c r="Q22" i="28" s="1"/>
  <c r="H18" i="33"/>
  <c r="Q18" i="33" s="1"/>
  <c r="H18" i="28"/>
  <c r="Q18" i="28" s="1"/>
  <c r="H14" i="33"/>
  <c r="Q14" i="33" s="1"/>
  <c r="H14" i="28"/>
  <c r="Q14" i="28" s="1"/>
  <c r="H10" i="33"/>
  <c r="Q10" i="33" s="1"/>
  <c r="H10" i="28"/>
  <c r="Q10" i="28" s="1"/>
  <c r="H6" i="33"/>
  <c r="Q6" i="33" s="1"/>
  <c r="H6" i="28"/>
  <c r="Q6" i="28" s="1"/>
  <c r="H100" i="23"/>
  <c r="H96" i="23"/>
  <c r="H92" i="23"/>
  <c r="H88" i="23"/>
  <c r="H84" i="23"/>
  <c r="H80" i="23"/>
  <c r="H76" i="23"/>
  <c r="H72" i="23"/>
  <c r="H68" i="23"/>
  <c r="H64" i="23"/>
  <c r="H60" i="23"/>
  <c r="H56" i="23"/>
  <c r="H52" i="23"/>
  <c r="H48" i="23"/>
  <c r="H44" i="23"/>
  <c r="H40" i="23"/>
  <c r="H36" i="23"/>
  <c r="H32" i="23"/>
  <c r="H28" i="23"/>
  <c r="H24" i="23"/>
  <c r="H20" i="23"/>
  <c r="H16" i="23"/>
  <c r="H12" i="23"/>
  <c r="H8" i="23"/>
  <c r="H4" i="23"/>
  <c r="H101" i="28"/>
  <c r="Q101" i="28" s="1"/>
  <c r="H97" i="28"/>
  <c r="Q97" i="28" s="1"/>
  <c r="H93" i="28"/>
  <c r="Q93" i="28" s="1"/>
  <c r="H89" i="28"/>
  <c r="Q89" i="28" s="1"/>
  <c r="J118" i="20"/>
  <c r="S118" i="20" s="1"/>
  <c r="J118" i="26"/>
  <c r="S118" i="26" s="1"/>
  <c r="BW118" i="15"/>
  <c r="F118" i="22"/>
  <c r="M118" i="22" s="1"/>
  <c r="BS118" i="15"/>
  <c r="F118" i="23"/>
  <c r="O118" i="23" s="1"/>
  <c r="F118" i="33"/>
  <c r="O118" i="33" s="1"/>
  <c r="B118" i="23"/>
  <c r="B118" i="28"/>
  <c r="B118" i="33"/>
  <c r="B118" i="20"/>
  <c r="B118" i="22"/>
  <c r="U117" i="33"/>
  <c r="C117" i="15"/>
  <c r="C117" i="33" s="1"/>
  <c r="A117" i="33"/>
  <c r="H81" i="33"/>
  <c r="Q81" i="33" s="1"/>
  <c r="H81" i="28"/>
  <c r="Q81" i="28" s="1"/>
  <c r="H77" i="33"/>
  <c r="Q77" i="33" s="1"/>
  <c r="H77" i="28"/>
  <c r="Q77" i="28" s="1"/>
  <c r="H73" i="33"/>
  <c r="Q73" i="33" s="1"/>
  <c r="H73" i="28"/>
  <c r="Q73" i="28" s="1"/>
  <c r="H69" i="33"/>
  <c r="Q69" i="33" s="1"/>
  <c r="H69" i="28"/>
  <c r="Q69" i="28" s="1"/>
  <c r="H65" i="33"/>
  <c r="Q65" i="33" s="1"/>
  <c r="H65" i="28"/>
  <c r="Q65" i="28" s="1"/>
  <c r="H61" i="33"/>
  <c r="Q61" i="33" s="1"/>
  <c r="H61" i="28"/>
  <c r="Q61" i="28" s="1"/>
  <c r="H57" i="28"/>
  <c r="Q57" i="28" s="1"/>
  <c r="H57" i="33"/>
  <c r="Q57" i="33" s="1"/>
  <c r="H53" i="33"/>
  <c r="Q53" i="33" s="1"/>
  <c r="H53" i="28"/>
  <c r="Q53" i="28" s="1"/>
  <c r="H49" i="33"/>
  <c r="Q49" i="33" s="1"/>
  <c r="H49" i="28"/>
  <c r="Q49" i="28" s="1"/>
  <c r="H45" i="33"/>
  <c r="Q45" i="33" s="1"/>
  <c r="H45" i="28"/>
  <c r="Q45" i="28" s="1"/>
  <c r="H41" i="33"/>
  <c r="Q41" i="33" s="1"/>
  <c r="H41" i="28"/>
  <c r="Q41" i="28" s="1"/>
  <c r="H37" i="33"/>
  <c r="Q37" i="33" s="1"/>
  <c r="H37" i="28"/>
  <c r="Q37" i="28" s="1"/>
  <c r="H33" i="33"/>
  <c r="Q33" i="33" s="1"/>
  <c r="H33" i="28"/>
  <c r="Q33" i="28" s="1"/>
  <c r="H29" i="33"/>
  <c r="Q29" i="33" s="1"/>
  <c r="H29" i="28"/>
  <c r="Q29" i="28" s="1"/>
  <c r="H25" i="33"/>
  <c r="Q25" i="33" s="1"/>
  <c r="H25" i="28"/>
  <c r="Q25" i="28" s="1"/>
  <c r="H21" i="33"/>
  <c r="Q21" i="33" s="1"/>
  <c r="H21" i="28"/>
  <c r="Q21" i="28" s="1"/>
  <c r="H17" i="33"/>
  <c r="Q17" i="33" s="1"/>
  <c r="H17" i="28"/>
  <c r="Q17" i="28" s="1"/>
  <c r="H13" i="33"/>
  <c r="Q13" i="33" s="1"/>
  <c r="H13" i="28"/>
  <c r="Q13" i="28" s="1"/>
  <c r="H9" i="33"/>
  <c r="Q9" i="33" s="1"/>
  <c r="H9" i="28"/>
  <c r="Q9" i="28" s="1"/>
  <c r="H5" i="33"/>
  <c r="Q5" i="33" s="1"/>
  <c r="H5" i="28"/>
  <c r="Q5" i="28" s="1"/>
  <c r="H103" i="23"/>
  <c r="Q103" i="23" s="1"/>
  <c r="H99" i="23"/>
  <c r="H95" i="23"/>
  <c r="H91" i="23"/>
  <c r="H87" i="23"/>
  <c r="H83" i="23"/>
  <c r="H79" i="23"/>
  <c r="H75" i="23"/>
  <c r="H71" i="23"/>
  <c r="H67" i="23"/>
  <c r="H63" i="23"/>
  <c r="H59" i="23"/>
  <c r="H55" i="23"/>
  <c r="H51" i="23"/>
  <c r="H47" i="23"/>
  <c r="H43" i="23"/>
  <c r="H39" i="23"/>
  <c r="H35" i="23"/>
  <c r="H31" i="23"/>
  <c r="H27" i="23"/>
  <c r="H23" i="23"/>
  <c r="H19" i="23"/>
  <c r="H15" i="23"/>
  <c r="H11" i="23"/>
  <c r="H7" i="23"/>
  <c r="H3" i="23"/>
  <c r="H100" i="28"/>
  <c r="Q100" i="28" s="1"/>
  <c r="H96" i="28"/>
  <c r="Q96" i="28" s="1"/>
  <c r="H92" i="28"/>
  <c r="Q92" i="28" s="1"/>
  <c r="H88" i="28"/>
  <c r="Q88" i="28" s="1"/>
  <c r="H33" i="34"/>
  <c r="G10" i="34" s="1"/>
  <c r="N10" i="34" s="1"/>
  <c r="E50" i="34" s="1"/>
  <c r="G51" i="34"/>
  <c r="H25" i="34"/>
  <c r="G7" i="34" s="1"/>
  <c r="L7" i="34" s="1"/>
  <c r="G49" i="34"/>
  <c r="O10" i="34"/>
  <c r="F50" i="34" s="1"/>
  <c r="AH52" i="33"/>
  <c r="AB55" i="33"/>
  <c r="E117" i="22"/>
  <c r="F117" i="22"/>
  <c r="F117" i="23"/>
  <c r="H161" i="27" l="1"/>
  <c r="O161" i="27" s="1"/>
  <c r="L163" i="26"/>
  <c r="J162" i="27"/>
  <c r="C118" i="33"/>
  <c r="C118" i="22"/>
  <c r="C118" i="28"/>
  <c r="C118" i="20"/>
  <c r="C118" i="23"/>
  <c r="M10" i="34"/>
  <c r="D50" i="34" s="1"/>
  <c r="L10" i="34"/>
  <c r="C50" i="34" s="1"/>
  <c r="G50" i="34" s="1"/>
  <c r="G6" i="34"/>
  <c r="G8" i="34"/>
  <c r="L8" i="34" s="1"/>
  <c r="C48" i="34" s="1"/>
  <c r="G4" i="34"/>
  <c r="G5" i="34"/>
  <c r="N5" i="34" s="1"/>
  <c r="E45" i="34" s="1"/>
  <c r="O8" i="34"/>
  <c r="F48" i="34" s="1"/>
  <c r="M8" i="34"/>
  <c r="D48" i="34" s="1"/>
  <c r="N8" i="34"/>
  <c r="E48" i="34" s="1"/>
  <c r="F44" i="34"/>
  <c r="N4" i="34"/>
  <c r="E44" i="34" s="1"/>
  <c r="D44" i="34"/>
  <c r="G44" i="34" s="1"/>
  <c r="K56" i="34" s="1"/>
  <c r="L5" i="34"/>
  <c r="M61" i="34"/>
  <c r="L61" i="34"/>
  <c r="K61" i="34"/>
  <c r="L6" i="34"/>
  <c r="C46" i="34" s="1"/>
  <c r="O6" i="34"/>
  <c r="F46" i="34" s="1"/>
  <c r="N6" i="34"/>
  <c r="N7" i="34"/>
  <c r="E47" i="34" s="1"/>
  <c r="M7" i="34"/>
  <c r="D47" i="34" s="1"/>
  <c r="C47" i="34"/>
  <c r="O7" i="34"/>
  <c r="F47" i="34" s="1"/>
  <c r="AI52" i="33"/>
  <c r="AB56" i="33"/>
  <c r="H162" i="27" l="1"/>
  <c r="O162" i="27" s="1"/>
  <c r="L164" i="26"/>
  <c r="J163" i="27"/>
  <c r="O5" i="34"/>
  <c r="F45" i="34" s="1"/>
  <c r="D45" i="34"/>
  <c r="G46" i="34"/>
  <c r="K58" i="34" s="1"/>
  <c r="L62" i="34"/>
  <c r="K62" i="34"/>
  <c r="M62" i="34"/>
  <c r="G45" i="34"/>
  <c r="M58" i="34"/>
  <c r="G47" i="34"/>
  <c r="G48" i="34"/>
  <c r="AB57" i="33"/>
  <c r="AJ52" i="33"/>
  <c r="L58" i="34" l="1"/>
  <c r="L165" i="26"/>
  <c r="J164" i="27"/>
  <c r="H163" i="27"/>
  <c r="O163" i="27" s="1"/>
  <c r="K57" i="34"/>
  <c r="K64" i="34" s="1"/>
  <c r="M57" i="34"/>
  <c r="L57" i="34"/>
  <c r="K59" i="34"/>
  <c r="M59" i="34"/>
  <c r="L59" i="34"/>
  <c r="K60" i="34"/>
  <c r="L60" i="34"/>
  <c r="M60" i="34"/>
  <c r="G53" i="34"/>
  <c r="L56" i="34"/>
  <c r="M56" i="34"/>
  <c r="AK52" i="33"/>
  <c r="AB58" i="33"/>
  <c r="H164" i="27" l="1"/>
  <c r="O164" i="27" s="1"/>
  <c r="L166" i="26"/>
  <c r="J165" i="27"/>
  <c r="D12" i="32"/>
  <c r="M64" i="34"/>
  <c r="D14" i="32" s="1"/>
  <c r="D27" i="32" s="1"/>
  <c r="L64" i="34"/>
  <c r="D13" i="32" s="1"/>
  <c r="AB59" i="33"/>
  <c r="AL52" i="33"/>
  <c r="H165" i="27" l="1"/>
  <c r="O165" i="27" s="1"/>
  <c r="L167" i="26"/>
  <c r="J166" i="27"/>
  <c r="AM52" i="33"/>
  <c r="AB60" i="33"/>
  <c r="H166" i="27" l="1"/>
  <c r="O166" i="27" s="1"/>
  <c r="L168" i="26"/>
  <c r="J167" i="27"/>
  <c r="AB61" i="33"/>
  <c r="AN52" i="33"/>
  <c r="L169" i="26" l="1"/>
  <c r="J168" i="27"/>
  <c r="H167" i="27"/>
  <c r="O167" i="27" s="1"/>
  <c r="AB62" i="33"/>
  <c r="H168" i="27" l="1"/>
  <c r="O168" i="27" s="1"/>
  <c r="L170" i="26"/>
  <c r="J169" i="27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Y5" i="16"/>
  <c r="H169" i="27" l="1"/>
  <c r="O169" i="27" s="1"/>
  <c r="L171" i="26"/>
  <c r="J170" i="27"/>
  <c r="BM24" i="16"/>
  <c r="H170" i="27" l="1"/>
  <c r="O170" i="27" s="1"/>
  <c r="L172" i="26"/>
  <c r="J171" i="27"/>
  <c r="L117" i="14"/>
  <c r="L117" i="15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17" i="14"/>
  <c r="I117" i="15" s="1"/>
  <c r="CE117" i="15" s="1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7" i="15" s="1"/>
  <c r="CD117" i="15" s="1"/>
  <c r="F2" i="14"/>
  <c r="L173" i="26" l="1"/>
  <c r="J172" i="27"/>
  <c r="H171" i="27"/>
  <c r="O171" i="27" s="1"/>
  <c r="D117" i="33"/>
  <c r="CF117" i="15"/>
  <c r="B37" i="32"/>
  <c r="B36" i="32"/>
  <c r="B35" i="32"/>
  <c r="B34" i="32"/>
  <c r="B33" i="32"/>
  <c r="B28" i="32"/>
  <c r="B27" i="32"/>
  <c r="B16" i="32"/>
  <c r="B15" i="32"/>
  <c r="B14" i="32"/>
  <c r="B13" i="32"/>
  <c r="B12" i="32"/>
  <c r="AK6" i="31"/>
  <c r="AK7" i="31" s="1"/>
  <c r="AC6" i="31"/>
  <c r="AC7" i="31" s="1"/>
  <c r="T6" i="31"/>
  <c r="T7" i="31" s="1"/>
  <c r="L123" i="26"/>
  <c r="L124" i="26" s="1"/>
  <c r="L125" i="26" s="1"/>
  <c r="L126" i="26" s="1"/>
  <c r="L127" i="26" s="1"/>
  <c r="L128" i="26" s="1"/>
  <c r="L129" i="26" s="1"/>
  <c r="L135" i="26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K118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J134" i="27"/>
  <c r="H134" i="27" s="1"/>
  <c r="O134" i="27" s="1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18" i="27"/>
  <c r="B118" i="27"/>
  <c r="M118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K134" i="26"/>
  <c r="T134" i="26" s="1"/>
  <c r="T122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G15" i="28"/>
  <c r="P15" i="28" s="1"/>
  <c r="M14" i="28"/>
  <c r="M13" i="28"/>
  <c r="M12" i="28"/>
  <c r="M11" i="28"/>
  <c r="M10" i="28"/>
  <c r="M9" i="28"/>
  <c r="M8" i="28"/>
  <c r="M7" i="28"/>
  <c r="M6" i="28"/>
  <c r="M5" i="28"/>
  <c r="M4" i="28"/>
  <c r="M3" i="28"/>
  <c r="G3" i="28"/>
  <c r="P3" i="28" s="1"/>
  <c r="M2" i="28"/>
  <c r="M1" i="28"/>
  <c r="Q1" i="28"/>
  <c r="P1" i="28"/>
  <c r="K117" i="27"/>
  <c r="H117" i="27"/>
  <c r="O117" i="27" s="1"/>
  <c r="K116" i="27"/>
  <c r="H116" i="27"/>
  <c r="O116" i="27" s="1"/>
  <c r="K115" i="27"/>
  <c r="H115" i="27"/>
  <c r="O115" i="27" s="1"/>
  <c r="K114" i="27"/>
  <c r="H114" i="27"/>
  <c r="O114" i="27" s="1"/>
  <c r="K113" i="27"/>
  <c r="H113" i="27"/>
  <c r="O113" i="27" s="1"/>
  <c r="K112" i="27"/>
  <c r="H112" i="27"/>
  <c r="O112" i="27" s="1"/>
  <c r="K111" i="27"/>
  <c r="H111" i="27"/>
  <c r="O111" i="27" s="1"/>
  <c r="K110" i="27"/>
  <c r="H110" i="27"/>
  <c r="O110" i="27" s="1"/>
  <c r="K109" i="27"/>
  <c r="H109" i="27"/>
  <c r="O109" i="27" s="1"/>
  <c r="K108" i="27"/>
  <c r="H108" i="27"/>
  <c r="O108" i="27" s="1"/>
  <c r="K107" i="27"/>
  <c r="H107" i="27"/>
  <c r="O107" i="27" s="1"/>
  <c r="K106" i="27"/>
  <c r="H106" i="27"/>
  <c r="O106" i="27" s="1"/>
  <c r="K105" i="27"/>
  <c r="H105" i="27"/>
  <c r="O105" i="27" s="1"/>
  <c r="K104" i="27"/>
  <c r="H104" i="27"/>
  <c r="O104" i="27" s="1"/>
  <c r="K103" i="27"/>
  <c r="H103" i="27"/>
  <c r="O103" i="27" s="1"/>
  <c r="K102" i="27"/>
  <c r="H102" i="27"/>
  <c r="O102" i="27" s="1"/>
  <c r="K101" i="27"/>
  <c r="H101" i="27"/>
  <c r="O101" i="27" s="1"/>
  <c r="K100" i="27"/>
  <c r="H100" i="27"/>
  <c r="O100" i="27" s="1"/>
  <c r="K99" i="27"/>
  <c r="H99" i="27"/>
  <c r="O99" i="27" s="1"/>
  <c r="K98" i="27"/>
  <c r="H98" i="27"/>
  <c r="O98" i="27" s="1"/>
  <c r="K97" i="27"/>
  <c r="H97" i="27"/>
  <c r="O97" i="27" s="1"/>
  <c r="K96" i="27"/>
  <c r="H96" i="27"/>
  <c r="O96" i="27" s="1"/>
  <c r="K95" i="27"/>
  <c r="H95" i="27"/>
  <c r="O95" i="27" s="1"/>
  <c r="K94" i="27"/>
  <c r="H94" i="27"/>
  <c r="O94" i="27" s="1"/>
  <c r="K93" i="27"/>
  <c r="H93" i="27"/>
  <c r="O93" i="27" s="1"/>
  <c r="K92" i="27"/>
  <c r="H92" i="27"/>
  <c r="O92" i="27" s="1"/>
  <c r="K91" i="27"/>
  <c r="H91" i="27"/>
  <c r="O91" i="27" s="1"/>
  <c r="K90" i="27"/>
  <c r="H90" i="27"/>
  <c r="O90" i="27" s="1"/>
  <c r="K89" i="27"/>
  <c r="H89" i="27"/>
  <c r="O89" i="27" s="1"/>
  <c r="K88" i="27"/>
  <c r="H88" i="27"/>
  <c r="O88" i="27" s="1"/>
  <c r="K87" i="27"/>
  <c r="H87" i="27"/>
  <c r="O87" i="27" s="1"/>
  <c r="K86" i="27"/>
  <c r="H86" i="27"/>
  <c r="O86" i="27" s="1"/>
  <c r="K85" i="27"/>
  <c r="H85" i="27"/>
  <c r="O85" i="27" s="1"/>
  <c r="K84" i="27"/>
  <c r="H84" i="27"/>
  <c r="O84" i="27" s="1"/>
  <c r="K83" i="27"/>
  <c r="H83" i="27"/>
  <c r="O83" i="27" s="1"/>
  <c r="K82" i="27"/>
  <c r="H82" i="27"/>
  <c r="O82" i="27" s="1"/>
  <c r="K81" i="27"/>
  <c r="H81" i="27"/>
  <c r="O81" i="27" s="1"/>
  <c r="K80" i="27"/>
  <c r="H80" i="27"/>
  <c r="O80" i="27" s="1"/>
  <c r="K79" i="27"/>
  <c r="H79" i="27"/>
  <c r="O79" i="27" s="1"/>
  <c r="K78" i="27"/>
  <c r="H78" i="27"/>
  <c r="O78" i="27" s="1"/>
  <c r="K77" i="27"/>
  <c r="H77" i="27"/>
  <c r="O77" i="27" s="1"/>
  <c r="K76" i="27"/>
  <c r="H76" i="27"/>
  <c r="O76" i="27" s="1"/>
  <c r="K75" i="27"/>
  <c r="H75" i="27"/>
  <c r="O75" i="27" s="1"/>
  <c r="K74" i="27"/>
  <c r="H74" i="27"/>
  <c r="O74" i="27" s="1"/>
  <c r="K73" i="27"/>
  <c r="H73" i="27"/>
  <c r="O73" i="27" s="1"/>
  <c r="K72" i="27"/>
  <c r="H72" i="27"/>
  <c r="O72" i="27" s="1"/>
  <c r="K71" i="27"/>
  <c r="H71" i="27"/>
  <c r="O71" i="27" s="1"/>
  <c r="K70" i="27"/>
  <c r="H70" i="27"/>
  <c r="O70" i="27" s="1"/>
  <c r="K69" i="27"/>
  <c r="H69" i="27"/>
  <c r="O69" i="27" s="1"/>
  <c r="K68" i="27"/>
  <c r="H68" i="27"/>
  <c r="O68" i="27" s="1"/>
  <c r="K67" i="27"/>
  <c r="H67" i="27"/>
  <c r="O67" i="27" s="1"/>
  <c r="K66" i="27"/>
  <c r="H66" i="27"/>
  <c r="O66" i="27" s="1"/>
  <c r="K65" i="27"/>
  <c r="H65" i="27"/>
  <c r="O65" i="27" s="1"/>
  <c r="K64" i="27"/>
  <c r="H64" i="27"/>
  <c r="O64" i="27" s="1"/>
  <c r="K63" i="27"/>
  <c r="H63" i="27"/>
  <c r="O63" i="27" s="1"/>
  <c r="K62" i="27"/>
  <c r="H62" i="27"/>
  <c r="O62" i="27" s="1"/>
  <c r="K61" i="27"/>
  <c r="H61" i="27"/>
  <c r="O61" i="27" s="1"/>
  <c r="K60" i="27"/>
  <c r="H60" i="27"/>
  <c r="O60" i="27" s="1"/>
  <c r="K59" i="27"/>
  <c r="H59" i="27"/>
  <c r="O59" i="27" s="1"/>
  <c r="K58" i="27"/>
  <c r="H58" i="27"/>
  <c r="O58" i="27" s="1"/>
  <c r="K57" i="27"/>
  <c r="H57" i="27"/>
  <c r="O57" i="27" s="1"/>
  <c r="K56" i="27"/>
  <c r="H56" i="27"/>
  <c r="O56" i="27" s="1"/>
  <c r="K55" i="27"/>
  <c r="H55" i="27"/>
  <c r="O55" i="27" s="1"/>
  <c r="K54" i="27"/>
  <c r="H54" i="27"/>
  <c r="O54" i="27" s="1"/>
  <c r="K53" i="27"/>
  <c r="H53" i="27"/>
  <c r="O53" i="27" s="1"/>
  <c r="K52" i="27"/>
  <c r="H52" i="27"/>
  <c r="O52" i="27" s="1"/>
  <c r="K51" i="27"/>
  <c r="H51" i="27"/>
  <c r="O51" i="27" s="1"/>
  <c r="K50" i="27"/>
  <c r="H50" i="27"/>
  <c r="O50" i="27" s="1"/>
  <c r="K49" i="27"/>
  <c r="H49" i="27"/>
  <c r="O49" i="27" s="1"/>
  <c r="K48" i="27"/>
  <c r="H48" i="27"/>
  <c r="O48" i="27" s="1"/>
  <c r="K47" i="27"/>
  <c r="H47" i="27"/>
  <c r="O47" i="27" s="1"/>
  <c r="K46" i="27"/>
  <c r="H46" i="27"/>
  <c r="O46" i="27" s="1"/>
  <c r="K45" i="27"/>
  <c r="H45" i="27"/>
  <c r="O45" i="27" s="1"/>
  <c r="K44" i="27"/>
  <c r="H44" i="27"/>
  <c r="O44" i="27" s="1"/>
  <c r="K43" i="27"/>
  <c r="H43" i="27"/>
  <c r="O43" i="27" s="1"/>
  <c r="K42" i="27"/>
  <c r="H42" i="27"/>
  <c r="O42" i="27" s="1"/>
  <c r="K41" i="27"/>
  <c r="H41" i="27"/>
  <c r="O41" i="27" s="1"/>
  <c r="K40" i="27"/>
  <c r="H40" i="27"/>
  <c r="O40" i="27" s="1"/>
  <c r="K39" i="27"/>
  <c r="H39" i="27"/>
  <c r="O39" i="27" s="1"/>
  <c r="K38" i="27"/>
  <c r="H38" i="27"/>
  <c r="O38" i="27" s="1"/>
  <c r="K37" i="27"/>
  <c r="H37" i="27"/>
  <c r="O37" i="27" s="1"/>
  <c r="K36" i="27"/>
  <c r="H36" i="27"/>
  <c r="O36" i="27" s="1"/>
  <c r="K35" i="27"/>
  <c r="H35" i="27"/>
  <c r="O35" i="27" s="1"/>
  <c r="K34" i="27"/>
  <c r="H34" i="27"/>
  <c r="O34" i="27" s="1"/>
  <c r="K33" i="27"/>
  <c r="H33" i="27"/>
  <c r="O33" i="27" s="1"/>
  <c r="K32" i="27"/>
  <c r="H32" i="27"/>
  <c r="O32" i="27" s="1"/>
  <c r="K31" i="27"/>
  <c r="H31" i="27"/>
  <c r="O31" i="27" s="1"/>
  <c r="K30" i="27"/>
  <c r="H30" i="27"/>
  <c r="O30" i="27" s="1"/>
  <c r="K29" i="27"/>
  <c r="H29" i="27"/>
  <c r="O29" i="27" s="1"/>
  <c r="K28" i="27"/>
  <c r="H28" i="27"/>
  <c r="O28" i="27" s="1"/>
  <c r="K27" i="27"/>
  <c r="H27" i="27"/>
  <c r="O27" i="27" s="1"/>
  <c r="K26" i="27"/>
  <c r="H26" i="27"/>
  <c r="O26" i="27" s="1"/>
  <c r="K25" i="27"/>
  <c r="H25" i="27"/>
  <c r="O25" i="27" s="1"/>
  <c r="K24" i="27"/>
  <c r="H24" i="27"/>
  <c r="O24" i="27" s="1"/>
  <c r="K23" i="27"/>
  <c r="H23" i="27"/>
  <c r="O23" i="27" s="1"/>
  <c r="K22" i="27"/>
  <c r="H22" i="27"/>
  <c r="O22" i="27" s="1"/>
  <c r="K21" i="27"/>
  <c r="H21" i="27"/>
  <c r="O21" i="27" s="1"/>
  <c r="K20" i="27"/>
  <c r="H20" i="27"/>
  <c r="O20" i="27" s="1"/>
  <c r="K19" i="27"/>
  <c r="H19" i="27"/>
  <c r="O19" i="27" s="1"/>
  <c r="K18" i="27"/>
  <c r="H18" i="27"/>
  <c r="O18" i="27" s="1"/>
  <c r="K17" i="27"/>
  <c r="H17" i="27"/>
  <c r="O17" i="27" s="1"/>
  <c r="K16" i="27"/>
  <c r="H16" i="27"/>
  <c r="O16" i="27" s="1"/>
  <c r="K15" i="27"/>
  <c r="H15" i="27"/>
  <c r="O15" i="27" s="1"/>
  <c r="G15" i="27"/>
  <c r="N15" i="27" s="1"/>
  <c r="K14" i="27"/>
  <c r="H14" i="27"/>
  <c r="O14" i="27" s="1"/>
  <c r="K13" i="27"/>
  <c r="H13" i="27"/>
  <c r="O13" i="27" s="1"/>
  <c r="K12" i="27"/>
  <c r="H12" i="27"/>
  <c r="O12" i="27" s="1"/>
  <c r="K11" i="27"/>
  <c r="H11" i="27"/>
  <c r="O11" i="27" s="1"/>
  <c r="K10" i="27"/>
  <c r="H10" i="27"/>
  <c r="O10" i="27" s="1"/>
  <c r="K9" i="27"/>
  <c r="H9" i="27"/>
  <c r="O9" i="27" s="1"/>
  <c r="K8" i="27"/>
  <c r="H8" i="27"/>
  <c r="O8" i="27" s="1"/>
  <c r="K7" i="27"/>
  <c r="H7" i="27"/>
  <c r="O7" i="27" s="1"/>
  <c r="K6" i="27"/>
  <c r="H6" i="27"/>
  <c r="O6" i="27" s="1"/>
  <c r="K5" i="27"/>
  <c r="H5" i="27"/>
  <c r="O5" i="27" s="1"/>
  <c r="K4" i="27"/>
  <c r="H4" i="27"/>
  <c r="O4" i="27" s="1"/>
  <c r="K3" i="27"/>
  <c r="H3" i="27"/>
  <c r="O3" i="27" s="1"/>
  <c r="G3" i="27"/>
  <c r="N3" i="27" s="1"/>
  <c r="K2" i="27"/>
  <c r="H2" i="27"/>
  <c r="O2" i="27" s="1"/>
  <c r="K1" i="27"/>
  <c r="H1" i="27"/>
  <c r="O1" i="27" s="1"/>
  <c r="P1" i="27"/>
  <c r="G1" i="27"/>
  <c r="N1" i="27" s="1"/>
  <c r="C1" i="27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G15" i="26"/>
  <c r="P15" i="26" s="1"/>
  <c r="M14" i="26"/>
  <c r="M13" i="26"/>
  <c r="M12" i="26"/>
  <c r="M11" i="26"/>
  <c r="M10" i="26"/>
  <c r="M9" i="26"/>
  <c r="M8" i="26"/>
  <c r="M7" i="26"/>
  <c r="M6" i="26"/>
  <c r="M5" i="26"/>
  <c r="M4" i="26"/>
  <c r="M3" i="26"/>
  <c r="G3" i="26"/>
  <c r="P3" i="26" s="1"/>
  <c r="M2" i="26"/>
  <c r="M1" i="26"/>
  <c r="H1" i="26"/>
  <c r="Q1" i="26" s="1"/>
  <c r="G1" i="26"/>
  <c r="P1" i="26" s="1"/>
  <c r="C1" i="26"/>
  <c r="P5" i="25"/>
  <c r="I5" i="25"/>
  <c r="H172" i="27" l="1"/>
  <c r="O172" i="27" s="1"/>
  <c r="L174" i="26"/>
  <c r="J173" i="27"/>
  <c r="D17" i="32"/>
  <c r="AK8" i="31"/>
  <c r="K6" i="31"/>
  <c r="AC8" i="31"/>
  <c r="T8" i="31"/>
  <c r="B6" i="31"/>
  <c r="J136" i="27"/>
  <c r="J135" i="27"/>
  <c r="P6" i="25"/>
  <c r="I6" i="25"/>
  <c r="H173" i="27" l="1"/>
  <c r="O173" i="27" s="1"/>
  <c r="L175" i="26"/>
  <c r="J174" i="27"/>
  <c r="AK9" i="31"/>
  <c r="K7" i="31"/>
  <c r="AC9" i="31"/>
  <c r="T9" i="31"/>
  <c r="B7" i="31"/>
  <c r="H135" i="27"/>
  <c r="O135" i="27" s="1"/>
  <c r="H136" i="27"/>
  <c r="O136" i="27" s="1"/>
  <c r="J137" i="27"/>
  <c r="P7" i="25"/>
  <c r="I7" i="25"/>
  <c r="L176" i="26" l="1"/>
  <c r="J175" i="27"/>
  <c r="H174" i="27"/>
  <c r="O174" i="27" s="1"/>
  <c r="AK10" i="31"/>
  <c r="K8" i="31"/>
  <c r="AC10" i="31"/>
  <c r="T10" i="31"/>
  <c r="B8" i="31"/>
  <c r="H137" i="27"/>
  <c r="O137" i="27" s="1"/>
  <c r="J138" i="27"/>
  <c r="P8" i="25"/>
  <c r="I8" i="25"/>
  <c r="H175" i="27" l="1"/>
  <c r="O175" i="27" s="1"/>
  <c r="L177" i="26"/>
  <c r="J176" i="27"/>
  <c r="AK11" i="31"/>
  <c r="K9" i="31"/>
  <c r="AC11" i="31"/>
  <c r="T11" i="31"/>
  <c r="B9" i="31"/>
  <c r="H138" i="27"/>
  <c r="O138" i="27" s="1"/>
  <c r="J139" i="27"/>
  <c r="J122" i="27"/>
  <c r="P9" i="25"/>
  <c r="I9" i="25"/>
  <c r="H176" i="27" l="1"/>
  <c r="O176" i="27" s="1"/>
  <c r="L178" i="26"/>
  <c r="J177" i="27"/>
  <c r="AK12" i="31"/>
  <c r="K10" i="31"/>
  <c r="AC12" i="31"/>
  <c r="T12" i="31"/>
  <c r="B10" i="31"/>
  <c r="H139" i="27"/>
  <c r="O139" i="27" s="1"/>
  <c r="O122" i="27"/>
  <c r="J123" i="27"/>
  <c r="J140" i="27"/>
  <c r="P10" i="25"/>
  <c r="I10" i="25"/>
  <c r="H177" i="27" l="1"/>
  <c r="O177" i="27" s="1"/>
  <c r="L179" i="26"/>
  <c r="J178" i="27"/>
  <c r="AK13" i="31"/>
  <c r="K11" i="31"/>
  <c r="AC13" i="31"/>
  <c r="T13" i="31"/>
  <c r="B11" i="31"/>
  <c r="H140" i="27"/>
  <c r="O140" i="27" s="1"/>
  <c r="O123" i="27"/>
  <c r="J141" i="27"/>
  <c r="J124" i="27"/>
  <c r="P11" i="25"/>
  <c r="I11" i="25"/>
  <c r="H178" i="27" l="1"/>
  <c r="O178" i="27" s="1"/>
  <c r="L180" i="26"/>
  <c r="J179" i="27"/>
  <c r="AK16" i="31"/>
  <c r="AK17" i="31" s="1"/>
  <c r="AK18" i="31" s="1"/>
  <c r="AK19" i="31" s="1"/>
  <c r="AK20" i="31" s="1"/>
  <c r="K12" i="31"/>
  <c r="B12" i="31"/>
  <c r="O124" i="27"/>
  <c r="H141" i="27"/>
  <c r="O141" i="27" s="1"/>
  <c r="J142" i="27"/>
  <c r="J125" i="27"/>
  <c r="P12" i="25"/>
  <c r="I12" i="25"/>
  <c r="L181" i="26" l="1"/>
  <c r="J180" i="27"/>
  <c r="H179" i="27"/>
  <c r="O179" i="27" s="1"/>
  <c r="K13" i="31"/>
  <c r="B13" i="31"/>
  <c r="H142" i="27"/>
  <c r="O142" i="27" s="1"/>
  <c r="O125" i="27"/>
  <c r="J126" i="27"/>
  <c r="J143" i="27"/>
  <c r="P13" i="25"/>
  <c r="I13" i="25"/>
  <c r="H180" i="27" l="1"/>
  <c r="O180" i="27" s="1"/>
  <c r="L182" i="26"/>
  <c r="J181" i="27"/>
  <c r="K15" i="31"/>
  <c r="AC16" i="31"/>
  <c r="AC17" i="31" s="1"/>
  <c r="AC18" i="31" s="1"/>
  <c r="AC19" i="31" s="1"/>
  <c r="AC20" i="31" s="1"/>
  <c r="T16" i="31"/>
  <c r="T17" i="31" s="1"/>
  <c r="T18" i="31" s="1"/>
  <c r="T19" i="31" s="1"/>
  <c r="T20" i="31" s="1"/>
  <c r="K16" i="31"/>
  <c r="K17" i="31" s="1"/>
  <c r="K18" i="31" s="1"/>
  <c r="K19" i="31" s="1"/>
  <c r="K20" i="31" s="1"/>
  <c r="B15" i="31"/>
  <c r="B16" i="31" s="1"/>
  <c r="B17" i="31" s="1"/>
  <c r="B18" i="31" s="1"/>
  <c r="B19" i="31" s="1"/>
  <c r="B20" i="31" s="1"/>
  <c r="H143" i="27"/>
  <c r="O143" i="27" s="1"/>
  <c r="O126" i="27"/>
  <c r="J145" i="27"/>
  <c r="J144" i="27"/>
  <c r="J127" i="27"/>
  <c r="H181" i="27" l="1"/>
  <c r="O181" i="27" s="1"/>
  <c r="L183" i="26"/>
  <c r="J182" i="27"/>
  <c r="O127" i="27"/>
  <c r="H144" i="27"/>
  <c r="O144" i="27" s="1"/>
  <c r="H145" i="27"/>
  <c r="O145" i="27" s="1"/>
  <c r="J128" i="27"/>
  <c r="H182" i="27" l="1"/>
  <c r="O182" i="27" s="1"/>
  <c r="L184" i="26"/>
  <c r="J183" i="27"/>
  <c r="O128" i="27"/>
  <c r="J129" i="27"/>
  <c r="H183" i="27" l="1"/>
  <c r="O183" i="27" s="1"/>
  <c r="L185" i="26"/>
  <c r="J184" i="27"/>
  <c r="O129" i="27"/>
  <c r="H184" i="27" l="1"/>
  <c r="O184" i="27" s="1"/>
  <c r="L186" i="26"/>
  <c r="J185" i="27"/>
  <c r="O130" i="27"/>
  <c r="H185" i="27" l="1"/>
  <c r="O185" i="27" s="1"/>
  <c r="L187" i="26"/>
  <c r="J186" i="27"/>
  <c r="O131" i="27"/>
  <c r="H186" i="27" l="1"/>
  <c r="O186" i="27" s="1"/>
  <c r="L188" i="26"/>
  <c r="J187" i="27"/>
  <c r="O132" i="27"/>
  <c r="O133" i="27"/>
  <c r="H187" i="27" l="1"/>
  <c r="O187" i="27" s="1"/>
  <c r="L189" i="26"/>
  <c r="J188" i="27"/>
  <c r="Q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AA54" i="23"/>
  <c r="M40" i="23"/>
  <c r="M39" i="23"/>
  <c r="M38" i="23"/>
  <c r="AC52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G15" i="23"/>
  <c r="P15" i="23" s="1"/>
  <c r="M14" i="23"/>
  <c r="M13" i="23"/>
  <c r="M12" i="23"/>
  <c r="M11" i="23"/>
  <c r="M10" i="23"/>
  <c r="M9" i="23"/>
  <c r="M8" i="23"/>
  <c r="M7" i="23"/>
  <c r="M6" i="23"/>
  <c r="M5" i="23"/>
  <c r="M4" i="23"/>
  <c r="M3" i="23"/>
  <c r="G3" i="23"/>
  <c r="P3" i="23" s="1"/>
  <c r="M1" i="23"/>
  <c r="G1" i="23"/>
  <c r="P1" i="23" s="1"/>
  <c r="C1" i="23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O110" i="22"/>
  <c r="O111" i="22"/>
  <c r="O112" i="22"/>
  <c r="O113" i="22"/>
  <c r="O114" i="22"/>
  <c r="O115" i="22"/>
  <c r="O116" i="22"/>
  <c r="O117" i="22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2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H188" i="27" l="1"/>
  <c r="O188" i="27" s="1"/>
  <c r="L190" i="26"/>
  <c r="J189" i="27"/>
  <c r="B5" i="25"/>
  <c r="AA55" i="23"/>
  <c r="AD52" i="23"/>
  <c r="Z52" i="22"/>
  <c r="W56" i="22"/>
  <c r="L191" i="26" l="1"/>
  <c r="J190" i="27"/>
  <c r="H189" i="27"/>
  <c r="O189" i="27" s="1"/>
  <c r="B6" i="25"/>
  <c r="AA56" i="23"/>
  <c r="AE52" i="23"/>
  <c r="W57" i="22"/>
  <c r="AA52" i="22"/>
  <c r="H190" i="27" l="1"/>
  <c r="O190" i="27" s="1"/>
  <c r="L192" i="26"/>
  <c r="J191" i="27"/>
  <c r="B7" i="25"/>
  <c r="AF52" i="23"/>
  <c r="AA57" i="23"/>
  <c r="AB52" i="22"/>
  <c r="W58" i="22"/>
  <c r="L193" i="26" l="1"/>
  <c r="J193" i="27" s="1"/>
  <c r="J192" i="27"/>
  <c r="H191" i="27"/>
  <c r="O191" i="27" s="1"/>
  <c r="B8" i="25"/>
  <c r="AA58" i="23"/>
  <c r="AG52" i="23"/>
  <c r="W59" i="22"/>
  <c r="AC52" i="22"/>
  <c r="H192" i="27" l="1"/>
  <c r="O192" i="27" s="1"/>
  <c r="H193" i="27"/>
  <c r="O193" i="27" s="1"/>
  <c r="B9" i="25"/>
  <c r="AH52" i="23"/>
  <c r="AA59" i="23"/>
  <c r="W60" i="22"/>
  <c r="AD52" i="22"/>
  <c r="B10" i="25" l="1"/>
  <c r="AA60" i="23"/>
  <c r="AI52" i="23"/>
  <c r="W61" i="22"/>
  <c r="AE52" i="22"/>
  <c r="B11" i="25" l="1"/>
  <c r="AJ52" i="23"/>
  <c r="AA61" i="23"/>
  <c r="AF52" i="22"/>
  <c r="W62" i="22"/>
  <c r="B12" i="25" l="1"/>
  <c r="AK52" i="23"/>
  <c r="AA62" i="23"/>
  <c r="AG52" i="22"/>
  <c r="D74" i="15"/>
  <c r="EG194" i="16" s="1"/>
  <c r="D75" i="15"/>
  <c r="EG195" i="16" s="1"/>
  <c r="D76" i="15"/>
  <c r="EG196" i="16" s="1"/>
  <c r="D77" i="15"/>
  <c r="EG197" i="16" s="1"/>
  <c r="D78" i="15"/>
  <c r="EG198" i="16" s="1"/>
  <c r="D79" i="15"/>
  <c r="EG199" i="16" s="1"/>
  <c r="D80" i="15"/>
  <c r="EG200" i="16" s="1"/>
  <c r="D81" i="15"/>
  <c r="EG201" i="16" s="1"/>
  <c r="D82" i="15"/>
  <c r="EG202" i="16" s="1"/>
  <c r="D83" i="15"/>
  <c r="EG203" i="16" s="1"/>
  <c r="D84" i="15"/>
  <c r="EG204" i="16" s="1"/>
  <c r="D85" i="15"/>
  <c r="EG205" i="16" s="1"/>
  <c r="D86" i="15"/>
  <c r="EG206" i="16" s="1"/>
  <c r="D87" i="15"/>
  <c r="EG207" i="16" s="1"/>
  <c r="D88" i="15"/>
  <c r="EG208" i="16" s="1"/>
  <c r="D89" i="15"/>
  <c r="EG209" i="16" s="1"/>
  <c r="D90" i="15"/>
  <c r="EG210" i="16" s="1"/>
  <c r="D91" i="15"/>
  <c r="EG211" i="16" s="1"/>
  <c r="D92" i="15"/>
  <c r="EG212" i="16" s="1"/>
  <c r="D93" i="15"/>
  <c r="EG213" i="16" s="1"/>
  <c r="D94" i="15"/>
  <c r="EG214" i="16" s="1"/>
  <c r="D95" i="15"/>
  <c r="EG215" i="16" s="1"/>
  <c r="D96" i="15"/>
  <c r="EG216" i="16" s="1"/>
  <c r="D97" i="15"/>
  <c r="EG217" i="16" s="1"/>
  <c r="D98" i="15"/>
  <c r="EG218" i="16" s="1"/>
  <c r="D99" i="15"/>
  <c r="EG219" i="16" s="1"/>
  <c r="D100" i="15"/>
  <c r="EG220" i="16" s="1"/>
  <c r="D101" i="15"/>
  <c r="EG221" i="16" s="1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2" i="20"/>
  <c r="M3" i="20"/>
  <c r="M4" i="20"/>
  <c r="M5" i="20"/>
  <c r="M6" i="20"/>
  <c r="M7" i="20"/>
  <c r="M8" i="20"/>
  <c r="M9" i="20"/>
  <c r="M1" i="20"/>
  <c r="G3" i="20"/>
  <c r="P3" i="20" s="1"/>
  <c r="G15" i="20"/>
  <c r="P15" i="20" s="1"/>
  <c r="H1" i="20"/>
  <c r="Q1" i="20" s="1"/>
  <c r="G1" i="20"/>
  <c r="P1" i="20" s="1"/>
  <c r="C1" i="20"/>
  <c r="H6" i="19"/>
  <c r="R5" i="18"/>
  <c r="R6" i="18" s="1"/>
  <c r="R7" i="18" s="1"/>
  <c r="R8" i="18" s="1"/>
  <c r="R9" i="18" s="1"/>
  <c r="R10" i="18" s="1"/>
  <c r="R11" i="18" s="1"/>
  <c r="R12" i="18" s="1"/>
  <c r="N5" i="18"/>
  <c r="N6" i="18" s="1"/>
  <c r="N7" i="18" s="1"/>
  <c r="N8" i="18" s="1"/>
  <c r="N9" i="18" s="1"/>
  <c r="N10" i="18" s="1"/>
  <c r="N11" i="18" s="1"/>
  <c r="N12" i="18" s="1"/>
  <c r="N15" i="18" s="1"/>
  <c r="J5" i="18"/>
  <c r="J6" i="18" s="1"/>
  <c r="J7" i="18" s="1"/>
  <c r="J8" i="18" s="1"/>
  <c r="J9" i="18" s="1"/>
  <c r="J10" i="18" s="1"/>
  <c r="J11" i="18" s="1"/>
  <c r="J12" i="18" s="1"/>
  <c r="J15" i="18" s="1"/>
  <c r="B6" i="19"/>
  <c r="B13" i="25" l="1"/>
  <c r="AL52" i="23"/>
  <c r="AH52" i="22"/>
  <c r="H7" i="19"/>
  <c r="F5" i="18"/>
  <c r="B5" i="18"/>
  <c r="B7" i="19"/>
  <c r="AM52" i="23" l="1"/>
  <c r="AI52" i="22"/>
  <c r="H8" i="19"/>
  <c r="R15" i="18"/>
  <c r="F6" i="18"/>
  <c r="B8" i="19"/>
  <c r="B6" i="18"/>
  <c r="H9" i="19" l="1"/>
  <c r="F7" i="18"/>
  <c r="B9" i="19"/>
  <c r="B7" i="18"/>
  <c r="H10" i="19" l="1"/>
  <c r="F8" i="18"/>
  <c r="B8" i="18"/>
  <c r="B10" i="19"/>
  <c r="H11" i="19" l="1"/>
  <c r="F9" i="18"/>
  <c r="B11" i="19"/>
  <c r="B9" i="18"/>
  <c r="H12" i="19" l="1"/>
  <c r="F10" i="18"/>
  <c r="B12" i="19"/>
  <c r="B10" i="18"/>
  <c r="H13" i="19" l="1"/>
  <c r="H14" i="19" s="1"/>
  <c r="H15" i="19" s="1"/>
  <c r="J15" i="19" s="1"/>
  <c r="F11" i="18"/>
  <c r="B13" i="19"/>
  <c r="B11" i="18"/>
  <c r="I22" i="32" l="1"/>
  <c r="B14" i="19"/>
  <c r="F12" i="18"/>
  <c r="B12" i="18"/>
  <c r="B15" i="19" l="1"/>
  <c r="F13" i="18"/>
  <c r="H33" i="32"/>
  <c r="D15" i="19" l="1"/>
  <c r="F15" i="18"/>
  <c r="B15" i="18"/>
  <c r="I21" i="32" l="1"/>
  <c r="E15" i="19"/>
  <c r="AR63" i="15"/>
  <c r="G63" i="33" s="1"/>
  <c r="P63" i="33" s="1"/>
  <c r="AR51" i="15"/>
  <c r="G51" i="33" s="1"/>
  <c r="P51" i="33" s="1"/>
  <c r="AR27" i="15"/>
  <c r="G27" i="33" s="1"/>
  <c r="P27" i="33" s="1"/>
  <c r="BH25" i="15"/>
  <c r="BH37" i="15" s="1"/>
  <c r="BH49" i="15" s="1"/>
  <c r="BH61" i="15" s="1"/>
  <c r="BH73" i="15" s="1"/>
  <c r="BH85" i="15" s="1"/>
  <c r="BH97" i="15" s="1"/>
  <c r="BH109" i="15" s="1"/>
  <c r="BH121" i="15" s="1"/>
  <c r="BF25" i="15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A25" i="15"/>
  <c r="BA37" i="15" s="1"/>
  <c r="BA49" i="15" s="1"/>
  <c r="BA61" i="15" s="1"/>
  <c r="BA73" i="15" s="1"/>
  <c r="BA85" i="15" s="1"/>
  <c r="BA97" i="15" s="1"/>
  <c r="BA109" i="15" s="1"/>
  <c r="BA121" i="15" s="1"/>
  <c r="AZ25" i="15"/>
  <c r="AZ37" i="15" s="1"/>
  <c r="AZ49" i="15" s="1"/>
  <c r="AZ61" i="15" s="1"/>
  <c r="AZ73" i="15" s="1"/>
  <c r="AZ85" i="15" s="1"/>
  <c r="AZ97" i="15" s="1"/>
  <c r="AZ109" i="15" s="1"/>
  <c r="AZ121" i="15" s="1"/>
  <c r="AY25" i="15"/>
  <c r="AY37" i="15" s="1"/>
  <c r="AY49" i="15" s="1"/>
  <c r="AY61" i="15" s="1"/>
  <c r="AY73" i="15" s="1"/>
  <c r="AY85" i="15" s="1"/>
  <c r="AY97" i="15" s="1"/>
  <c r="AY109" i="15" s="1"/>
  <c r="AY121" i="15" s="1"/>
  <c r="AX25" i="15"/>
  <c r="AX37" i="15" s="1"/>
  <c r="AX49" i="15" s="1"/>
  <c r="AX61" i="15" s="1"/>
  <c r="AX73" i="15" s="1"/>
  <c r="AX85" i="15" s="1"/>
  <c r="AX97" i="15" s="1"/>
  <c r="AX109" i="15" s="1"/>
  <c r="AX121" i="15" s="1"/>
  <c r="AW25" i="15"/>
  <c r="AW37" i="15" s="1"/>
  <c r="AW49" i="15" s="1"/>
  <c r="AW61" i="15" s="1"/>
  <c r="AW73" i="15" s="1"/>
  <c r="AW85" i="15" s="1"/>
  <c r="AW97" i="15" s="1"/>
  <c r="AW109" i="15" s="1"/>
  <c r="AW121" i="15" s="1"/>
  <c r="AV25" i="15"/>
  <c r="AV37" i="15" s="1"/>
  <c r="AV49" i="15" s="1"/>
  <c r="AV61" i="15" s="1"/>
  <c r="AV73" i="15" s="1"/>
  <c r="AV85" i="15" s="1"/>
  <c r="AV97" i="15" s="1"/>
  <c r="AV109" i="15" s="1"/>
  <c r="AV121" i="15" s="1"/>
  <c r="AU25" i="15"/>
  <c r="AU37" i="15" s="1"/>
  <c r="AU49" i="15" s="1"/>
  <c r="AU61" i="15" s="1"/>
  <c r="AU73" i="15" s="1"/>
  <c r="AU85" i="15" s="1"/>
  <c r="AU97" i="15" s="1"/>
  <c r="AU109" i="15" s="1"/>
  <c r="AU121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I120" i="15" s="1"/>
  <c r="BF24" i="15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A24" i="15"/>
  <c r="BA36" i="15" s="1"/>
  <c r="BA48" i="15" s="1"/>
  <c r="BA60" i="15" s="1"/>
  <c r="BA72" i="15" s="1"/>
  <c r="BA84" i="15" s="1"/>
  <c r="BA96" i="15" s="1"/>
  <c r="BA108" i="15" s="1"/>
  <c r="BA120" i="15" s="1"/>
  <c r="AZ24" i="15"/>
  <c r="AZ36" i="15" s="1"/>
  <c r="AZ48" i="15" s="1"/>
  <c r="AZ60" i="15" s="1"/>
  <c r="AZ72" i="15" s="1"/>
  <c r="AZ84" i="15" s="1"/>
  <c r="AZ96" i="15" s="1"/>
  <c r="AZ108" i="15" s="1"/>
  <c r="AZ120" i="15" s="1"/>
  <c r="AY24" i="15"/>
  <c r="AY36" i="15" s="1"/>
  <c r="AY48" i="15" s="1"/>
  <c r="AY60" i="15" s="1"/>
  <c r="AY72" i="15" s="1"/>
  <c r="AY84" i="15" s="1"/>
  <c r="AY96" i="15" s="1"/>
  <c r="AY108" i="15" s="1"/>
  <c r="AY120" i="15" s="1"/>
  <c r="AX24" i="15"/>
  <c r="AX36" i="15" s="1"/>
  <c r="AX48" i="15" s="1"/>
  <c r="AX60" i="15" s="1"/>
  <c r="AX72" i="15" s="1"/>
  <c r="AX84" i="15" s="1"/>
  <c r="AX96" i="15" s="1"/>
  <c r="AX108" i="15" s="1"/>
  <c r="AX120" i="15" s="1"/>
  <c r="AW24" i="15"/>
  <c r="AW36" i="15" s="1"/>
  <c r="AW48" i="15" s="1"/>
  <c r="AW60" i="15" s="1"/>
  <c r="AW72" i="15" s="1"/>
  <c r="AW84" i="15" s="1"/>
  <c r="AW96" i="15" s="1"/>
  <c r="AW108" i="15" s="1"/>
  <c r="AW120" i="15" s="1"/>
  <c r="AV24" i="15"/>
  <c r="AV36" i="15" s="1"/>
  <c r="AV48" i="15" s="1"/>
  <c r="AV60" i="15" s="1"/>
  <c r="AV72" i="15" s="1"/>
  <c r="AV84" i="15" s="1"/>
  <c r="AV96" i="15" s="1"/>
  <c r="AV108" i="15" s="1"/>
  <c r="AV120" i="15" s="1"/>
  <c r="AU24" i="15"/>
  <c r="AU36" i="15" s="1"/>
  <c r="AU48" i="15" s="1"/>
  <c r="AU60" i="15" s="1"/>
  <c r="AU72" i="15" s="1"/>
  <c r="AU84" i="15" s="1"/>
  <c r="AU96" i="15" s="1"/>
  <c r="AU108" i="15" s="1"/>
  <c r="AU120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I119" i="15" s="1"/>
  <c r="BF23" i="15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A23" i="15"/>
  <c r="BA35" i="15" s="1"/>
  <c r="BA47" i="15" s="1"/>
  <c r="BA59" i="15" s="1"/>
  <c r="BA71" i="15" s="1"/>
  <c r="BA83" i="15" s="1"/>
  <c r="BA95" i="15" s="1"/>
  <c r="BA107" i="15" s="1"/>
  <c r="BA119" i="15" s="1"/>
  <c r="AZ23" i="15"/>
  <c r="AZ35" i="15" s="1"/>
  <c r="AZ47" i="15" s="1"/>
  <c r="AZ59" i="15" s="1"/>
  <c r="AZ71" i="15" s="1"/>
  <c r="AZ83" i="15" s="1"/>
  <c r="AZ95" i="15" s="1"/>
  <c r="AZ107" i="15" s="1"/>
  <c r="AZ119" i="15" s="1"/>
  <c r="AY23" i="15"/>
  <c r="AY35" i="15" s="1"/>
  <c r="AY47" i="15" s="1"/>
  <c r="AY59" i="15" s="1"/>
  <c r="AY71" i="15" s="1"/>
  <c r="AY83" i="15" s="1"/>
  <c r="AY95" i="15" s="1"/>
  <c r="AY107" i="15" s="1"/>
  <c r="AY119" i="15" s="1"/>
  <c r="AX23" i="15"/>
  <c r="AX35" i="15" s="1"/>
  <c r="AX47" i="15" s="1"/>
  <c r="AX59" i="15" s="1"/>
  <c r="AX71" i="15" s="1"/>
  <c r="AX83" i="15" s="1"/>
  <c r="AX95" i="15" s="1"/>
  <c r="AX107" i="15" s="1"/>
  <c r="AX119" i="15" s="1"/>
  <c r="AW23" i="15"/>
  <c r="AW35" i="15" s="1"/>
  <c r="AW47" i="15" s="1"/>
  <c r="AW59" i="15" s="1"/>
  <c r="AW71" i="15" s="1"/>
  <c r="AW83" i="15" s="1"/>
  <c r="AW95" i="15" s="1"/>
  <c r="AW107" i="15" s="1"/>
  <c r="AW119" i="15" s="1"/>
  <c r="AV23" i="15"/>
  <c r="AV35" i="15" s="1"/>
  <c r="AV47" i="15" s="1"/>
  <c r="AV59" i="15" s="1"/>
  <c r="AV71" i="15" s="1"/>
  <c r="AV83" i="15" s="1"/>
  <c r="AV95" i="15" s="1"/>
  <c r="AV107" i="15" s="1"/>
  <c r="AV119" i="15" s="1"/>
  <c r="AU23" i="15"/>
  <c r="AU35" i="15" s="1"/>
  <c r="AU47" i="15" s="1"/>
  <c r="AU59" i="15" s="1"/>
  <c r="AU71" i="15" s="1"/>
  <c r="AU83" i="15" s="1"/>
  <c r="AU95" i="15" s="1"/>
  <c r="AU107" i="15" s="1"/>
  <c r="AU119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F22" i="15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A22" i="15"/>
  <c r="BA34" i="15" s="1"/>
  <c r="BA46" i="15" s="1"/>
  <c r="BA58" i="15" s="1"/>
  <c r="BA70" i="15" s="1"/>
  <c r="BA82" i="15" s="1"/>
  <c r="BA94" i="15" s="1"/>
  <c r="BA106" i="15" s="1"/>
  <c r="BA118" i="15" s="1"/>
  <c r="AZ22" i="15"/>
  <c r="AZ34" i="15" s="1"/>
  <c r="AZ46" i="15" s="1"/>
  <c r="AZ58" i="15" s="1"/>
  <c r="AZ70" i="15" s="1"/>
  <c r="AZ82" i="15" s="1"/>
  <c r="AZ94" i="15" s="1"/>
  <c r="AZ106" i="15" s="1"/>
  <c r="AZ118" i="15" s="1"/>
  <c r="AY22" i="15"/>
  <c r="AY34" i="15" s="1"/>
  <c r="AY46" i="15" s="1"/>
  <c r="AY58" i="15" s="1"/>
  <c r="AY70" i="15" s="1"/>
  <c r="AY82" i="15" s="1"/>
  <c r="AY94" i="15" s="1"/>
  <c r="AY106" i="15" s="1"/>
  <c r="AY118" i="15" s="1"/>
  <c r="AX22" i="15"/>
  <c r="AX34" i="15" s="1"/>
  <c r="AX46" i="15" s="1"/>
  <c r="AX58" i="15" s="1"/>
  <c r="AX70" i="15" s="1"/>
  <c r="AX82" i="15" s="1"/>
  <c r="AX94" i="15" s="1"/>
  <c r="AX106" i="15" s="1"/>
  <c r="AX118" i="15" s="1"/>
  <c r="AW22" i="15"/>
  <c r="AW34" i="15" s="1"/>
  <c r="AW46" i="15" s="1"/>
  <c r="AW58" i="15" s="1"/>
  <c r="AW70" i="15" s="1"/>
  <c r="AW82" i="15" s="1"/>
  <c r="AW94" i="15" s="1"/>
  <c r="AW106" i="15" s="1"/>
  <c r="AW118" i="15" s="1"/>
  <c r="AV22" i="15"/>
  <c r="AV34" i="15" s="1"/>
  <c r="AV46" i="15" s="1"/>
  <c r="AV58" i="15" s="1"/>
  <c r="AV70" i="15" s="1"/>
  <c r="AV82" i="15" s="1"/>
  <c r="AV94" i="15" s="1"/>
  <c r="AV106" i="15" s="1"/>
  <c r="AV118" i="15" s="1"/>
  <c r="AU22" i="15"/>
  <c r="AU34" i="15" s="1"/>
  <c r="AU46" i="15" s="1"/>
  <c r="AU58" i="15" s="1"/>
  <c r="AU70" i="15" s="1"/>
  <c r="AU82" i="15" s="1"/>
  <c r="AU94" i="15" s="1"/>
  <c r="AU106" i="15" s="1"/>
  <c r="AU118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F21" i="15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A21" i="15"/>
  <c r="BA33" i="15" s="1"/>
  <c r="BA45" i="15" s="1"/>
  <c r="BA57" i="15" s="1"/>
  <c r="BA69" i="15" s="1"/>
  <c r="BA81" i="15" s="1"/>
  <c r="BA93" i="15" s="1"/>
  <c r="BA105" i="15" s="1"/>
  <c r="BA117" i="15" s="1"/>
  <c r="AZ21" i="15"/>
  <c r="AZ33" i="15" s="1"/>
  <c r="AZ45" i="15" s="1"/>
  <c r="AZ57" i="15" s="1"/>
  <c r="AZ69" i="15" s="1"/>
  <c r="AZ81" i="15" s="1"/>
  <c r="AZ93" i="15" s="1"/>
  <c r="AZ105" i="15" s="1"/>
  <c r="AZ117" i="15" s="1"/>
  <c r="AY21" i="15"/>
  <c r="AY33" i="15" s="1"/>
  <c r="AY45" i="15" s="1"/>
  <c r="AY57" i="15" s="1"/>
  <c r="AY69" i="15" s="1"/>
  <c r="AY81" i="15" s="1"/>
  <c r="AY93" i="15" s="1"/>
  <c r="AY105" i="15" s="1"/>
  <c r="AY117" i="15" s="1"/>
  <c r="AX21" i="15"/>
  <c r="AX33" i="15" s="1"/>
  <c r="AX45" i="15" s="1"/>
  <c r="AX57" i="15" s="1"/>
  <c r="AX69" i="15" s="1"/>
  <c r="AX81" i="15" s="1"/>
  <c r="AX93" i="15" s="1"/>
  <c r="AX105" i="15" s="1"/>
  <c r="AX117" i="15" s="1"/>
  <c r="AW21" i="15"/>
  <c r="AW33" i="15" s="1"/>
  <c r="AW45" i="15" s="1"/>
  <c r="AW57" i="15" s="1"/>
  <c r="AW69" i="15" s="1"/>
  <c r="AW81" i="15" s="1"/>
  <c r="AW93" i="15" s="1"/>
  <c r="AW105" i="15" s="1"/>
  <c r="AW117" i="15" s="1"/>
  <c r="AV21" i="15"/>
  <c r="AV33" i="15" s="1"/>
  <c r="AV45" i="15" s="1"/>
  <c r="AV57" i="15" s="1"/>
  <c r="AV69" i="15" s="1"/>
  <c r="AV81" i="15" s="1"/>
  <c r="AV93" i="15" s="1"/>
  <c r="AV105" i="15" s="1"/>
  <c r="AV117" i="15" s="1"/>
  <c r="AU21" i="15"/>
  <c r="AU33" i="15" s="1"/>
  <c r="AU45" i="15" s="1"/>
  <c r="AU57" i="15" s="1"/>
  <c r="AU69" i="15" s="1"/>
  <c r="AU81" i="15" s="1"/>
  <c r="AU93" i="15" s="1"/>
  <c r="AU105" i="15" s="1"/>
  <c r="AU117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A20" i="15"/>
  <c r="BA32" i="15" s="1"/>
  <c r="BA44" i="15" s="1"/>
  <c r="BA56" i="15" s="1"/>
  <c r="BA68" i="15" s="1"/>
  <c r="BA80" i="15" s="1"/>
  <c r="BA92" i="15" s="1"/>
  <c r="BA104" i="15" s="1"/>
  <c r="BA116" i="15" s="1"/>
  <c r="AZ20" i="15"/>
  <c r="AZ32" i="15" s="1"/>
  <c r="AZ44" i="15" s="1"/>
  <c r="AZ56" i="15" s="1"/>
  <c r="AZ68" i="15" s="1"/>
  <c r="AZ80" i="15" s="1"/>
  <c r="AZ92" i="15" s="1"/>
  <c r="AZ104" i="15" s="1"/>
  <c r="AZ116" i="15" s="1"/>
  <c r="AY20" i="15"/>
  <c r="AY32" i="15" s="1"/>
  <c r="AY44" i="15" s="1"/>
  <c r="AY56" i="15" s="1"/>
  <c r="AY68" i="15" s="1"/>
  <c r="AY80" i="15" s="1"/>
  <c r="AY92" i="15" s="1"/>
  <c r="AY104" i="15" s="1"/>
  <c r="AY116" i="15" s="1"/>
  <c r="AX20" i="15"/>
  <c r="AX32" i="15" s="1"/>
  <c r="AX44" i="15" s="1"/>
  <c r="AX56" i="15" s="1"/>
  <c r="AX68" i="15" s="1"/>
  <c r="AX80" i="15" s="1"/>
  <c r="AX92" i="15" s="1"/>
  <c r="AX104" i="15" s="1"/>
  <c r="AX116" i="15" s="1"/>
  <c r="AW20" i="15"/>
  <c r="AW32" i="15" s="1"/>
  <c r="AW44" i="15" s="1"/>
  <c r="AW56" i="15" s="1"/>
  <c r="AW68" i="15" s="1"/>
  <c r="AW80" i="15" s="1"/>
  <c r="AW92" i="15" s="1"/>
  <c r="AW104" i="15" s="1"/>
  <c r="AW116" i="15" s="1"/>
  <c r="AV20" i="15"/>
  <c r="AV32" i="15" s="1"/>
  <c r="AV44" i="15" s="1"/>
  <c r="AV56" i="15" s="1"/>
  <c r="AV68" i="15" s="1"/>
  <c r="AV80" i="15" s="1"/>
  <c r="AV92" i="15" s="1"/>
  <c r="AV104" i="15" s="1"/>
  <c r="AV116" i="15" s="1"/>
  <c r="AU20" i="15"/>
  <c r="AU32" i="15" s="1"/>
  <c r="AU44" i="15" s="1"/>
  <c r="AU56" i="15" s="1"/>
  <c r="AU68" i="15" s="1"/>
  <c r="AU80" i="15" s="1"/>
  <c r="AU92" i="15" s="1"/>
  <c r="AU104" i="15" s="1"/>
  <c r="AU116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I115" i="15" s="1"/>
  <c r="BF19" i="15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A19" i="15"/>
  <c r="BA31" i="15" s="1"/>
  <c r="BA43" i="15" s="1"/>
  <c r="BA55" i="15" s="1"/>
  <c r="BA67" i="15" s="1"/>
  <c r="BA79" i="15" s="1"/>
  <c r="BA91" i="15" s="1"/>
  <c r="BA103" i="15" s="1"/>
  <c r="BA115" i="15" s="1"/>
  <c r="AZ19" i="15"/>
  <c r="AZ31" i="15" s="1"/>
  <c r="AZ43" i="15" s="1"/>
  <c r="AZ55" i="15" s="1"/>
  <c r="AZ67" i="15" s="1"/>
  <c r="AZ79" i="15" s="1"/>
  <c r="AZ91" i="15" s="1"/>
  <c r="AZ103" i="15" s="1"/>
  <c r="AZ115" i="15" s="1"/>
  <c r="AY19" i="15"/>
  <c r="AY31" i="15" s="1"/>
  <c r="AY43" i="15" s="1"/>
  <c r="AY55" i="15" s="1"/>
  <c r="AY67" i="15" s="1"/>
  <c r="AY79" i="15" s="1"/>
  <c r="AY91" i="15" s="1"/>
  <c r="AY103" i="15" s="1"/>
  <c r="AY115" i="15" s="1"/>
  <c r="AX19" i="15"/>
  <c r="AX31" i="15" s="1"/>
  <c r="AX43" i="15" s="1"/>
  <c r="AX55" i="15" s="1"/>
  <c r="AX67" i="15" s="1"/>
  <c r="AX79" i="15" s="1"/>
  <c r="AX91" i="15" s="1"/>
  <c r="AX103" i="15" s="1"/>
  <c r="AX115" i="15" s="1"/>
  <c r="AW19" i="15"/>
  <c r="AW31" i="15" s="1"/>
  <c r="AW43" i="15" s="1"/>
  <c r="AW55" i="15" s="1"/>
  <c r="AW67" i="15" s="1"/>
  <c r="AW79" i="15" s="1"/>
  <c r="AW91" i="15" s="1"/>
  <c r="AW103" i="15" s="1"/>
  <c r="AW115" i="15" s="1"/>
  <c r="AV19" i="15"/>
  <c r="AV31" i="15" s="1"/>
  <c r="AV43" i="15" s="1"/>
  <c r="AV55" i="15" s="1"/>
  <c r="AV67" i="15" s="1"/>
  <c r="AV79" i="15" s="1"/>
  <c r="AV91" i="15" s="1"/>
  <c r="AV103" i="15" s="1"/>
  <c r="AV115" i="15" s="1"/>
  <c r="AU19" i="15"/>
  <c r="AU31" i="15" s="1"/>
  <c r="AU43" i="15" s="1"/>
  <c r="AU55" i="15" s="1"/>
  <c r="AU67" i="15" s="1"/>
  <c r="AU79" i="15" s="1"/>
  <c r="AU91" i="15" s="1"/>
  <c r="AU103" i="15" s="1"/>
  <c r="AU115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F18" i="15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A18" i="15"/>
  <c r="BA30" i="15" s="1"/>
  <c r="BA42" i="15" s="1"/>
  <c r="BA54" i="15" s="1"/>
  <c r="BA66" i="15" s="1"/>
  <c r="BA78" i="15" s="1"/>
  <c r="BA90" i="15" s="1"/>
  <c r="BA102" i="15" s="1"/>
  <c r="BA114" i="15" s="1"/>
  <c r="AZ18" i="15"/>
  <c r="AZ30" i="15" s="1"/>
  <c r="AZ42" i="15" s="1"/>
  <c r="AZ54" i="15" s="1"/>
  <c r="AZ66" i="15" s="1"/>
  <c r="AZ78" i="15" s="1"/>
  <c r="AZ90" i="15" s="1"/>
  <c r="AZ102" i="15" s="1"/>
  <c r="AZ114" i="15" s="1"/>
  <c r="AY18" i="15"/>
  <c r="AY30" i="15" s="1"/>
  <c r="AY42" i="15" s="1"/>
  <c r="AY54" i="15" s="1"/>
  <c r="AY66" i="15" s="1"/>
  <c r="AY78" i="15" s="1"/>
  <c r="AY90" i="15" s="1"/>
  <c r="AY102" i="15" s="1"/>
  <c r="AY114" i="15" s="1"/>
  <c r="AX18" i="15"/>
  <c r="AX30" i="15" s="1"/>
  <c r="AX42" i="15" s="1"/>
  <c r="AX54" i="15" s="1"/>
  <c r="AX66" i="15" s="1"/>
  <c r="AX78" i="15" s="1"/>
  <c r="AX90" i="15" s="1"/>
  <c r="AX102" i="15" s="1"/>
  <c r="AX114" i="15" s="1"/>
  <c r="AW18" i="15"/>
  <c r="AW30" i="15" s="1"/>
  <c r="AW42" i="15" s="1"/>
  <c r="AW54" i="15" s="1"/>
  <c r="AW66" i="15" s="1"/>
  <c r="AW78" i="15" s="1"/>
  <c r="AW90" i="15" s="1"/>
  <c r="AW102" i="15" s="1"/>
  <c r="AW114" i="15" s="1"/>
  <c r="AV18" i="15"/>
  <c r="AV30" i="15" s="1"/>
  <c r="AV42" i="15" s="1"/>
  <c r="AV54" i="15" s="1"/>
  <c r="AV66" i="15" s="1"/>
  <c r="AV78" i="15" s="1"/>
  <c r="AV90" i="15" s="1"/>
  <c r="AV102" i="15" s="1"/>
  <c r="AV114" i="15" s="1"/>
  <c r="AU18" i="15"/>
  <c r="AU30" i="15" s="1"/>
  <c r="AU42" i="15" s="1"/>
  <c r="AU54" i="15" s="1"/>
  <c r="AU66" i="15" s="1"/>
  <c r="AU78" i="15" s="1"/>
  <c r="AU90" i="15" s="1"/>
  <c r="AU102" i="15" s="1"/>
  <c r="AU114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F17" i="15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A17" i="15"/>
  <c r="BA29" i="15" s="1"/>
  <c r="BA41" i="15" s="1"/>
  <c r="BA53" i="15" s="1"/>
  <c r="BA65" i="15" s="1"/>
  <c r="BA77" i="15" s="1"/>
  <c r="BA89" i="15" s="1"/>
  <c r="BA101" i="15" s="1"/>
  <c r="BA113" i="15" s="1"/>
  <c r="AZ17" i="15"/>
  <c r="AZ29" i="15" s="1"/>
  <c r="AZ41" i="15" s="1"/>
  <c r="AZ53" i="15" s="1"/>
  <c r="AZ65" i="15" s="1"/>
  <c r="AZ77" i="15" s="1"/>
  <c r="AZ89" i="15" s="1"/>
  <c r="AZ101" i="15" s="1"/>
  <c r="AZ113" i="15" s="1"/>
  <c r="AY17" i="15"/>
  <c r="AY29" i="15" s="1"/>
  <c r="AY41" i="15" s="1"/>
  <c r="AY53" i="15" s="1"/>
  <c r="AY65" i="15" s="1"/>
  <c r="AY77" i="15" s="1"/>
  <c r="AY89" i="15" s="1"/>
  <c r="AY101" i="15" s="1"/>
  <c r="AY113" i="15" s="1"/>
  <c r="AX17" i="15"/>
  <c r="AX29" i="15" s="1"/>
  <c r="AX41" i="15" s="1"/>
  <c r="AX53" i="15" s="1"/>
  <c r="AX65" i="15" s="1"/>
  <c r="AX77" i="15" s="1"/>
  <c r="AX89" i="15" s="1"/>
  <c r="AX101" i="15" s="1"/>
  <c r="AX113" i="15" s="1"/>
  <c r="AW17" i="15"/>
  <c r="AW29" i="15" s="1"/>
  <c r="AW41" i="15" s="1"/>
  <c r="AW53" i="15" s="1"/>
  <c r="AW65" i="15" s="1"/>
  <c r="AW77" i="15" s="1"/>
  <c r="AW89" i="15" s="1"/>
  <c r="AW101" i="15" s="1"/>
  <c r="AW113" i="15" s="1"/>
  <c r="AV17" i="15"/>
  <c r="AV29" i="15" s="1"/>
  <c r="AV41" i="15" s="1"/>
  <c r="AV53" i="15" s="1"/>
  <c r="AV65" i="15" s="1"/>
  <c r="AV77" i="15" s="1"/>
  <c r="AV89" i="15" s="1"/>
  <c r="AV101" i="15" s="1"/>
  <c r="AV113" i="15" s="1"/>
  <c r="AU17" i="15"/>
  <c r="AU29" i="15" s="1"/>
  <c r="AU41" i="15" s="1"/>
  <c r="AU53" i="15" s="1"/>
  <c r="AU65" i="15" s="1"/>
  <c r="AU77" i="15" s="1"/>
  <c r="AU89" i="15" s="1"/>
  <c r="AU101" i="15" s="1"/>
  <c r="AU113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A16" i="15"/>
  <c r="BA28" i="15" s="1"/>
  <c r="BA40" i="15" s="1"/>
  <c r="BA52" i="15" s="1"/>
  <c r="BA64" i="15" s="1"/>
  <c r="BA76" i="15" s="1"/>
  <c r="BA88" i="15" s="1"/>
  <c r="BA100" i="15" s="1"/>
  <c r="BA112" i="15" s="1"/>
  <c r="AZ16" i="15"/>
  <c r="AZ28" i="15" s="1"/>
  <c r="AZ40" i="15" s="1"/>
  <c r="AZ52" i="15" s="1"/>
  <c r="AZ64" i="15" s="1"/>
  <c r="AZ76" i="15" s="1"/>
  <c r="AZ88" i="15" s="1"/>
  <c r="AZ100" i="15" s="1"/>
  <c r="AZ112" i="15" s="1"/>
  <c r="AY16" i="15"/>
  <c r="AY28" i="15" s="1"/>
  <c r="AY40" i="15" s="1"/>
  <c r="AY52" i="15" s="1"/>
  <c r="AY64" i="15" s="1"/>
  <c r="AY76" i="15" s="1"/>
  <c r="AY88" i="15" s="1"/>
  <c r="AY100" i="15" s="1"/>
  <c r="AY112" i="15" s="1"/>
  <c r="AX16" i="15"/>
  <c r="AX28" i="15" s="1"/>
  <c r="AX40" i="15" s="1"/>
  <c r="AX52" i="15" s="1"/>
  <c r="AX64" i="15" s="1"/>
  <c r="AX76" i="15" s="1"/>
  <c r="AX88" i="15" s="1"/>
  <c r="AX100" i="15" s="1"/>
  <c r="AX112" i="15" s="1"/>
  <c r="AW16" i="15"/>
  <c r="AW28" i="15" s="1"/>
  <c r="AW40" i="15" s="1"/>
  <c r="AW52" i="15" s="1"/>
  <c r="AW64" i="15" s="1"/>
  <c r="AW76" i="15" s="1"/>
  <c r="AW88" i="15" s="1"/>
  <c r="AW100" i="15" s="1"/>
  <c r="AW112" i="15" s="1"/>
  <c r="AV16" i="15"/>
  <c r="AV28" i="15" s="1"/>
  <c r="AV40" i="15" s="1"/>
  <c r="AV52" i="15" s="1"/>
  <c r="AV64" i="15" s="1"/>
  <c r="AV76" i="15" s="1"/>
  <c r="AV88" i="15" s="1"/>
  <c r="AV100" i="15" s="1"/>
  <c r="AV112" i="15" s="1"/>
  <c r="AU16" i="15"/>
  <c r="AU28" i="15" s="1"/>
  <c r="AU40" i="15" s="1"/>
  <c r="AU52" i="15" s="1"/>
  <c r="AU64" i="15" s="1"/>
  <c r="AU76" i="15" s="1"/>
  <c r="AU88" i="15" s="1"/>
  <c r="AU100" i="15" s="1"/>
  <c r="AU112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A15" i="15"/>
  <c r="BA27" i="15" s="1"/>
  <c r="BA39" i="15" s="1"/>
  <c r="BA51" i="15" s="1"/>
  <c r="BA63" i="15" s="1"/>
  <c r="BA75" i="15" s="1"/>
  <c r="BA87" i="15" s="1"/>
  <c r="BA99" i="15" s="1"/>
  <c r="BA111" i="15" s="1"/>
  <c r="AZ15" i="15"/>
  <c r="AZ27" i="15" s="1"/>
  <c r="AZ39" i="15" s="1"/>
  <c r="AZ51" i="15" s="1"/>
  <c r="AZ63" i="15" s="1"/>
  <c r="AZ75" i="15" s="1"/>
  <c r="AZ87" i="15" s="1"/>
  <c r="AZ99" i="15" s="1"/>
  <c r="AZ111" i="15" s="1"/>
  <c r="AY15" i="15"/>
  <c r="AY27" i="15" s="1"/>
  <c r="AY39" i="15" s="1"/>
  <c r="AY51" i="15" s="1"/>
  <c r="AY63" i="15" s="1"/>
  <c r="AY75" i="15" s="1"/>
  <c r="AY87" i="15" s="1"/>
  <c r="AY99" i="15" s="1"/>
  <c r="AY111" i="15" s="1"/>
  <c r="AX15" i="15"/>
  <c r="AX27" i="15" s="1"/>
  <c r="AX39" i="15" s="1"/>
  <c r="AX51" i="15" s="1"/>
  <c r="AX63" i="15" s="1"/>
  <c r="AX75" i="15" s="1"/>
  <c r="AX87" i="15" s="1"/>
  <c r="AX99" i="15" s="1"/>
  <c r="AX111" i="15" s="1"/>
  <c r="AW15" i="15"/>
  <c r="AW27" i="15" s="1"/>
  <c r="AW39" i="15" s="1"/>
  <c r="AW51" i="15" s="1"/>
  <c r="AW63" i="15" s="1"/>
  <c r="AW75" i="15" s="1"/>
  <c r="AW87" i="15" s="1"/>
  <c r="AW99" i="15" s="1"/>
  <c r="AW111" i="15" s="1"/>
  <c r="AV15" i="15"/>
  <c r="AV27" i="15" s="1"/>
  <c r="AV39" i="15" s="1"/>
  <c r="AV51" i="15" s="1"/>
  <c r="AV63" i="15" s="1"/>
  <c r="AV75" i="15" s="1"/>
  <c r="AV87" i="15" s="1"/>
  <c r="AV99" i="15" s="1"/>
  <c r="AV111" i="15" s="1"/>
  <c r="AU15" i="15"/>
  <c r="AU27" i="15" s="1"/>
  <c r="AU39" i="15" s="1"/>
  <c r="AU51" i="15" s="1"/>
  <c r="AU63" i="15" s="1"/>
  <c r="AU75" i="15" s="1"/>
  <c r="AU87" i="15" s="1"/>
  <c r="AU99" i="15" s="1"/>
  <c r="AU111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BA14" i="15"/>
  <c r="BA26" i="15" s="1"/>
  <c r="BA38" i="15" s="1"/>
  <c r="BA50" i="15" s="1"/>
  <c r="BA62" i="15" s="1"/>
  <c r="BA74" i="15" s="1"/>
  <c r="BA86" i="15" s="1"/>
  <c r="BA98" i="15" s="1"/>
  <c r="BA110" i="15" s="1"/>
  <c r="AZ14" i="15"/>
  <c r="AZ26" i="15" s="1"/>
  <c r="AZ38" i="15" s="1"/>
  <c r="AZ50" i="15" s="1"/>
  <c r="AZ62" i="15" s="1"/>
  <c r="AZ74" i="15" s="1"/>
  <c r="AZ86" i="15" s="1"/>
  <c r="AZ98" i="15" s="1"/>
  <c r="AZ110" i="15" s="1"/>
  <c r="AY14" i="15"/>
  <c r="AY26" i="15" s="1"/>
  <c r="AY38" i="15" s="1"/>
  <c r="AY50" i="15" s="1"/>
  <c r="AY62" i="15" s="1"/>
  <c r="AY74" i="15" s="1"/>
  <c r="AY86" i="15" s="1"/>
  <c r="AY98" i="15" s="1"/>
  <c r="AY110" i="15" s="1"/>
  <c r="AX14" i="15"/>
  <c r="AX26" i="15" s="1"/>
  <c r="AX38" i="15" s="1"/>
  <c r="AX50" i="15" s="1"/>
  <c r="AX62" i="15" s="1"/>
  <c r="AX74" i="15" s="1"/>
  <c r="AX86" i="15" s="1"/>
  <c r="AX98" i="15" s="1"/>
  <c r="AX110" i="15" s="1"/>
  <c r="AW14" i="15"/>
  <c r="AW26" i="15" s="1"/>
  <c r="AW38" i="15" s="1"/>
  <c r="AW50" i="15" s="1"/>
  <c r="AW62" i="15" s="1"/>
  <c r="AW74" i="15" s="1"/>
  <c r="AW86" i="15" s="1"/>
  <c r="AW98" i="15" s="1"/>
  <c r="AW110" i="15" s="1"/>
  <c r="AV14" i="15"/>
  <c r="AV26" i="15" s="1"/>
  <c r="AV38" i="15" s="1"/>
  <c r="AV50" i="15" s="1"/>
  <c r="AV62" i="15" s="1"/>
  <c r="AV74" i="15" s="1"/>
  <c r="AV86" i="15" s="1"/>
  <c r="AV98" i="15" s="1"/>
  <c r="AV110" i="15" s="1"/>
  <c r="AU14" i="15"/>
  <c r="AU26" i="15" s="1"/>
  <c r="AU38" i="15" s="1"/>
  <c r="AU50" i="15" s="1"/>
  <c r="AU62" i="15" s="1"/>
  <c r="AU74" i="15" s="1"/>
  <c r="AU86" i="15" s="1"/>
  <c r="AU98" i="15" s="1"/>
  <c r="AU110" i="15" s="1"/>
  <c r="AM2" i="15"/>
  <c r="AN2" i="15"/>
  <c r="AO2" i="15"/>
  <c r="AP2" i="15"/>
  <c r="AQ2" i="15"/>
  <c r="AM3" i="15"/>
  <c r="AN3" i="15"/>
  <c r="AO3" i="15"/>
  <c r="AP3" i="15"/>
  <c r="AQ3" i="15"/>
  <c r="AM4" i="15"/>
  <c r="AN4" i="15"/>
  <c r="AO4" i="15"/>
  <c r="AP4" i="15"/>
  <c r="AQ4" i="15"/>
  <c r="AM5" i="15"/>
  <c r="AN5" i="15"/>
  <c r="AO5" i="15"/>
  <c r="AP5" i="15"/>
  <c r="AQ5" i="15"/>
  <c r="AM6" i="15"/>
  <c r="AN6" i="15"/>
  <c r="AO6" i="15"/>
  <c r="AP6" i="15"/>
  <c r="AQ6" i="15"/>
  <c r="AM7" i="15"/>
  <c r="AN7" i="15"/>
  <c r="AO7" i="15"/>
  <c r="AP7" i="15"/>
  <c r="AQ7" i="15"/>
  <c r="AM8" i="15"/>
  <c r="AN8" i="15"/>
  <c r="AO8" i="15"/>
  <c r="AP8" i="15"/>
  <c r="AQ8" i="15"/>
  <c r="AM9" i="15"/>
  <c r="AN9" i="15"/>
  <c r="AO9" i="15"/>
  <c r="AP9" i="15"/>
  <c r="AQ9" i="15"/>
  <c r="AM10" i="15"/>
  <c r="AN10" i="15"/>
  <c r="AO10" i="15"/>
  <c r="AP10" i="15"/>
  <c r="AQ10" i="15"/>
  <c r="AM11" i="15"/>
  <c r="AN11" i="15"/>
  <c r="AO11" i="15"/>
  <c r="AP11" i="15"/>
  <c r="AQ11" i="15"/>
  <c r="AM12" i="15"/>
  <c r="AN12" i="15"/>
  <c r="AO12" i="15"/>
  <c r="AP12" i="15"/>
  <c r="AQ12" i="15"/>
  <c r="AM13" i="15"/>
  <c r="AN13" i="15"/>
  <c r="AO13" i="15"/>
  <c r="AP13" i="15"/>
  <c r="AQ13" i="15"/>
  <c r="AM14" i="15"/>
  <c r="AN14" i="15"/>
  <c r="AO14" i="15"/>
  <c r="AP14" i="15"/>
  <c r="AQ14" i="15"/>
  <c r="AM15" i="15"/>
  <c r="AN15" i="15"/>
  <c r="AO15" i="15"/>
  <c r="AP15" i="15"/>
  <c r="AQ15" i="15"/>
  <c r="AM16" i="15"/>
  <c r="AN16" i="15"/>
  <c r="AO16" i="15"/>
  <c r="AP16" i="15"/>
  <c r="AQ16" i="15"/>
  <c r="AM17" i="15"/>
  <c r="AN17" i="15"/>
  <c r="AO17" i="15"/>
  <c r="AP17" i="15"/>
  <c r="AQ17" i="15"/>
  <c r="AM18" i="15"/>
  <c r="AN18" i="15"/>
  <c r="AO18" i="15"/>
  <c r="AP18" i="15"/>
  <c r="AQ18" i="15"/>
  <c r="AM19" i="15"/>
  <c r="AN19" i="15"/>
  <c r="AO19" i="15"/>
  <c r="AP19" i="15"/>
  <c r="AQ19" i="15"/>
  <c r="AM20" i="15"/>
  <c r="AN20" i="15"/>
  <c r="AO20" i="15"/>
  <c r="AP20" i="15"/>
  <c r="AQ20" i="15"/>
  <c r="AM21" i="15"/>
  <c r="AN21" i="15"/>
  <c r="AO21" i="15"/>
  <c r="AP21" i="15"/>
  <c r="AQ21" i="15"/>
  <c r="AM22" i="15"/>
  <c r="AN22" i="15"/>
  <c r="AO22" i="15"/>
  <c r="AP22" i="15"/>
  <c r="AQ22" i="15"/>
  <c r="AM23" i="15"/>
  <c r="AN23" i="15"/>
  <c r="AO23" i="15"/>
  <c r="AP23" i="15"/>
  <c r="AQ23" i="15"/>
  <c r="AM24" i="15"/>
  <c r="AN24" i="15"/>
  <c r="AO24" i="15"/>
  <c r="AP24" i="15"/>
  <c r="AQ24" i="15"/>
  <c r="AM25" i="15"/>
  <c r="AN25" i="15"/>
  <c r="AO25" i="15"/>
  <c r="AP25" i="15"/>
  <c r="AQ25" i="15"/>
  <c r="AM26" i="15"/>
  <c r="AN26" i="15"/>
  <c r="AO26" i="15"/>
  <c r="AP26" i="15"/>
  <c r="AQ26" i="15"/>
  <c r="AM27" i="15"/>
  <c r="AN27" i="15"/>
  <c r="AO27" i="15"/>
  <c r="AP27" i="15"/>
  <c r="AQ27" i="15"/>
  <c r="AM28" i="15"/>
  <c r="AN28" i="15"/>
  <c r="AO28" i="15"/>
  <c r="AP28" i="15"/>
  <c r="AQ28" i="15"/>
  <c r="AM29" i="15"/>
  <c r="AN29" i="15"/>
  <c r="AO29" i="15"/>
  <c r="AP29" i="15"/>
  <c r="AQ29" i="15"/>
  <c r="AM30" i="15"/>
  <c r="AN30" i="15"/>
  <c r="AO30" i="15"/>
  <c r="AP30" i="15"/>
  <c r="AQ30" i="15"/>
  <c r="AM31" i="15"/>
  <c r="AN31" i="15"/>
  <c r="AO31" i="15"/>
  <c r="AP31" i="15"/>
  <c r="AQ31" i="15"/>
  <c r="AM32" i="15"/>
  <c r="AN32" i="15"/>
  <c r="AO32" i="15"/>
  <c r="AP32" i="15"/>
  <c r="AQ32" i="15"/>
  <c r="AM33" i="15"/>
  <c r="AN33" i="15"/>
  <c r="AO33" i="15"/>
  <c r="AP33" i="15"/>
  <c r="AQ33" i="15"/>
  <c r="AM34" i="15"/>
  <c r="AN34" i="15"/>
  <c r="AO34" i="15"/>
  <c r="AP34" i="15"/>
  <c r="AQ34" i="15"/>
  <c r="AM35" i="15"/>
  <c r="AN35" i="15"/>
  <c r="AO35" i="15"/>
  <c r="AP35" i="15"/>
  <c r="AQ35" i="15"/>
  <c r="AM36" i="15"/>
  <c r="AN36" i="15"/>
  <c r="AO36" i="15"/>
  <c r="AP36" i="15"/>
  <c r="AQ36" i="15"/>
  <c r="AM37" i="15"/>
  <c r="AN37" i="15"/>
  <c r="AO37" i="15"/>
  <c r="AP37" i="15"/>
  <c r="AQ37" i="15"/>
  <c r="AM38" i="15"/>
  <c r="AN38" i="15"/>
  <c r="AO38" i="15"/>
  <c r="AP38" i="15"/>
  <c r="AQ38" i="15"/>
  <c r="AM39" i="15"/>
  <c r="AN39" i="15"/>
  <c r="AO39" i="15"/>
  <c r="AP39" i="15"/>
  <c r="AQ39" i="15"/>
  <c r="AM40" i="15"/>
  <c r="AN40" i="15"/>
  <c r="AO40" i="15"/>
  <c r="AP40" i="15"/>
  <c r="AQ40" i="15"/>
  <c r="AM41" i="15"/>
  <c r="AN41" i="15"/>
  <c r="AO41" i="15"/>
  <c r="AP41" i="15"/>
  <c r="AQ41" i="15"/>
  <c r="AM42" i="15"/>
  <c r="AN42" i="15"/>
  <c r="AO42" i="15"/>
  <c r="AP42" i="15"/>
  <c r="AQ42" i="15"/>
  <c r="AM43" i="15"/>
  <c r="AN43" i="15"/>
  <c r="AO43" i="15"/>
  <c r="AP43" i="15"/>
  <c r="AQ43" i="15"/>
  <c r="AM44" i="15"/>
  <c r="AN44" i="15"/>
  <c r="AO44" i="15"/>
  <c r="AP44" i="15"/>
  <c r="AQ44" i="15"/>
  <c r="AM45" i="15"/>
  <c r="AN45" i="15"/>
  <c r="AO45" i="15"/>
  <c r="AP45" i="15"/>
  <c r="AQ45" i="15"/>
  <c r="AM46" i="15"/>
  <c r="AN46" i="15"/>
  <c r="AO46" i="15"/>
  <c r="AP46" i="15"/>
  <c r="AQ46" i="15"/>
  <c r="AM47" i="15"/>
  <c r="AN47" i="15"/>
  <c r="AO47" i="15"/>
  <c r="AP47" i="15"/>
  <c r="AQ47" i="15"/>
  <c r="AM48" i="15"/>
  <c r="AN48" i="15"/>
  <c r="AO48" i="15"/>
  <c r="AP48" i="15"/>
  <c r="AQ48" i="15"/>
  <c r="AM49" i="15"/>
  <c r="AN49" i="15"/>
  <c r="AO49" i="15"/>
  <c r="AP49" i="15"/>
  <c r="AQ49" i="15"/>
  <c r="AM50" i="15"/>
  <c r="AN50" i="15"/>
  <c r="AO50" i="15"/>
  <c r="AP50" i="15"/>
  <c r="AQ50" i="15"/>
  <c r="AM51" i="15"/>
  <c r="AN51" i="15"/>
  <c r="AO51" i="15"/>
  <c r="AP51" i="15"/>
  <c r="AQ51" i="15"/>
  <c r="AM52" i="15"/>
  <c r="AN52" i="15"/>
  <c r="AO52" i="15"/>
  <c r="AP52" i="15"/>
  <c r="AQ52" i="15"/>
  <c r="AM53" i="15"/>
  <c r="AN53" i="15"/>
  <c r="AO53" i="15"/>
  <c r="AP53" i="15"/>
  <c r="AQ53" i="15"/>
  <c r="AM54" i="15"/>
  <c r="AN54" i="15"/>
  <c r="AO54" i="15"/>
  <c r="AP54" i="15"/>
  <c r="AQ54" i="15"/>
  <c r="AM55" i="15"/>
  <c r="AN55" i="15"/>
  <c r="AO55" i="15"/>
  <c r="AP55" i="15"/>
  <c r="AQ55" i="15"/>
  <c r="AM56" i="15"/>
  <c r="AN56" i="15"/>
  <c r="AO56" i="15"/>
  <c r="AP56" i="15"/>
  <c r="AQ56" i="15"/>
  <c r="AM57" i="15"/>
  <c r="AN57" i="15"/>
  <c r="AO57" i="15"/>
  <c r="AP57" i="15"/>
  <c r="AQ57" i="15"/>
  <c r="AM58" i="15"/>
  <c r="AN58" i="15"/>
  <c r="AO58" i="15"/>
  <c r="AP58" i="15"/>
  <c r="AQ58" i="15"/>
  <c r="AM59" i="15"/>
  <c r="AN59" i="15"/>
  <c r="AO59" i="15"/>
  <c r="AP59" i="15"/>
  <c r="AQ59" i="15"/>
  <c r="AM60" i="15"/>
  <c r="AN60" i="15"/>
  <c r="AO60" i="15"/>
  <c r="AP60" i="15"/>
  <c r="AQ60" i="15"/>
  <c r="AM61" i="15"/>
  <c r="AN61" i="15"/>
  <c r="AO61" i="15"/>
  <c r="AP61" i="15"/>
  <c r="AQ61" i="15"/>
  <c r="AM62" i="15"/>
  <c r="AN62" i="15"/>
  <c r="AO62" i="15"/>
  <c r="AP62" i="15"/>
  <c r="AQ62" i="15"/>
  <c r="AM63" i="15"/>
  <c r="AN63" i="15"/>
  <c r="AO63" i="15"/>
  <c r="AP63" i="15"/>
  <c r="AQ63" i="15"/>
  <c r="AM64" i="15"/>
  <c r="AN64" i="15"/>
  <c r="AO64" i="15"/>
  <c r="AP64" i="15"/>
  <c r="AQ64" i="15"/>
  <c r="AM65" i="15"/>
  <c r="AN65" i="15"/>
  <c r="AO65" i="15"/>
  <c r="AP65" i="15"/>
  <c r="AQ65" i="15"/>
  <c r="AM66" i="15"/>
  <c r="AN66" i="15"/>
  <c r="AO66" i="15"/>
  <c r="AP66" i="15"/>
  <c r="AQ66" i="15"/>
  <c r="AM67" i="15"/>
  <c r="AN67" i="15"/>
  <c r="AO67" i="15"/>
  <c r="AP67" i="15"/>
  <c r="AQ67" i="15"/>
  <c r="AM68" i="15"/>
  <c r="AN68" i="15"/>
  <c r="AO68" i="15"/>
  <c r="AP68" i="15"/>
  <c r="AQ68" i="15"/>
  <c r="AM69" i="15"/>
  <c r="AN69" i="15"/>
  <c r="AO69" i="15"/>
  <c r="AP69" i="15"/>
  <c r="AQ69" i="15"/>
  <c r="AM70" i="15"/>
  <c r="AN70" i="15"/>
  <c r="AO70" i="15"/>
  <c r="AP70" i="15"/>
  <c r="AQ70" i="15"/>
  <c r="AM71" i="15"/>
  <c r="AN71" i="15"/>
  <c r="AO71" i="15"/>
  <c r="AP71" i="15"/>
  <c r="AQ71" i="15"/>
  <c r="AM72" i="15"/>
  <c r="AN72" i="15"/>
  <c r="AO72" i="15"/>
  <c r="AP72" i="15"/>
  <c r="AQ72" i="15"/>
  <c r="AM73" i="15"/>
  <c r="AN73" i="15"/>
  <c r="AO73" i="15"/>
  <c r="AP73" i="15"/>
  <c r="AQ73" i="15"/>
  <c r="AM74" i="15"/>
  <c r="AN74" i="15"/>
  <c r="AO74" i="15"/>
  <c r="AP74" i="15"/>
  <c r="AQ74" i="15"/>
  <c r="AM75" i="15"/>
  <c r="AN75" i="15"/>
  <c r="AO75" i="15"/>
  <c r="AP75" i="15"/>
  <c r="AQ75" i="15"/>
  <c r="AM76" i="15"/>
  <c r="AN76" i="15"/>
  <c r="AO76" i="15"/>
  <c r="AP76" i="15"/>
  <c r="AQ76" i="15"/>
  <c r="AM77" i="15"/>
  <c r="AN77" i="15"/>
  <c r="AO77" i="15"/>
  <c r="AP77" i="15"/>
  <c r="AQ77" i="15"/>
  <c r="AM78" i="15"/>
  <c r="AN78" i="15"/>
  <c r="AO78" i="15"/>
  <c r="AP78" i="15"/>
  <c r="AQ78" i="15"/>
  <c r="AM79" i="15"/>
  <c r="AN79" i="15"/>
  <c r="AO79" i="15"/>
  <c r="AP79" i="15"/>
  <c r="AQ79" i="15"/>
  <c r="AM80" i="15"/>
  <c r="AN80" i="15"/>
  <c r="AO80" i="15"/>
  <c r="AP80" i="15"/>
  <c r="AQ80" i="15"/>
  <c r="AM81" i="15"/>
  <c r="AN81" i="15"/>
  <c r="AO81" i="15"/>
  <c r="AP81" i="15"/>
  <c r="AQ81" i="15"/>
  <c r="AM82" i="15"/>
  <c r="AN82" i="15"/>
  <c r="AO82" i="15"/>
  <c r="AP82" i="15"/>
  <c r="AQ82" i="15"/>
  <c r="AM83" i="15"/>
  <c r="AN83" i="15"/>
  <c r="AO83" i="15"/>
  <c r="AP83" i="15"/>
  <c r="AQ83" i="15"/>
  <c r="AM84" i="15"/>
  <c r="AN84" i="15"/>
  <c r="AO84" i="15"/>
  <c r="AP84" i="15"/>
  <c r="AQ84" i="15"/>
  <c r="AM85" i="15"/>
  <c r="AN85" i="15"/>
  <c r="AO85" i="15"/>
  <c r="AP85" i="15"/>
  <c r="AQ85" i="15"/>
  <c r="AM86" i="15"/>
  <c r="AN86" i="15"/>
  <c r="AO86" i="15"/>
  <c r="AP86" i="15"/>
  <c r="AQ86" i="15"/>
  <c r="AM87" i="15"/>
  <c r="AN87" i="15"/>
  <c r="AO87" i="15"/>
  <c r="AP87" i="15"/>
  <c r="AQ87" i="15"/>
  <c r="AM88" i="15"/>
  <c r="AN88" i="15"/>
  <c r="AO88" i="15"/>
  <c r="AP88" i="15"/>
  <c r="AQ88" i="15"/>
  <c r="AM89" i="15"/>
  <c r="AN89" i="15"/>
  <c r="AO89" i="15"/>
  <c r="AP89" i="15"/>
  <c r="AQ89" i="15"/>
  <c r="AM90" i="15"/>
  <c r="AN90" i="15"/>
  <c r="AO90" i="15"/>
  <c r="AP90" i="15"/>
  <c r="AQ90" i="15"/>
  <c r="AM91" i="15"/>
  <c r="AN91" i="15"/>
  <c r="AO91" i="15"/>
  <c r="AP91" i="15"/>
  <c r="AQ91" i="15"/>
  <c r="AM92" i="15"/>
  <c r="AN92" i="15"/>
  <c r="AO92" i="15"/>
  <c r="AP92" i="15"/>
  <c r="AQ92" i="15"/>
  <c r="AM93" i="15"/>
  <c r="AN93" i="15"/>
  <c r="AO93" i="15"/>
  <c r="AP93" i="15"/>
  <c r="AQ93" i="15"/>
  <c r="AM94" i="15"/>
  <c r="AN94" i="15"/>
  <c r="AO94" i="15"/>
  <c r="AP94" i="15"/>
  <c r="AQ94" i="15"/>
  <c r="AM95" i="15"/>
  <c r="AN95" i="15"/>
  <c r="AO95" i="15"/>
  <c r="AP95" i="15"/>
  <c r="AQ95" i="15"/>
  <c r="AM96" i="15"/>
  <c r="AN96" i="15"/>
  <c r="AO96" i="15"/>
  <c r="AP96" i="15"/>
  <c r="AQ96" i="15"/>
  <c r="AM97" i="15"/>
  <c r="AN97" i="15"/>
  <c r="AO97" i="15"/>
  <c r="AP97" i="15"/>
  <c r="AQ97" i="15"/>
  <c r="AM98" i="15"/>
  <c r="AN98" i="15"/>
  <c r="AO98" i="15"/>
  <c r="AP98" i="15"/>
  <c r="AQ98" i="15"/>
  <c r="AM99" i="15"/>
  <c r="AN99" i="15"/>
  <c r="AO99" i="15"/>
  <c r="AP99" i="15"/>
  <c r="AQ99" i="15"/>
  <c r="AM100" i="15"/>
  <c r="AN100" i="15"/>
  <c r="AO100" i="15"/>
  <c r="AP100" i="15"/>
  <c r="AQ100" i="15"/>
  <c r="AM101" i="15"/>
  <c r="AN101" i="15"/>
  <c r="AO101" i="15"/>
  <c r="AP101" i="15"/>
  <c r="AQ101" i="15"/>
  <c r="AM102" i="15"/>
  <c r="AN102" i="15"/>
  <c r="AO102" i="15"/>
  <c r="AP102" i="15"/>
  <c r="AQ102" i="15"/>
  <c r="AM103" i="15"/>
  <c r="AN103" i="15"/>
  <c r="AO103" i="15"/>
  <c r="AP103" i="15"/>
  <c r="AQ103" i="15"/>
  <c r="AM104" i="15"/>
  <c r="AN104" i="15"/>
  <c r="AO104" i="15"/>
  <c r="AP104" i="15"/>
  <c r="AQ104" i="15"/>
  <c r="AM105" i="15"/>
  <c r="AN105" i="15"/>
  <c r="AO105" i="15"/>
  <c r="AP105" i="15"/>
  <c r="AQ105" i="15"/>
  <c r="AM106" i="15"/>
  <c r="AN106" i="15"/>
  <c r="AO106" i="15"/>
  <c r="AP106" i="15"/>
  <c r="AQ106" i="15"/>
  <c r="AM107" i="15"/>
  <c r="AN107" i="15"/>
  <c r="AO107" i="15"/>
  <c r="AP107" i="15"/>
  <c r="AQ107" i="15"/>
  <c r="AM108" i="15"/>
  <c r="AN108" i="15"/>
  <c r="AO108" i="15"/>
  <c r="AP108" i="15"/>
  <c r="AQ108" i="15"/>
  <c r="AM109" i="15"/>
  <c r="AN109" i="15"/>
  <c r="AO109" i="15"/>
  <c r="AP109" i="15"/>
  <c r="AQ109" i="15"/>
  <c r="AN110" i="15"/>
  <c r="AO110" i="15"/>
  <c r="AP110" i="15"/>
  <c r="AQ110" i="15"/>
  <c r="AN111" i="15"/>
  <c r="AO111" i="15"/>
  <c r="AP111" i="15"/>
  <c r="AQ111" i="15"/>
  <c r="AN112" i="15"/>
  <c r="AO112" i="15"/>
  <c r="AP112" i="15"/>
  <c r="AQ112" i="15"/>
  <c r="AN113" i="15"/>
  <c r="AO113" i="15"/>
  <c r="AP113" i="15"/>
  <c r="AQ113" i="15"/>
  <c r="AN114" i="15"/>
  <c r="AO114" i="15"/>
  <c r="AP114" i="15"/>
  <c r="AQ114" i="15"/>
  <c r="AN115" i="15"/>
  <c r="AO115" i="15"/>
  <c r="AP115" i="15"/>
  <c r="AQ115" i="15"/>
  <c r="AN116" i="15"/>
  <c r="AO116" i="15"/>
  <c r="AP116" i="15"/>
  <c r="AQ116" i="15"/>
  <c r="AN1" i="15"/>
  <c r="AO1" i="15"/>
  <c r="AP1" i="15"/>
  <c r="AQ1" i="15"/>
  <c r="AM1" i="15"/>
  <c r="AM120" i="15"/>
  <c r="A133" i="17"/>
  <c r="A145" i="17" s="1"/>
  <c r="B145" i="17" s="1"/>
  <c r="A132" i="17"/>
  <c r="A144" i="17" s="1"/>
  <c r="B144" i="17" s="1"/>
  <c r="A131" i="17"/>
  <c r="A143" i="17" s="1"/>
  <c r="B143" i="17" s="1"/>
  <c r="A130" i="17"/>
  <c r="A142" i="17" s="1"/>
  <c r="B142" i="17" s="1"/>
  <c r="A129" i="17"/>
  <c r="A141" i="17" s="1"/>
  <c r="B141" i="17" s="1"/>
  <c r="A128" i="17"/>
  <c r="A140" i="17" s="1"/>
  <c r="B140" i="17" s="1"/>
  <c r="B127" i="17"/>
  <c r="A127" i="17"/>
  <c r="A139" i="17" s="1"/>
  <c r="B139" i="17" s="1"/>
  <c r="A126" i="17"/>
  <c r="A138" i="17" s="1"/>
  <c r="B138" i="17" s="1"/>
  <c r="A125" i="17"/>
  <c r="A137" i="17" s="1"/>
  <c r="B137" i="17" s="1"/>
  <c r="A124" i="17"/>
  <c r="A136" i="17" s="1"/>
  <c r="B136" i="17" s="1"/>
  <c r="B123" i="17"/>
  <c r="A123" i="17"/>
  <c r="A135" i="17" s="1"/>
  <c r="B135" i="17" s="1"/>
  <c r="A122" i="17"/>
  <c r="B122" i="17" s="1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ED50" i="16"/>
  <c r="EC50" i="16"/>
  <c r="EB50" i="16"/>
  <c r="EA50" i="16"/>
  <c r="DZ50" i="16"/>
  <c r="DY50" i="16"/>
  <c r="DX50" i="16"/>
  <c r="DW50" i="16"/>
  <c r="DV50" i="16"/>
  <c r="DU50" i="16"/>
  <c r="DT50" i="16"/>
  <c r="DS50" i="16"/>
  <c r="DP50" i="16"/>
  <c r="DO50" i="16"/>
  <c r="DN50" i="16"/>
  <c r="DM50" i="16"/>
  <c r="DL50" i="16"/>
  <c r="DK50" i="16"/>
  <c r="DJ50" i="16"/>
  <c r="DI50" i="16"/>
  <c r="DH50" i="16"/>
  <c r="DG50" i="16"/>
  <c r="DF50" i="16"/>
  <c r="DE50" i="16"/>
  <c r="DB50" i="16"/>
  <c r="DA50" i="16"/>
  <c r="CZ50" i="16"/>
  <c r="CY50" i="16"/>
  <c r="CX50" i="16"/>
  <c r="CW50" i="16"/>
  <c r="CV50" i="16"/>
  <c r="CU50" i="16"/>
  <c r="CT50" i="16"/>
  <c r="CS50" i="16"/>
  <c r="CR50" i="16"/>
  <c r="CQ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C55" i="16" s="1"/>
  <c r="EB43" i="16"/>
  <c r="EB55" i="16" s="1"/>
  <c r="EA43" i="16"/>
  <c r="EA55" i="16" s="1"/>
  <c r="DZ43" i="16"/>
  <c r="DZ55" i="16" s="1"/>
  <c r="DY43" i="16"/>
  <c r="DY55" i="16" s="1"/>
  <c r="DX43" i="16"/>
  <c r="DW43" i="16"/>
  <c r="DW55" i="16" s="1"/>
  <c r="DV43" i="16"/>
  <c r="DU43" i="16"/>
  <c r="DU55" i="16" s="1"/>
  <c r="DT43" i="16"/>
  <c r="DT55" i="16" s="1"/>
  <c r="DS43" i="16"/>
  <c r="DS55" i="16" s="1"/>
  <c r="DP43" i="16"/>
  <c r="DO43" i="16"/>
  <c r="DO55" i="16" s="1"/>
  <c r="DN43" i="16"/>
  <c r="DN55" i="16" s="1"/>
  <c r="DM43" i="16"/>
  <c r="DM55" i="16" s="1"/>
  <c r="DL43" i="16"/>
  <c r="DK43" i="16"/>
  <c r="DK55" i="16" s="1"/>
  <c r="DJ43" i="16"/>
  <c r="DJ55" i="16" s="1"/>
  <c r="DI43" i="16"/>
  <c r="DI55" i="16" s="1"/>
  <c r="DH43" i="16"/>
  <c r="DG43" i="16"/>
  <c r="DG55" i="16" s="1"/>
  <c r="DF43" i="16"/>
  <c r="DF55" i="16" s="1"/>
  <c r="DE43" i="16"/>
  <c r="DE55" i="16" s="1"/>
  <c r="DB43" i="16"/>
  <c r="DB55" i="16" s="1"/>
  <c r="DA43" i="16"/>
  <c r="CZ43" i="16"/>
  <c r="CZ55" i="16" s="1"/>
  <c r="CY43" i="16"/>
  <c r="CY55" i="16" s="1"/>
  <c r="CX43" i="16"/>
  <c r="CX55" i="16" s="1"/>
  <c r="CW43" i="16"/>
  <c r="CW55" i="16" s="1"/>
  <c r="CV43" i="16"/>
  <c r="CV55" i="16" s="1"/>
  <c r="CU43" i="16"/>
  <c r="CU55" i="16" s="1"/>
  <c r="CT43" i="16"/>
  <c r="CS43" i="16"/>
  <c r="CS55" i="16" s="1"/>
  <c r="CR43" i="16"/>
  <c r="CR55" i="16" s="1"/>
  <c r="CQ43" i="16"/>
  <c r="CQ55" i="16" s="1"/>
  <c r="CN43" i="16"/>
  <c r="CN55" i="16" s="1"/>
  <c r="CM43" i="16"/>
  <c r="CL43" i="16"/>
  <c r="CL55" i="16" s="1"/>
  <c r="CK43" i="16"/>
  <c r="CJ43" i="16"/>
  <c r="CJ55" i="16" s="1"/>
  <c r="CI43" i="16"/>
  <c r="CI55" i="16" s="1"/>
  <c r="CH43" i="16"/>
  <c r="CH55" i="16" s="1"/>
  <c r="CG43" i="16"/>
  <c r="CF43" i="16"/>
  <c r="CF55" i="16" s="1"/>
  <c r="CE43" i="16"/>
  <c r="CE55" i="16" s="1"/>
  <c r="CD43" i="16"/>
  <c r="CC43" i="16"/>
  <c r="CC55" i="16" s="1"/>
  <c r="BZ43" i="16"/>
  <c r="BZ55" i="16" s="1"/>
  <c r="BY43" i="16"/>
  <c r="BY55" i="16" s="1"/>
  <c r="BX43" i="16"/>
  <c r="BX55" i="16" s="1"/>
  <c r="BW43" i="16"/>
  <c r="BV43" i="16"/>
  <c r="BV55" i="16" s="1"/>
  <c r="BU43" i="16"/>
  <c r="BU55" i="16" s="1"/>
  <c r="BT43" i="16"/>
  <c r="BT55" i="16" s="1"/>
  <c r="BS43" i="16"/>
  <c r="BS55" i="16" s="1"/>
  <c r="BR43" i="16"/>
  <c r="BR55" i="16" s="1"/>
  <c r="BQ43" i="16"/>
  <c r="BQ55" i="16" s="1"/>
  <c r="BP43" i="16"/>
  <c r="BP55" i="16" s="1"/>
  <c r="BO43" i="16"/>
  <c r="BL43" i="16"/>
  <c r="BL55" i="16" s="1"/>
  <c r="BK43" i="16"/>
  <c r="BK55" i="16" s="1"/>
  <c r="BJ43" i="16"/>
  <c r="BJ55" i="16" s="1"/>
  <c r="BI43" i="16"/>
  <c r="BI55" i="16" s="1"/>
  <c r="BH43" i="16"/>
  <c r="BG43" i="16"/>
  <c r="BG55" i="16" s="1"/>
  <c r="BF43" i="16"/>
  <c r="BF55" i="16" s="1"/>
  <c r="BE43" i="16"/>
  <c r="BE55" i="16" s="1"/>
  <c r="BD43" i="16"/>
  <c r="BD55" i="16" s="1"/>
  <c r="BC43" i="16"/>
  <c r="BB43" i="16"/>
  <c r="BB55" i="16" s="1"/>
  <c r="BA43" i="16"/>
  <c r="BA55" i="16" s="1"/>
  <c r="AX43" i="16"/>
  <c r="AX55" i="16" s="1"/>
  <c r="AW43" i="16"/>
  <c r="AW55" i="16" s="1"/>
  <c r="AV43" i="16"/>
  <c r="AV55" i="16" s="1"/>
  <c r="AU43" i="16"/>
  <c r="AU55" i="16" s="1"/>
  <c r="AT43" i="16"/>
  <c r="AT55" i="16" s="1"/>
  <c r="AS43" i="16"/>
  <c r="AS55" i="16" s="1"/>
  <c r="AR43" i="16"/>
  <c r="AQ43" i="16"/>
  <c r="AQ55" i="16" s="1"/>
  <c r="AP43" i="16"/>
  <c r="AP55" i="16" s="1"/>
  <c r="AO43" i="16"/>
  <c r="AO55" i="16" s="1"/>
  <c r="AN43" i="16"/>
  <c r="AN55" i="16" s="1"/>
  <c r="AM43" i="16"/>
  <c r="AM55" i="16" s="1"/>
  <c r="AJ43" i="16"/>
  <c r="AI43" i="16"/>
  <c r="AI55" i="16" s="1"/>
  <c r="AH43" i="16"/>
  <c r="AH55" i="16" s="1"/>
  <c r="AG43" i="16"/>
  <c r="AG55" i="16" s="1"/>
  <c r="AF43" i="16"/>
  <c r="AE43" i="16"/>
  <c r="AE55" i="16" s="1"/>
  <c r="AD43" i="16"/>
  <c r="AD55" i="16" s="1"/>
  <c r="AC43" i="16"/>
  <c r="AC55" i="16" s="1"/>
  <c r="AB43" i="16"/>
  <c r="AA43" i="16"/>
  <c r="AA55" i="16" s="1"/>
  <c r="Z43" i="16"/>
  <c r="Z55" i="16" s="1"/>
  <c r="Y43" i="16"/>
  <c r="Y55" i="16" s="1"/>
  <c r="ED42" i="16"/>
  <c r="EC42" i="16"/>
  <c r="EB42" i="16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0" i="16" s="1"/>
  <c r="DR51" i="16" s="1"/>
  <c r="DR52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0" i="16" s="1"/>
  <c r="BN51" i="16" s="1"/>
  <c r="BN52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0" i="16" s="1"/>
  <c r="AZ51" i="16" s="1"/>
  <c r="AZ52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C28" i="16" s="1"/>
  <c r="EB16" i="16"/>
  <c r="EB28" i="16" s="1"/>
  <c r="EA16" i="16"/>
  <c r="EA28" i="16" s="1"/>
  <c r="DZ16" i="16"/>
  <c r="DZ28" i="16" s="1"/>
  <c r="DY16" i="16"/>
  <c r="DY28" i="16" s="1"/>
  <c r="DX16" i="16"/>
  <c r="DX28" i="16" s="1"/>
  <c r="DW16" i="16"/>
  <c r="DW28" i="16" s="1"/>
  <c r="DV16" i="16"/>
  <c r="DV28" i="16" s="1"/>
  <c r="DU16" i="16"/>
  <c r="DU28" i="16" s="1"/>
  <c r="DT16" i="16"/>
  <c r="DT28" i="16" s="1"/>
  <c r="DS16" i="16"/>
  <c r="DS28" i="16" s="1"/>
  <c r="DP16" i="16"/>
  <c r="DP28" i="16" s="1"/>
  <c r="DO16" i="16"/>
  <c r="DO28" i="16" s="1"/>
  <c r="DN16" i="16"/>
  <c r="DN28" i="16" s="1"/>
  <c r="DM16" i="16"/>
  <c r="DM28" i="16" s="1"/>
  <c r="DL16" i="16"/>
  <c r="DL28" i="16" s="1"/>
  <c r="DK16" i="16"/>
  <c r="DK28" i="16" s="1"/>
  <c r="DJ16" i="16"/>
  <c r="DJ28" i="16" s="1"/>
  <c r="DI16" i="16"/>
  <c r="DH16" i="16"/>
  <c r="DH28" i="16" s="1"/>
  <c r="DG16" i="16"/>
  <c r="DG28" i="16" s="1"/>
  <c r="DF16" i="16"/>
  <c r="DF28" i="16" s="1"/>
  <c r="DE16" i="16"/>
  <c r="DE28" i="16" s="1"/>
  <c r="DB16" i="16"/>
  <c r="DB28" i="16" s="1"/>
  <c r="DA16" i="16"/>
  <c r="DA28" i="16" s="1"/>
  <c r="CZ16" i="16"/>
  <c r="CZ28" i="16" s="1"/>
  <c r="CY16" i="16"/>
  <c r="CY28" i="16" s="1"/>
  <c r="CX16" i="16"/>
  <c r="CX28" i="16" s="1"/>
  <c r="CW16" i="16"/>
  <c r="CW28" i="16" s="1"/>
  <c r="CV16" i="16"/>
  <c r="CV28" i="16" s="1"/>
  <c r="CU16" i="16"/>
  <c r="CU28" i="16" s="1"/>
  <c r="CT16" i="16"/>
  <c r="CS16" i="16"/>
  <c r="CS28" i="16" s="1"/>
  <c r="CR16" i="16"/>
  <c r="CR28" i="16" s="1"/>
  <c r="CQ16" i="16"/>
  <c r="CQ28" i="16" s="1"/>
  <c r="CN16" i="16"/>
  <c r="CM16" i="16"/>
  <c r="CM28" i="16" s="1"/>
  <c r="CL16" i="16"/>
  <c r="CL28" i="16" s="1"/>
  <c r="CK16" i="16"/>
  <c r="CK28" i="16" s="1"/>
  <c r="CJ16" i="16"/>
  <c r="CJ28" i="16" s="1"/>
  <c r="CI16" i="16"/>
  <c r="CI28" i="16" s="1"/>
  <c r="CH16" i="16"/>
  <c r="CH28" i="16" s="1"/>
  <c r="CG16" i="16"/>
  <c r="CG28" i="16" s="1"/>
  <c r="CF16" i="16"/>
  <c r="CF28" i="16" s="1"/>
  <c r="CE16" i="16"/>
  <c r="CE28" i="16" s="1"/>
  <c r="CD16" i="16"/>
  <c r="CD28" i="16" s="1"/>
  <c r="CC16" i="16"/>
  <c r="CC28" i="16" s="1"/>
  <c r="BZ16" i="16"/>
  <c r="BZ28" i="16" s="1"/>
  <c r="BY16" i="16"/>
  <c r="BY28" i="16" s="1"/>
  <c r="BX16" i="16"/>
  <c r="BX28" i="16" s="1"/>
  <c r="BW16" i="16"/>
  <c r="BW28" i="16" s="1"/>
  <c r="BV16" i="16"/>
  <c r="BU16" i="16"/>
  <c r="BU28" i="16" s="1"/>
  <c r="BT16" i="16"/>
  <c r="BT28" i="16" s="1"/>
  <c r="BS16" i="16"/>
  <c r="BS28" i="16" s="1"/>
  <c r="BR16" i="16"/>
  <c r="BR28" i="16" s="1"/>
  <c r="BQ16" i="16"/>
  <c r="BQ28" i="16" s="1"/>
  <c r="BP16" i="16"/>
  <c r="BP28" i="16" s="1"/>
  <c r="BO16" i="16"/>
  <c r="BO28" i="16" s="1"/>
  <c r="BL16" i="16"/>
  <c r="BL28" i="16" s="1"/>
  <c r="BK16" i="16"/>
  <c r="BK28" i="16" s="1"/>
  <c r="BJ16" i="16"/>
  <c r="BJ28" i="16" s="1"/>
  <c r="BI16" i="16"/>
  <c r="BI28" i="16" s="1"/>
  <c r="BH16" i="16"/>
  <c r="BG16" i="16"/>
  <c r="BG28" i="16" s="1"/>
  <c r="BF16" i="16"/>
  <c r="BE16" i="16"/>
  <c r="BE28" i="16" s="1"/>
  <c r="BD16" i="16"/>
  <c r="BC16" i="16"/>
  <c r="BC28" i="16" s="1"/>
  <c r="BB16" i="16"/>
  <c r="BB28" i="16" s="1"/>
  <c r="BA16" i="16"/>
  <c r="BA28" i="16" s="1"/>
  <c r="AX16" i="16"/>
  <c r="AW16" i="16"/>
  <c r="AV16" i="16"/>
  <c r="AV28" i="16" s="1"/>
  <c r="AU16" i="16"/>
  <c r="AU28" i="16" s="1"/>
  <c r="AT16" i="16"/>
  <c r="AT28" i="16" s="1"/>
  <c r="AS16" i="16"/>
  <c r="AS28" i="16" s="1"/>
  <c r="AR16" i="16"/>
  <c r="AR28" i="16" s="1"/>
  <c r="AQ16" i="16"/>
  <c r="AQ28" i="16" s="1"/>
  <c r="AP16" i="16"/>
  <c r="AP28" i="16" s="1"/>
  <c r="AO16" i="16"/>
  <c r="AO28" i="16" s="1"/>
  <c r="AN16" i="16"/>
  <c r="AN28" i="16" s="1"/>
  <c r="AM16" i="16"/>
  <c r="AM28" i="16" s="1"/>
  <c r="AJ16" i="16"/>
  <c r="AJ28" i="16" s="1"/>
  <c r="AI16" i="16"/>
  <c r="AI28" i="16" s="1"/>
  <c r="AH16" i="16"/>
  <c r="AH28" i="16" s="1"/>
  <c r="AG16" i="16"/>
  <c r="AG28" i="16" s="1"/>
  <c r="AF16" i="16"/>
  <c r="AE16" i="16"/>
  <c r="AE28" i="16" s="1"/>
  <c r="AD16" i="16"/>
  <c r="AD28" i="16" s="1"/>
  <c r="AC16" i="16"/>
  <c r="AB16" i="16"/>
  <c r="AB28" i="16" s="1"/>
  <c r="AA16" i="16"/>
  <c r="AA28" i="16" s="1"/>
  <c r="Z16" i="16"/>
  <c r="Z28" i="16" s="1"/>
  <c r="Y16" i="16"/>
  <c r="Y28" i="16" s="1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V2" i="15"/>
  <c r="W2" i="15"/>
  <c r="BN2" i="15" s="1"/>
  <c r="X2" i="15"/>
  <c r="BO2" i="15" s="1"/>
  <c r="Y2" i="15"/>
  <c r="BP2" i="15" s="1"/>
  <c r="Z2" i="15"/>
  <c r="BQ2" i="15" s="1"/>
  <c r="AA2" i="15"/>
  <c r="BR2" i="15" s="1"/>
  <c r="AB2" i="15"/>
  <c r="F2" i="33" s="1"/>
  <c r="O2" i="33" s="1"/>
  <c r="AC2" i="15"/>
  <c r="AD2" i="15"/>
  <c r="AE2" i="15"/>
  <c r="AF2" i="15"/>
  <c r="F2" i="22" s="1"/>
  <c r="AG2" i="15"/>
  <c r="BX2" i="15" s="1"/>
  <c r="AH2" i="15"/>
  <c r="AI2" i="15"/>
  <c r="BZ2" i="15" s="1"/>
  <c r="AJ2" i="15"/>
  <c r="AK2" i="15"/>
  <c r="AL2" i="15"/>
  <c r="CC2" i="15" s="1"/>
  <c r="V3" i="15"/>
  <c r="W3" i="15"/>
  <c r="BN3" i="15" s="1"/>
  <c r="X3" i="15"/>
  <c r="BO3" i="15" s="1"/>
  <c r="Y3" i="15"/>
  <c r="BP3" i="15" s="1"/>
  <c r="Z3" i="15"/>
  <c r="BQ3" i="15" s="1"/>
  <c r="AA3" i="15"/>
  <c r="BR3" i="15" s="1"/>
  <c r="AB3" i="15"/>
  <c r="F3" i="33" s="1"/>
  <c r="O3" i="33" s="1"/>
  <c r="AC3" i="15"/>
  <c r="AD3" i="15"/>
  <c r="AE3" i="15"/>
  <c r="E3" i="22" s="1"/>
  <c r="AF3" i="15"/>
  <c r="F3" i="22" s="1"/>
  <c r="AG3" i="15"/>
  <c r="BX3" i="15" s="1"/>
  <c r="AH3" i="15"/>
  <c r="AI3" i="15"/>
  <c r="BZ3" i="15" s="1"/>
  <c r="AJ3" i="15"/>
  <c r="AK3" i="15"/>
  <c r="AL3" i="15"/>
  <c r="CC3" i="15" s="1"/>
  <c r="V4" i="15"/>
  <c r="W4" i="15"/>
  <c r="BN4" i="15" s="1"/>
  <c r="X4" i="15"/>
  <c r="BO4" i="15" s="1"/>
  <c r="Y4" i="15"/>
  <c r="BP4" i="15" s="1"/>
  <c r="Z4" i="15"/>
  <c r="BQ4" i="15" s="1"/>
  <c r="AA4" i="15"/>
  <c r="BR4" i="15" s="1"/>
  <c r="AB4" i="15"/>
  <c r="F4" i="33" s="1"/>
  <c r="O4" i="33" s="1"/>
  <c r="AC4" i="15"/>
  <c r="AD4" i="15"/>
  <c r="AE4" i="15"/>
  <c r="E4" i="22" s="1"/>
  <c r="AF4" i="15"/>
  <c r="F4" i="22" s="1"/>
  <c r="AG4" i="15"/>
  <c r="BX4" i="15" s="1"/>
  <c r="AH4" i="15"/>
  <c r="AI4" i="15"/>
  <c r="BZ4" i="15" s="1"/>
  <c r="AJ4" i="15"/>
  <c r="AK4" i="15"/>
  <c r="AL4" i="15"/>
  <c r="CC4" i="15" s="1"/>
  <c r="V5" i="15"/>
  <c r="W5" i="15"/>
  <c r="BN5" i="15" s="1"/>
  <c r="X5" i="15"/>
  <c r="BO5" i="15" s="1"/>
  <c r="Y5" i="15"/>
  <c r="BP5" i="15" s="1"/>
  <c r="Z5" i="15"/>
  <c r="BQ5" i="15" s="1"/>
  <c r="AA5" i="15"/>
  <c r="BR5" i="15" s="1"/>
  <c r="AB5" i="15"/>
  <c r="F5" i="33" s="1"/>
  <c r="O5" i="33" s="1"/>
  <c r="AC5" i="15"/>
  <c r="AD5" i="15"/>
  <c r="AE5" i="15"/>
  <c r="E5" i="22" s="1"/>
  <c r="AF5" i="15"/>
  <c r="F5" i="22" s="1"/>
  <c r="AG5" i="15"/>
  <c r="BX5" i="15" s="1"/>
  <c r="AH5" i="15"/>
  <c r="AI5" i="15"/>
  <c r="BZ5" i="15" s="1"/>
  <c r="AJ5" i="15"/>
  <c r="AK5" i="15"/>
  <c r="AL5" i="15"/>
  <c r="CC5" i="15" s="1"/>
  <c r="V6" i="15"/>
  <c r="W6" i="15"/>
  <c r="BN6" i="15" s="1"/>
  <c r="X6" i="15"/>
  <c r="BO6" i="15" s="1"/>
  <c r="Y6" i="15"/>
  <c r="BP6" i="15" s="1"/>
  <c r="Z6" i="15"/>
  <c r="BQ6" i="15" s="1"/>
  <c r="AA6" i="15"/>
  <c r="BR6" i="15" s="1"/>
  <c r="AB6" i="15"/>
  <c r="F6" i="33" s="1"/>
  <c r="O6" i="33" s="1"/>
  <c r="AC6" i="15"/>
  <c r="AD6" i="15"/>
  <c r="AE6" i="15"/>
  <c r="E6" i="22" s="1"/>
  <c r="AF6" i="15"/>
  <c r="F6" i="22" s="1"/>
  <c r="AG6" i="15"/>
  <c r="BX6" i="15" s="1"/>
  <c r="AH6" i="15"/>
  <c r="AI6" i="15"/>
  <c r="BZ6" i="15" s="1"/>
  <c r="AJ6" i="15"/>
  <c r="AK6" i="15"/>
  <c r="AL6" i="15"/>
  <c r="CC6" i="15" s="1"/>
  <c r="V7" i="15"/>
  <c r="W7" i="15"/>
  <c r="BN7" i="15" s="1"/>
  <c r="X7" i="15"/>
  <c r="BO7" i="15" s="1"/>
  <c r="Y7" i="15"/>
  <c r="BP7" i="15" s="1"/>
  <c r="Z7" i="15"/>
  <c r="BQ7" i="15" s="1"/>
  <c r="AA7" i="15"/>
  <c r="BR7" i="15" s="1"/>
  <c r="AB7" i="15"/>
  <c r="F7" i="33" s="1"/>
  <c r="O7" i="33" s="1"/>
  <c r="AC7" i="15"/>
  <c r="AD7" i="15"/>
  <c r="AE7" i="15"/>
  <c r="E7" i="22" s="1"/>
  <c r="AF7" i="15"/>
  <c r="F7" i="22" s="1"/>
  <c r="AG7" i="15"/>
  <c r="BX7" i="15" s="1"/>
  <c r="AH7" i="15"/>
  <c r="AI7" i="15"/>
  <c r="BZ7" i="15" s="1"/>
  <c r="AJ7" i="15"/>
  <c r="AK7" i="15"/>
  <c r="AL7" i="15"/>
  <c r="CC7" i="15" s="1"/>
  <c r="V8" i="15"/>
  <c r="W8" i="15"/>
  <c r="BN8" i="15" s="1"/>
  <c r="X8" i="15"/>
  <c r="BO8" i="15" s="1"/>
  <c r="Y8" i="15"/>
  <c r="BP8" i="15" s="1"/>
  <c r="Z8" i="15"/>
  <c r="BQ8" i="15" s="1"/>
  <c r="AA8" i="15"/>
  <c r="BR8" i="15" s="1"/>
  <c r="AB8" i="15"/>
  <c r="F8" i="33" s="1"/>
  <c r="O8" i="33" s="1"/>
  <c r="AC8" i="15"/>
  <c r="AD8" i="15"/>
  <c r="AE8" i="15"/>
  <c r="E8" i="22" s="1"/>
  <c r="AF8" i="15"/>
  <c r="F8" i="22" s="1"/>
  <c r="AG8" i="15"/>
  <c r="BX8" i="15" s="1"/>
  <c r="AH8" i="15"/>
  <c r="AI8" i="15"/>
  <c r="BZ8" i="15" s="1"/>
  <c r="AJ8" i="15"/>
  <c r="AK8" i="15"/>
  <c r="AL8" i="15"/>
  <c r="CC8" i="15" s="1"/>
  <c r="V9" i="15"/>
  <c r="W9" i="15"/>
  <c r="BN9" i="15" s="1"/>
  <c r="X9" i="15"/>
  <c r="BO9" i="15" s="1"/>
  <c r="Y9" i="15"/>
  <c r="BP9" i="15" s="1"/>
  <c r="Z9" i="15"/>
  <c r="BQ9" i="15" s="1"/>
  <c r="AA9" i="15"/>
  <c r="BR9" i="15" s="1"/>
  <c r="AB9" i="15"/>
  <c r="F9" i="33" s="1"/>
  <c r="O9" i="33" s="1"/>
  <c r="AC9" i="15"/>
  <c r="AD9" i="15"/>
  <c r="AE9" i="15"/>
  <c r="E9" i="22" s="1"/>
  <c r="AF9" i="15"/>
  <c r="F9" i="22" s="1"/>
  <c r="AG9" i="15"/>
  <c r="BX9" i="15" s="1"/>
  <c r="AH9" i="15"/>
  <c r="AI9" i="15"/>
  <c r="BZ9" i="15" s="1"/>
  <c r="AJ9" i="15"/>
  <c r="AK9" i="15"/>
  <c r="AL9" i="15"/>
  <c r="CC9" i="15" s="1"/>
  <c r="V10" i="15"/>
  <c r="W10" i="15"/>
  <c r="BN10" i="15" s="1"/>
  <c r="X10" i="15"/>
  <c r="BO10" i="15" s="1"/>
  <c r="Y10" i="15"/>
  <c r="BP10" i="15" s="1"/>
  <c r="Z10" i="15"/>
  <c r="BQ10" i="15" s="1"/>
  <c r="AA10" i="15"/>
  <c r="BR10" i="15" s="1"/>
  <c r="AB10" i="15"/>
  <c r="F10" i="33" s="1"/>
  <c r="O10" i="33" s="1"/>
  <c r="AC10" i="15"/>
  <c r="AD10" i="15"/>
  <c r="AE10" i="15"/>
  <c r="E10" i="22" s="1"/>
  <c r="AF10" i="15"/>
  <c r="F10" i="22" s="1"/>
  <c r="AG10" i="15"/>
  <c r="BX10" i="15" s="1"/>
  <c r="AH10" i="15"/>
  <c r="AI10" i="15"/>
  <c r="BZ10" i="15" s="1"/>
  <c r="AJ10" i="15"/>
  <c r="AK10" i="15"/>
  <c r="AL10" i="15"/>
  <c r="CC10" i="15" s="1"/>
  <c r="V11" i="15"/>
  <c r="W11" i="15"/>
  <c r="BN11" i="15" s="1"/>
  <c r="X11" i="15"/>
  <c r="BO11" i="15" s="1"/>
  <c r="Y11" i="15"/>
  <c r="BP11" i="15" s="1"/>
  <c r="Z11" i="15"/>
  <c r="BQ11" i="15" s="1"/>
  <c r="AA11" i="15"/>
  <c r="BR11" i="15" s="1"/>
  <c r="AB11" i="15"/>
  <c r="F11" i="33" s="1"/>
  <c r="O11" i="33" s="1"/>
  <c r="AC11" i="15"/>
  <c r="AD11" i="15"/>
  <c r="AE11" i="15"/>
  <c r="E11" i="22" s="1"/>
  <c r="AF11" i="15"/>
  <c r="F11" i="22" s="1"/>
  <c r="AG11" i="15"/>
  <c r="BX11" i="15" s="1"/>
  <c r="AH11" i="15"/>
  <c r="AI11" i="15"/>
  <c r="BZ11" i="15" s="1"/>
  <c r="AJ11" i="15"/>
  <c r="AK11" i="15"/>
  <c r="AL11" i="15"/>
  <c r="CC11" i="15" s="1"/>
  <c r="V12" i="15"/>
  <c r="W12" i="15"/>
  <c r="BN12" i="15" s="1"/>
  <c r="X12" i="15"/>
  <c r="BO12" i="15" s="1"/>
  <c r="Y12" i="15"/>
  <c r="BP12" i="15" s="1"/>
  <c r="Z12" i="15"/>
  <c r="BQ12" i="15" s="1"/>
  <c r="AA12" i="15"/>
  <c r="BR12" i="15" s="1"/>
  <c r="AB12" i="15"/>
  <c r="F12" i="33" s="1"/>
  <c r="O12" i="33" s="1"/>
  <c r="AC12" i="15"/>
  <c r="AD12" i="15"/>
  <c r="AE12" i="15"/>
  <c r="E12" i="22" s="1"/>
  <c r="AF12" i="15"/>
  <c r="F12" i="22" s="1"/>
  <c r="AG12" i="15"/>
  <c r="BX12" i="15" s="1"/>
  <c r="AH12" i="15"/>
  <c r="AI12" i="15"/>
  <c r="BZ12" i="15" s="1"/>
  <c r="AJ12" i="15"/>
  <c r="AK12" i="15"/>
  <c r="AL12" i="15"/>
  <c r="CC12" i="15" s="1"/>
  <c r="V13" i="15"/>
  <c r="W13" i="15"/>
  <c r="BN13" i="15" s="1"/>
  <c r="X13" i="15"/>
  <c r="BO13" i="15" s="1"/>
  <c r="Y13" i="15"/>
  <c r="BP13" i="15" s="1"/>
  <c r="Z13" i="15"/>
  <c r="BQ13" i="15" s="1"/>
  <c r="AA13" i="15"/>
  <c r="BR13" i="15" s="1"/>
  <c r="AB13" i="15"/>
  <c r="F13" i="33" s="1"/>
  <c r="O13" i="33" s="1"/>
  <c r="AC13" i="15"/>
  <c r="AD13" i="15"/>
  <c r="AE13" i="15"/>
  <c r="E13" i="22" s="1"/>
  <c r="AF13" i="15"/>
  <c r="F13" i="22" s="1"/>
  <c r="AG13" i="15"/>
  <c r="BX13" i="15" s="1"/>
  <c r="AH13" i="15"/>
  <c r="AI13" i="15"/>
  <c r="BZ13" i="15" s="1"/>
  <c r="AJ13" i="15"/>
  <c r="AK13" i="15"/>
  <c r="AL13" i="15"/>
  <c r="CC13" i="15" s="1"/>
  <c r="V14" i="15"/>
  <c r="W14" i="15"/>
  <c r="BN14" i="15" s="1"/>
  <c r="X14" i="15"/>
  <c r="BO14" i="15" s="1"/>
  <c r="Y14" i="15"/>
  <c r="BP14" i="15" s="1"/>
  <c r="Z14" i="15"/>
  <c r="BQ14" i="15" s="1"/>
  <c r="AA14" i="15"/>
  <c r="BR14" i="15" s="1"/>
  <c r="AB14" i="15"/>
  <c r="F14" i="33" s="1"/>
  <c r="O14" i="33" s="1"/>
  <c r="AC14" i="15"/>
  <c r="AD14" i="15"/>
  <c r="AE14" i="15"/>
  <c r="E14" i="22" s="1"/>
  <c r="AF14" i="15"/>
  <c r="F14" i="22" s="1"/>
  <c r="AG14" i="15"/>
  <c r="BX14" i="15" s="1"/>
  <c r="AH14" i="15"/>
  <c r="AI14" i="15"/>
  <c r="BZ14" i="15" s="1"/>
  <c r="AJ14" i="15"/>
  <c r="AK14" i="15"/>
  <c r="AL14" i="15"/>
  <c r="CC14" i="15" s="1"/>
  <c r="V15" i="15"/>
  <c r="W15" i="15"/>
  <c r="BN15" i="15" s="1"/>
  <c r="X15" i="15"/>
  <c r="BO15" i="15" s="1"/>
  <c r="Y15" i="15"/>
  <c r="BP15" i="15" s="1"/>
  <c r="Z15" i="15"/>
  <c r="BQ15" i="15" s="1"/>
  <c r="AA15" i="15"/>
  <c r="BR15" i="15" s="1"/>
  <c r="AB15" i="15"/>
  <c r="F15" i="33" s="1"/>
  <c r="O15" i="33" s="1"/>
  <c r="AC15" i="15"/>
  <c r="AD15" i="15"/>
  <c r="AE15" i="15"/>
  <c r="E15" i="22" s="1"/>
  <c r="AF15" i="15"/>
  <c r="F15" i="22" s="1"/>
  <c r="AG15" i="15"/>
  <c r="BX15" i="15" s="1"/>
  <c r="AH15" i="15"/>
  <c r="AI15" i="15"/>
  <c r="BZ15" i="15" s="1"/>
  <c r="AJ15" i="15"/>
  <c r="AK15" i="15"/>
  <c r="AL15" i="15"/>
  <c r="CC15" i="15" s="1"/>
  <c r="V16" i="15"/>
  <c r="W16" i="15"/>
  <c r="BN16" i="15" s="1"/>
  <c r="X16" i="15"/>
  <c r="BO16" i="15" s="1"/>
  <c r="Y16" i="15"/>
  <c r="BP16" i="15" s="1"/>
  <c r="Z16" i="15"/>
  <c r="BQ16" i="15" s="1"/>
  <c r="AA16" i="15"/>
  <c r="BR16" i="15" s="1"/>
  <c r="AB16" i="15"/>
  <c r="F16" i="33" s="1"/>
  <c r="O16" i="33" s="1"/>
  <c r="AC16" i="15"/>
  <c r="AD16" i="15"/>
  <c r="AE16" i="15"/>
  <c r="E16" i="22" s="1"/>
  <c r="AF16" i="15"/>
  <c r="F16" i="22" s="1"/>
  <c r="AG16" i="15"/>
  <c r="BX16" i="15" s="1"/>
  <c r="AH16" i="15"/>
  <c r="AI16" i="15"/>
  <c r="BZ16" i="15" s="1"/>
  <c r="AJ16" i="15"/>
  <c r="AK16" i="15"/>
  <c r="AL16" i="15"/>
  <c r="CC16" i="15" s="1"/>
  <c r="V17" i="15"/>
  <c r="W17" i="15"/>
  <c r="BN17" i="15" s="1"/>
  <c r="X17" i="15"/>
  <c r="BO17" i="15" s="1"/>
  <c r="Y17" i="15"/>
  <c r="BP17" i="15" s="1"/>
  <c r="Z17" i="15"/>
  <c r="BQ17" i="15" s="1"/>
  <c r="AA17" i="15"/>
  <c r="BR17" i="15" s="1"/>
  <c r="AB17" i="15"/>
  <c r="F17" i="33" s="1"/>
  <c r="O17" i="33" s="1"/>
  <c r="AC17" i="15"/>
  <c r="AD17" i="15"/>
  <c r="AE17" i="15"/>
  <c r="E17" i="22" s="1"/>
  <c r="AF17" i="15"/>
  <c r="F17" i="22" s="1"/>
  <c r="AG17" i="15"/>
  <c r="BX17" i="15" s="1"/>
  <c r="AH17" i="15"/>
  <c r="AI17" i="15"/>
  <c r="BZ17" i="15" s="1"/>
  <c r="AJ17" i="15"/>
  <c r="AK17" i="15"/>
  <c r="AL17" i="15"/>
  <c r="CC17" i="15" s="1"/>
  <c r="V18" i="15"/>
  <c r="W18" i="15"/>
  <c r="BN18" i="15" s="1"/>
  <c r="X18" i="15"/>
  <c r="BO18" i="15" s="1"/>
  <c r="Y18" i="15"/>
  <c r="BP18" i="15" s="1"/>
  <c r="Z18" i="15"/>
  <c r="BQ18" i="15" s="1"/>
  <c r="AA18" i="15"/>
  <c r="BR18" i="15" s="1"/>
  <c r="AB18" i="15"/>
  <c r="F18" i="33" s="1"/>
  <c r="O18" i="33" s="1"/>
  <c r="AC18" i="15"/>
  <c r="AD18" i="15"/>
  <c r="AE18" i="15"/>
  <c r="E18" i="22" s="1"/>
  <c r="AF18" i="15"/>
  <c r="F18" i="22" s="1"/>
  <c r="AG18" i="15"/>
  <c r="BX18" i="15" s="1"/>
  <c r="AH18" i="15"/>
  <c r="AI18" i="15"/>
  <c r="BZ18" i="15" s="1"/>
  <c r="AJ18" i="15"/>
  <c r="AK18" i="15"/>
  <c r="AL18" i="15"/>
  <c r="CC18" i="15" s="1"/>
  <c r="V19" i="15"/>
  <c r="W19" i="15"/>
  <c r="BN19" i="15" s="1"/>
  <c r="X19" i="15"/>
  <c r="BO19" i="15" s="1"/>
  <c r="Y19" i="15"/>
  <c r="BP19" i="15" s="1"/>
  <c r="Z19" i="15"/>
  <c r="BQ19" i="15" s="1"/>
  <c r="AA19" i="15"/>
  <c r="BR19" i="15" s="1"/>
  <c r="AB19" i="15"/>
  <c r="F19" i="33" s="1"/>
  <c r="O19" i="33" s="1"/>
  <c r="AC19" i="15"/>
  <c r="AD19" i="15"/>
  <c r="AE19" i="15"/>
  <c r="E19" i="22" s="1"/>
  <c r="AF19" i="15"/>
  <c r="F19" i="22" s="1"/>
  <c r="AG19" i="15"/>
  <c r="BX19" i="15" s="1"/>
  <c r="AH19" i="15"/>
  <c r="AI19" i="15"/>
  <c r="BZ19" i="15" s="1"/>
  <c r="AJ19" i="15"/>
  <c r="AK19" i="15"/>
  <c r="AL19" i="15"/>
  <c r="CC19" i="15" s="1"/>
  <c r="V20" i="15"/>
  <c r="W20" i="15"/>
  <c r="BN20" i="15" s="1"/>
  <c r="X20" i="15"/>
  <c r="BO20" i="15" s="1"/>
  <c r="Y20" i="15"/>
  <c r="BP20" i="15" s="1"/>
  <c r="Z20" i="15"/>
  <c r="BQ20" i="15" s="1"/>
  <c r="AA20" i="15"/>
  <c r="BR20" i="15" s="1"/>
  <c r="AB20" i="15"/>
  <c r="F20" i="33" s="1"/>
  <c r="O20" i="33" s="1"/>
  <c r="AC20" i="15"/>
  <c r="AD20" i="15"/>
  <c r="AE20" i="15"/>
  <c r="E20" i="22" s="1"/>
  <c r="AF20" i="15"/>
  <c r="F20" i="22" s="1"/>
  <c r="AG20" i="15"/>
  <c r="BX20" i="15" s="1"/>
  <c r="AH20" i="15"/>
  <c r="AI20" i="15"/>
  <c r="BZ20" i="15" s="1"/>
  <c r="AJ20" i="15"/>
  <c r="AK20" i="15"/>
  <c r="AL20" i="15"/>
  <c r="CC20" i="15" s="1"/>
  <c r="V21" i="15"/>
  <c r="W21" i="15"/>
  <c r="BN21" i="15" s="1"/>
  <c r="X21" i="15"/>
  <c r="BO21" i="15" s="1"/>
  <c r="Y21" i="15"/>
  <c r="BP21" i="15" s="1"/>
  <c r="Z21" i="15"/>
  <c r="BQ21" i="15" s="1"/>
  <c r="AA21" i="15"/>
  <c r="BR21" i="15" s="1"/>
  <c r="AB21" i="15"/>
  <c r="F21" i="33" s="1"/>
  <c r="O21" i="33" s="1"/>
  <c r="AC21" i="15"/>
  <c r="AD21" i="15"/>
  <c r="AE21" i="15"/>
  <c r="E21" i="22" s="1"/>
  <c r="AF21" i="15"/>
  <c r="F21" i="22" s="1"/>
  <c r="AG21" i="15"/>
  <c r="BX21" i="15" s="1"/>
  <c r="AH21" i="15"/>
  <c r="AI21" i="15"/>
  <c r="BZ21" i="15" s="1"/>
  <c r="AJ21" i="15"/>
  <c r="AK21" i="15"/>
  <c r="AL21" i="15"/>
  <c r="CC21" i="15" s="1"/>
  <c r="V22" i="15"/>
  <c r="W22" i="15"/>
  <c r="BN22" i="15" s="1"/>
  <c r="X22" i="15"/>
  <c r="BO22" i="15" s="1"/>
  <c r="Y22" i="15"/>
  <c r="BP22" i="15" s="1"/>
  <c r="Z22" i="15"/>
  <c r="BQ22" i="15" s="1"/>
  <c r="AA22" i="15"/>
  <c r="BR22" i="15" s="1"/>
  <c r="AB22" i="15"/>
  <c r="F22" i="33" s="1"/>
  <c r="O22" i="33" s="1"/>
  <c r="AC22" i="15"/>
  <c r="AD22" i="15"/>
  <c r="AE22" i="15"/>
  <c r="E22" i="22" s="1"/>
  <c r="AF22" i="15"/>
  <c r="F22" i="22" s="1"/>
  <c r="AG22" i="15"/>
  <c r="BX22" i="15" s="1"/>
  <c r="AH22" i="15"/>
  <c r="AI22" i="15"/>
  <c r="BZ22" i="15" s="1"/>
  <c r="AJ22" i="15"/>
  <c r="AK22" i="15"/>
  <c r="AL22" i="15"/>
  <c r="CC22" i="15" s="1"/>
  <c r="V23" i="15"/>
  <c r="W23" i="15"/>
  <c r="BN23" i="15" s="1"/>
  <c r="X23" i="15"/>
  <c r="BO23" i="15" s="1"/>
  <c r="Y23" i="15"/>
  <c r="BP23" i="15" s="1"/>
  <c r="Z23" i="15"/>
  <c r="BQ23" i="15" s="1"/>
  <c r="AA23" i="15"/>
  <c r="BR23" i="15" s="1"/>
  <c r="AB23" i="15"/>
  <c r="F23" i="33" s="1"/>
  <c r="O23" i="33" s="1"/>
  <c r="AC23" i="15"/>
  <c r="AD23" i="15"/>
  <c r="AE23" i="15"/>
  <c r="E23" i="22" s="1"/>
  <c r="AF23" i="15"/>
  <c r="F23" i="22" s="1"/>
  <c r="AG23" i="15"/>
  <c r="BX23" i="15" s="1"/>
  <c r="AH23" i="15"/>
  <c r="AI23" i="15"/>
  <c r="BZ23" i="15" s="1"/>
  <c r="AJ23" i="15"/>
  <c r="AK23" i="15"/>
  <c r="AL23" i="15"/>
  <c r="CC23" i="15" s="1"/>
  <c r="V24" i="15"/>
  <c r="W24" i="15"/>
  <c r="BN24" i="15" s="1"/>
  <c r="X24" i="15"/>
  <c r="BO24" i="15" s="1"/>
  <c r="Y24" i="15"/>
  <c r="BP24" i="15" s="1"/>
  <c r="Z24" i="15"/>
  <c r="BQ24" i="15" s="1"/>
  <c r="AA24" i="15"/>
  <c r="BR24" i="15" s="1"/>
  <c r="AB24" i="15"/>
  <c r="F24" i="33" s="1"/>
  <c r="O24" i="33" s="1"/>
  <c r="AC24" i="15"/>
  <c r="AD24" i="15"/>
  <c r="AE24" i="15"/>
  <c r="E24" i="22" s="1"/>
  <c r="AF24" i="15"/>
  <c r="F24" i="22" s="1"/>
  <c r="AG24" i="15"/>
  <c r="BX24" i="15" s="1"/>
  <c r="AH24" i="15"/>
  <c r="AI24" i="15"/>
  <c r="BZ24" i="15" s="1"/>
  <c r="AJ24" i="15"/>
  <c r="AK24" i="15"/>
  <c r="AL24" i="15"/>
  <c r="CC24" i="15" s="1"/>
  <c r="V25" i="15"/>
  <c r="W25" i="15"/>
  <c r="BN25" i="15" s="1"/>
  <c r="X25" i="15"/>
  <c r="BO25" i="15" s="1"/>
  <c r="Y25" i="15"/>
  <c r="BP25" i="15" s="1"/>
  <c r="Z25" i="15"/>
  <c r="BQ25" i="15" s="1"/>
  <c r="AA25" i="15"/>
  <c r="BR25" i="15" s="1"/>
  <c r="AB25" i="15"/>
  <c r="F25" i="33" s="1"/>
  <c r="O25" i="33" s="1"/>
  <c r="AC25" i="15"/>
  <c r="AD25" i="15"/>
  <c r="AE25" i="15"/>
  <c r="E25" i="22" s="1"/>
  <c r="AF25" i="15"/>
  <c r="F25" i="22" s="1"/>
  <c r="AG25" i="15"/>
  <c r="BX25" i="15" s="1"/>
  <c r="AH25" i="15"/>
  <c r="AI25" i="15"/>
  <c r="BZ25" i="15" s="1"/>
  <c r="AJ25" i="15"/>
  <c r="AK25" i="15"/>
  <c r="AL25" i="15"/>
  <c r="CC25" i="15" s="1"/>
  <c r="V26" i="15"/>
  <c r="W26" i="15"/>
  <c r="BN26" i="15" s="1"/>
  <c r="X26" i="15"/>
  <c r="BO26" i="15" s="1"/>
  <c r="Y26" i="15"/>
  <c r="BP26" i="15" s="1"/>
  <c r="Z26" i="15"/>
  <c r="BQ26" i="15" s="1"/>
  <c r="AA26" i="15"/>
  <c r="BR26" i="15" s="1"/>
  <c r="AB26" i="15"/>
  <c r="F26" i="33" s="1"/>
  <c r="O26" i="33" s="1"/>
  <c r="AC26" i="15"/>
  <c r="AD26" i="15"/>
  <c r="AE26" i="15"/>
  <c r="E26" i="22" s="1"/>
  <c r="AF26" i="15"/>
  <c r="F26" i="22" s="1"/>
  <c r="AG26" i="15"/>
  <c r="BX26" i="15" s="1"/>
  <c r="AH26" i="15"/>
  <c r="AI26" i="15"/>
  <c r="BZ26" i="15" s="1"/>
  <c r="AJ26" i="15"/>
  <c r="AK26" i="15"/>
  <c r="AL26" i="15"/>
  <c r="CC26" i="15" s="1"/>
  <c r="V27" i="15"/>
  <c r="W27" i="15"/>
  <c r="BN27" i="15" s="1"/>
  <c r="X27" i="15"/>
  <c r="BO27" i="15" s="1"/>
  <c r="Y27" i="15"/>
  <c r="BP27" i="15" s="1"/>
  <c r="Z27" i="15"/>
  <c r="BQ27" i="15" s="1"/>
  <c r="AA27" i="15"/>
  <c r="BR27" i="15" s="1"/>
  <c r="AB27" i="15"/>
  <c r="F27" i="33" s="1"/>
  <c r="O27" i="33" s="1"/>
  <c r="AC27" i="15"/>
  <c r="AD27" i="15"/>
  <c r="AE27" i="15"/>
  <c r="E27" i="22" s="1"/>
  <c r="AF27" i="15"/>
  <c r="F27" i="22" s="1"/>
  <c r="AG27" i="15"/>
  <c r="BX27" i="15" s="1"/>
  <c r="AH27" i="15"/>
  <c r="AI27" i="15"/>
  <c r="BZ27" i="15" s="1"/>
  <c r="AJ27" i="15"/>
  <c r="AK27" i="15"/>
  <c r="AL27" i="15"/>
  <c r="CC27" i="15" s="1"/>
  <c r="V28" i="15"/>
  <c r="W28" i="15"/>
  <c r="BN28" i="15" s="1"/>
  <c r="X28" i="15"/>
  <c r="BO28" i="15" s="1"/>
  <c r="Y28" i="15"/>
  <c r="BP28" i="15" s="1"/>
  <c r="Z28" i="15"/>
  <c r="BQ28" i="15" s="1"/>
  <c r="AA28" i="15"/>
  <c r="BR28" i="15" s="1"/>
  <c r="AB28" i="15"/>
  <c r="F28" i="33" s="1"/>
  <c r="O28" i="33" s="1"/>
  <c r="AC28" i="15"/>
  <c r="AD28" i="15"/>
  <c r="AE28" i="15"/>
  <c r="E28" i="22" s="1"/>
  <c r="AF28" i="15"/>
  <c r="F28" i="22" s="1"/>
  <c r="AG28" i="15"/>
  <c r="BX28" i="15" s="1"/>
  <c r="AH28" i="15"/>
  <c r="AI28" i="15"/>
  <c r="BZ28" i="15" s="1"/>
  <c r="AJ28" i="15"/>
  <c r="AK28" i="15"/>
  <c r="AL28" i="15"/>
  <c r="CC28" i="15" s="1"/>
  <c r="V29" i="15"/>
  <c r="W29" i="15"/>
  <c r="BN29" i="15" s="1"/>
  <c r="X29" i="15"/>
  <c r="BO29" i="15" s="1"/>
  <c r="Y29" i="15"/>
  <c r="BP29" i="15" s="1"/>
  <c r="Z29" i="15"/>
  <c r="BQ29" i="15" s="1"/>
  <c r="AA29" i="15"/>
  <c r="BR29" i="15" s="1"/>
  <c r="AB29" i="15"/>
  <c r="F29" i="33" s="1"/>
  <c r="O29" i="33" s="1"/>
  <c r="AC29" i="15"/>
  <c r="AD29" i="15"/>
  <c r="AE29" i="15"/>
  <c r="E29" i="22" s="1"/>
  <c r="AF29" i="15"/>
  <c r="F29" i="22" s="1"/>
  <c r="AG29" i="15"/>
  <c r="BX29" i="15" s="1"/>
  <c r="AH29" i="15"/>
  <c r="AI29" i="15"/>
  <c r="BZ29" i="15" s="1"/>
  <c r="AJ29" i="15"/>
  <c r="AK29" i="15"/>
  <c r="AL29" i="15"/>
  <c r="CC29" i="15" s="1"/>
  <c r="V30" i="15"/>
  <c r="W30" i="15"/>
  <c r="BN30" i="15" s="1"/>
  <c r="X30" i="15"/>
  <c r="BO30" i="15" s="1"/>
  <c r="Y30" i="15"/>
  <c r="BP30" i="15" s="1"/>
  <c r="Z30" i="15"/>
  <c r="BQ30" i="15" s="1"/>
  <c r="AA30" i="15"/>
  <c r="BR30" i="15" s="1"/>
  <c r="AB30" i="15"/>
  <c r="F30" i="33" s="1"/>
  <c r="O30" i="33" s="1"/>
  <c r="AC30" i="15"/>
  <c r="AD30" i="15"/>
  <c r="AE30" i="15"/>
  <c r="E30" i="22" s="1"/>
  <c r="AF30" i="15"/>
  <c r="F30" i="22" s="1"/>
  <c r="AG30" i="15"/>
  <c r="BX30" i="15" s="1"/>
  <c r="AH30" i="15"/>
  <c r="AI30" i="15"/>
  <c r="BZ30" i="15" s="1"/>
  <c r="AJ30" i="15"/>
  <c r="AK30" i="15"/>
  <c r="AL30" i="15"/>
  <c r="CC30" i="15" s="1"/>
  <c r="V31" i="15"/>
  <c r="W31" i="15"/>
  <c r="BN31" i="15" s="1"/>
  <c r="X31" i="15"/>
  <c r="BO31" i="15" s="1"/>
  <c r="Y31" i="15"/>
  <c r="BP31" i="15" s="1"/>
  <c r="Z31" i="15"/>
  <c r="BQ31" i="15" s="1"/>
  <c r="AA31" i="15"/>
  <c r="BR31" i="15" s="1"/>
  <c r="AB31" i="15"/>
  <c r="F31" i="33" s="1"/>
  <c r="O31" i="33" s="1"/>
  <c r="AC31" i="15"/>
  <c r="AD31" i="15"/>
  <c r="AE31" i="15"/>
  <c r="E31" i="22" s="1"/>
  <c r="AF31" i="15"/>
  <c r="F31" i="22" s="1"/>
  <c r="AG31" i="15"/>
  <c r="BX31" i="15" s="1"/>
  <c r="AH31" i="15"/>
  <c r="AI31" i="15"/>
  <c r="BZ31" i="15" s="1"/>
  <c r="AJ31" i="15"/>
  <c r="AK31" i="15"/>
  <c r="AL31" i="15"/>
  <c r="CC31" i="15" s="1"/>
  <c r="V32" i="15"/>
  <c r="W32" i="15"/>
  <c r="BN32" i="15" s="1"/>
  <c r="X32" i="15"/>
  <c r="BO32" i="15" s="1"/>
  <c r="Y32" i="15"/>
  <c r="BP32" i="15" s="1"/>
  <c r="Z32" i="15"/>
  <c r="BQ32" i="15" s="1"/>
  <c r="AA32" i="15"/>
  <c r="BR32" i="15" s="1"/>
  <c r="AB32" i="15"/>
  <c r="F32" i="33" s="1"/>
  <c r="O32" i="33" s="1"/>
  <c r="AC32" i="15"/>
  <c r="AD32" i="15"/>
  <c r="AE32" i="15"/>
  <c r="E32" i="22" s="1"/>
  <c r="AF32" i="15"/>
  <c r="F32" i="22" s="1"/>
  <c r="AG32" i="15"/>
  <c r="BX32" i="15" s="1"/>
  <c r="AH32" i="15"/>
  <c r="AI32" i="15"/>
  <c r="BZ32" i="15" s="1"/>
  <c r="AJ32" i="15"/>
  <c r="AK32" i="15"/>
  <c r="AL32" i="15"/>
  <c r="CC32" i="15" s="1"/>
  <c r="V33" i="15"/>
  <c r="W33" i="15"/>
  <c r="BN33" i="15" s="1"/>
  <c r="X33" i="15"/>
  <c r="BO33" i="15" s="1"/>
  <c r="Y33" i="15"/>
  <c r="BP33" i="15" s="1"/>
  <c r="Z33" i="15"/>
  <c r="BQ33" i="15" s="1"/>
  <c r="AA33" i="15"/>
  <c r="BR33" i="15" s="1"/>
  <c r="AB33" i="15"/>
  <c r="F33" i="33" s="1"/>
  <c r="O33" i="33" s="1"/>
  <c r="AC33" i="15"/>
  <c r="AD33" i="15"/>
  <c r="AE33" i="15"/>
  <c r="E33" i="22" s="1"/>
  <c r="AF33" i="15"/>
  <c r="F33" i="22" s="1"/>
  <c r="AG33" i="15"/>
  <c r="BX33" i="15" s="1"/>
  <c r="AH33" i="15"/>
  <c r="AI33" i="15"/>
  <c r="BZ33" i="15" s="1"/>
  <c r="AJ33" i="15"/>
  <c r="AK33" i="15"/>
  <c r="AL33" i="15"/>
  <c r="CC33" i="15" s="1"/>
  <c r="V34" i="15"/>
  <c r="W34" i="15"/>
  <c r="BN34" i="15" s="1"/>
  <c r="X34" i="15"/>
  <c r="BO34" i="15" s="1"/>
  <c r="Y34" i="15"/>
  <c r="BP34" i="15" s="1"/>
  <c r="Z34" i="15"/>
  <c r="BQ34" i="15" s="1"/>
  <c r="AA34" i="15"/>
  <c r="BR34" i="15" s="1"/>
  <c r="AB34" i="15"/>
  <c r="F34" i="33" s="1"/>
  <c r="O34" i="33" s="1"/>
  <c r="AC34" i="15"/>
  <c r="AD34" i="15"/>
  <c r="AE34" i="15"/>
  <c r="E34" i="22" s="1"/>
  <c r="AF34" i="15"/>
  <c r="F34" i="22" s="1"/>
  <c r="AG34" i="15"/>
  <c r="BX34" i="15" s="1"/>
  <c r="AH34" i="15"/>
  <c r="AI34" i="15"/>
  <c r="BZ34" i="15" s="1"/>
  <c r="AJ34" i="15"/>
  <c r="AK34" i="15"/>
  <c r="AL34" i="15"/>
  <c r="CC34" i="15" s="1"/>
  <c r="V35" i="15"/>
  <c r="W35" i="15"/>
  <c r="BN35" i="15" s="1"/>
  <c r="X35" i="15"/>
  <c r="BO35" i="15" s="1"/>
  <c r="Y35" i="15"/>
  <c r="BP35" i="15" s="1"/>
  <c r="Z35" i="15"/>
  <c r="BQ35" i="15" s="1"/>
  <c r="AA35" i="15"/>
  <c r="BR35" i="15" s="1"/>
  <c r="AB35" i="15"/>
  <c r="F35" i="33" s="1"/>
  <c r="O35" i="33" s="1"/>
  <c r="AC35" i="15"/>
  <c r="AD35" i="15"/>
  <c r="AE35" i="15"/>
  <c r="E35" i="22" s="1"/>
  <c r="AF35" i="15"/>
  <c r="F35" i="22" s="1"/>
  <c r="AG35" i="15"/>
  <c r="BX35" i="15" s="1"/>
  <c r="AH35" i="15"/>
  <c r="AI35" i="15"/>
  <c r="BZ35" i="15" s="1"/>
  <c r="AJ35" i="15"/>
  <c r="AK35" i="15"/>
  <c r="AL35" i="15"/>
  <c r="CC35" i="15" s="1"/>
  <c r="V36" i="15"/>
  <c r="W36" i="15"/>
  <c r="BN36" i="15" s="1"/>
  <c r="X36" i="15"/>
  <c r="BO36" i="15" s="1"/>
  <c r="Y36" i="15"/>
  <c r="BP36" i="15" s="1"/>
  <c r="Z36" i="15"/>
  <c r="BQ36" i="15" s="1"/>
  <c r="AA36" i="15"/>
  <c r="BR36" i="15" s="1"/>
  <c r="AB36" i="15"/>
  <c r="F36" i="33" s="1"/>
  <c r="O36" i="33" s="1"/>
  <c r="AC36" i="15"/>
  <c r="AD36" i="15"/>
  <c r="AE36" i="15"/>
  <c r="E36" i="22" s="1"/>
  <c r="AF36" i="15"/>
  <c r="F36" i="22" s="1"/>
  <c r="AG36" i="15"/>
  <c r="BX36" i="15" s="1"/>
  <c r="AH36" i="15"/>
  <c r="AI36" i="15"/>
  <c r="BZ36" i="15" s="1"/>
  <c r="AJ36" i="15"/>
  <c r="AK36" i="15"/>
  <c r="AL36" i="15"/>
  <c r="CC36" i="15" s="1"/>
  <c r="V37" i="15"/>
  <c r="W37" i="15"/>
  <c r="BN37" i="15" s="1"/>
  <c r="X37" i="15"/>
  <c r="BO37" i="15" s="1"/>
  <c r="Y37" i="15"/>
  <c r="BP37" i="15" s="1"/>
  <c r="Z37" i="15"/>
  <c r="BQ37" i="15" s="1"/>
  <c r="AA37" i="15"/>
  <c r="BR37" i="15" s="1"/>
  <c r="AB37" i="15"/>
  <c r="F37" i="33" s="1"/>
  <c r="O37" i="33" s="1"/>
  <c r="AC37" i="15"/>
  <c r="AD37" i="15"/>
  <c r="AE37" i="15"/>
  <c r="E37" i="22" s="1"/>
  <c r="AF37" i="15"/>
  <c r="F37" i="22" s="1"/>
  <c r="AG37" i="15"/>
  <c r="BX37" i="15" s="1"/>
  <c r="AH37" i="15"/>
  <c r="AI37" i="15"/>
  <c r="BZ37" i="15" s="1"/>
  <c r="AJ37" i="15"/>
  <c r="AK37" i="15"/>
  <c r="AL37" i="15"/>
  <c r="CC37" i="15" s="1"/>
  <c r="V38" i="15"/>
  <c r="W38" i="15"/>
  <c r="BN38" i="15" s="1"/>
  <c r="X38" i="15"/>
  <c r="BO38" i="15" s="1"/>
  <c r="Y38" i="15"/>
  <c r="BP38" i="15" s="1"/>
  <c r="Z38" i="15"/>
  <c r="BQ38" i="15" s="1"/>
  <c r="AA38" i="15"/>
  <c r="BR38" i="15" s="1"/>
  <c r="AB38" i="15"/>
  <c r="F38" i="33" s="1"/>
  <c r="O38" i="33" s="1"/>
  <c r="AC38" i="15"/>
  <c r="AD38" i="15"/>
  <c r="AE38" i="15"/>
  <c r="E38" i="22" s="1"/>
  <c r="AF38" i="15"/>
  <c r="F38" i="22" s="1"/>
  <c r="AG38" i="15"/>
  <c r="BX38" i="15" s="1"/>
  <c r="AH38" i="15"/>
  <c r="AI38" i="15"/>
  <c r="BZ38" i="15" s="1"/>
  <c r="AJ38" i="15"/>
  <c r="AK38" i="15"/>
  <c r="AL38" i="15"/>
  <c r="CC38" i="15" s="1"/>
  <c r="V39" i="15"/>
  <c r="W39" i="15"/>
  <c r="BN39" i="15" s="1"/>
  <c r="X39" i="15"/>
  <c r="BO39" i="15" s="1"/>
  <c r="Y39" i="15"/>
  <c r="BP39" i="15" s="1"/>
  <c r="Z39" i="15"/>
  <c r="BQ39" i="15" s="1"/>
  <c r="AA39" i="15"/>
  <c r="BR39" i="15" s="1"/>
  <c r="AB39" i="15"/>
  <c r="F39" i="33" s="1"/>
  <c r="O39" i="33" s="1"/>
  <c r="AC39" i="15"/>
  <c r="AD39" i="15"/>
  <c r="AE39" i="15"/>
  <c r="E39" i="22" s="1"/>
  <c r="AF39" i="15"/>
  <c r="F39" i="22" s="1"/>
  <c r="AG39" i="15"/>
  <c r="BX39" i="15" s="1"/>
  <c r="AH39" i="15"/>
  <c r="AI39" i="15"/>
  <c r="BZ39" i="15" s="1"/>
  <c r="AJ39" i="15"/>
  <c r="AK39" i="15"/>
  <c r="AL39" i="15"/>
  <c r="CC39" i="15" s="1"/>
  <c r="V40" i="15"/>
  <c r="W40" i="15"/>
  <c r="BN40" i="15" s="1"/>
  <c r="X40" i="15"/>
  <c r="BO40" i="15" s="1"/>
  <c r="Y40" i="15"/>
  <c r="BP40" i="15" s="1"/>
  <c r="Z40" i="15"/>
  <c r="BQ40" i="15" s="1"/>
  <c r="AA40" i="15"/>
  <c r="BR40" i="15" s="1"/>
  <c r="AB40" i="15"/>
  <c r="F40" i="33" s="1"/>
  <c r="O40" i="33" s="1"/>
  <c r="AC40" i="15"/>
  <c r="AD40" i="15"/>
  <c r="AE40" i="15"/>
  <c r="E40" i="22" s="1"/>
  <c r="AF40" i="15"/>
  <c r="F40" i="22" s="1"/>
  <c r="AG40" i="15"/>
  <c r="BX40" i="15" s="1"/>
  <c r="AH40" i="15"/>
  <c r="AI40" i="15"/>
  <c r="BZ40" i="15" s="1"/>
  <c r="AJ40" i="15"/>
  <c r="AK40" i="15"/>
  <c r="AL40" i="15"/>
  <c r="CC40" i="15" s="1"/>
  <c r="V41" i="15"/>
  <c r="W41" i="15"/>
  <c r="BN41" i="15" s="1"/>
  <c r="X41" i="15"/>
  <c r="BO41" i="15" s="1"/>
  <c r="Y41" i="15"/>
  <c r="BP41" i="15" s="1"/>
  <c r="Z41" i="15"/>
  <c r="BQ41" i="15" s="1"/>
  <c r="AA41" i="15"/>
  <c r="BR41" i="15" s="1"/>
  <c r="AB41" i="15"/>
  <c r="F41" i="33" s="1"/>
  <c r="O41" i="33" s="1"/>
  <c r="AC41" i="15"/>
  <c r="AD41" i="15"/>
  <c r="AE41" i="15"/>
  <c r="E41" i="22" s="1"/>
  <c r="AF41" i="15"/>
  <c r="F41" i="22" s="1"/>
  <c r="AG41" i="15"/>
  <c r="BX41" i="15" s="1"/>
  <c r="AH41" i="15"/>
  <c r="AI41" i="15"/>
  <c r="BZ41" i="15" s="1"/>
  <c r="AJ41" i="15"/>
  <c r="AK41" i="15"/>
  <c r="AL41" i="15"/>
  <c r="CC41" i="15" s="1"/>
  <c r="V42" i="15"/>
  <c r="W42" i="15"/>
  <c r="BN42" i="15" s="1"/>
  <c r="X42" i="15"/>
  <c r="BO42" i="15" s="1"/>
  <c r="Y42" i="15"/>
  <c r="BP42" i="15" s="1"/>
  <c r="Z42" i="15"/>
  <c r="BQ42" i="15" s="1"/>
  <c r="AA42" i="15"/>
  <c r="BR42" i="15" s="1"/>
  <c r="AB42" i="15"/>
  <c r="F42" i="33" s="1"/>
  <c r="O42" i="33" s="1"/>
  <c r="AC42" i="15"/>
  <c r="AD42" i="15"/>
  <c r="AE42" i="15"/>
  <c r="E42" i="22" s="1"/>
  <c r="AF42" i="15"/>
  <c r="F42" i="22" s="1"/>
  <c r="AG42" i="15"/>
  <c r="BX42" i="15" s="1"/>
  <c r="AH42" i="15"/>
  <c r="AI42" i="15"/>
  <c r="BZ42" i="15" s="1"/>
  <c r="AJ42" i="15"/>
  <c r="AK42" i="15"/>
  <c r="AL42" i="15"/>
  <c r="CC42" i="15" s="1"/>
  <c r="V43" i="15"/>
  <c r="W43" i="15"/>
  <c r="BN43" i="15" s="1"/>
  <c r="X43" i="15"/>
  <c r="BO43" i="15" s="1"/>
  <c r="Y43" i="15"/>
  <c r="BP43" i="15" s="1"/>
  <c r="Z43" i="15"/>
  <c r="BQ43" i="15" s="1"/>
  <c r="AA43" i="15"/>
  <c r="BR43" i="15" s="1"/>
  <c r="AB43" i="15"/>
  <c r="F43" i="33" s="1"/>
  <c r="O43" i="33" s="1"/>
  <c r="AC43" i="15"/>
  <c r="AD43" i="15"/>
  <c r="AE43" i="15"/>
  <c r="E43" i="22" s="1"/>
  <c r="AF43" i="15"/>
  <c r="F43" i="22" s="1"/>
  <c r="AG43" i="15"/>
  <c r="BX43" i="15" s="1"/>
  <c r="AH43" i="15"/>
  <c r="AI43" i="15"/>
  <c r="BZ43" i="15" s="1"/>
  <c r="AJ43" i="15"/>
  <c r="AK43" i="15"/>
  <c r="AL43" i="15"/>
  <c r="CC43" i="15" s="1"/>
  <c r="V44" i="15"/>
  <c r="W44" i="15"/>
  <c r="BN44" i="15" s="1"/>
  <c r="X44" i="15"/>
  <c r="BO44" i="15" s="1"/>
  <c r="Y44" i="15"/>
  <c r="BP44" i="15" s="1"/>
  <c r="Z44" i="15"/>
  <c r="BQ44" i="15" s="1"/>
  <c r="AA44" i="15"/>
  <c r="BR44" i="15" s="1"/>
  <c r="AB44" i="15"/>
  <c r="F44" i="33" s="1"/>
  <c r="O44" i="33" s="1"/>
  <c r="AC44" i="15"/>
  <c r="AD44" i="15"/>
  <c r="AE44" i="15"/>
  <c r="E44" i="22" s="1"/>
  <c r="AF44" i="15"/>
  <c r="F44" i="22" s="1"/>
  <c r="AG44" i="15"/>
  <c r="BX44" i="15" s="1"/>
  <c r="AH44" i="15"/>
  <c r="AI44" i="15"/>
  <c r="BZ44" i="15" s="1"/>
  <c r="AJ44" i="15"/>
  <c r="AK44" i="15"/>
  <c r="AL44" i="15"/>
  <c r="CC44" i="15" s="1"/>
  <c r="V45" i="15"/>
  <c r="W45" i="15"/>
  <c r="BN45" i="15" s="1"/>
  <c r="X45" i="15"/>
  <c r="BO45" i="15" s="1"/>
  <c r="Y45" i="15"/>
  <c r="BP45" i="15" s="1"/>
  <c r="Z45" i="15"/>
  <c r="BQ45" i="15" s="1"/>
  <c r="AA45" i="15"/>
  <c r="BR45" i="15" s="1"/>
  <c r="AB45" i="15"/>
  <c r="F45" i="33" s="1"/>
  <c r="O45" i="33" s="1"/>
  <c r="AC45" i="15"/>
  <c r="AD45" i="15"/>
  <c r="AE45" i="15"/>
  <c r="E45" i="22" s="1"/>
  <c r="AF45" i="15"/>
  <c r="F45" i="22" s="1"/>
  <c r="AG45" i="15"/>
  <c r="BX45" i="15" s="1"/>
  <c r="AH45" i="15"/>
  <c r="AI45" i="15"/>
  <c r="BZ45" i="15" s="1"/>
  <c r="AJ45" i="15"/>
  <c r="AK45" i="15"/>
  <c r="AL45" i="15"/>
  <c r="CC45" i="15" s="1"/>
  <c r="V46" i="15"/>
  <c r="W46" i="15"/>
  <c r="BN46" i="15" s="1"/>
  <c r="X46" i="15"/>
  <c r="BO46" i="15" s="1"/>
  <c r="Y46" i="15"/>
  <c r="BP46" i="15" s="1"/>
  <c r="Z46" i="15"/>
  <c r="BQ46" i="15" s="1"/>
  <c r="AA46" i="15"/>
  <c r="BR46" i="15" s="1"/>
  <c r="AB46" i="15"/>
  <c r="F46" i="33" s="1"/>
  <c r="O46" i="33" s="1"/>
  <c r="AC46" i="15"/>
  <c r="AD46" i="15"/>
  <c r="AE46" i="15"/>
  <c r="E46" i="22" s="1"/>
  <c r="AF46" i="15"/>
  <c r="F46" i="22" s="1"/>
  <c r="AG46" i="15"/>
  <c r="BX46" i="15" s="1"/>
  <c r="AH46" i="15"/>
  <c r="AI46" i="15"/>
  <c r="BZ46" i="15" s="1"/>
  <c r="AJ46" i="15"/>
  <c r="AK46" i="15"/>
  <c r="AL46" i="15"/>
  <c r="CC46" i="15" s="1"/>
  <c r="V47" i="15"/>
  <c r="W47" i="15"/>
  <c r="BN47" i="15" s="1"/>
  <c r="X47" i="15"/>
  <c r="BO47" i="15" s="1"/>
  <c r="Y47" i="15"/>
  <c r="BP47" i="15" s="1"/>
  <c r="Z47" i="15"/>
  <c r="BQ47" i="15" s="1"/>
  <c r="AA47" i="15"/>
  <c r="BR47" i="15" s="1"/>
  <c r="AB47" i="15"/>
  <c r="F47" i="33" s="1"/>
  <c r="O47" i="33" s="1"/>
  <c r="AC47" i="15"/>
  <c r="AD47" i="15"/>
  <c r="AE47" i="15"/>
  <c r="E47" i="22" s="1"/>
  <c r="AF47" i="15"/>
  <c r="F47" i="22" s="1"/>
  <c r="AG47" i="15"/>
  <c r="BX47" i="15" s="1"/>
  <c r="AH47" i="15"/>
  <c r="AI47" i="15"/>
  <c r="BZ47" i="15" s="1"/>
  <c r="AJ47" i="15"/>
  <c r="AK47" i="15"/>
  <c r="AL47" i="15"/>
  <c r="CC47" i="15" s="1"/>
  <c r="V48" i="15"/>
  <c r="W48" i="15"/>
  <c r="BN48" i="15" s="1"/>
  <c r="X48" i="15"/>
  <c r="BO48" i="15" s="1"/>
  <c r="Y48" i="15"/>
  <c r="BP48" i="15" s="1"/>
  <c r="Z48" i="15"/>
  <c r="BQ48" i="15" s="1"/>
  <c r="AA48" i="15"/>
  <c r="BR48" i="15" s="1"/>
  <c r="AB48" i="15"/>
  <c r="F48" i="33" s="1"/>
  <c r="O48" i="33" s="1"/>
  <c r="AC48" i="15"/>
  <c r="AD48" i="15"/>
  <c r="AE48" i="15"/>
  <c r="E48" i="22" s="1"/>
  <c r="AF48" i="15"/>
  <c r="F48" i="22" s="1"/>
  <c r="AG48" i="15"/>
  <c r="BX48" i="15" s="1"/>
  <c r="AH48" i="15"/>
  <c r="AI48" i="15"/>
  <c r="BZ48" i="15" s="1"/>
  <c r="AJ48" i="15"/>
  <c r="AK48" i="15"/>
  <c r="AL48" i="15"/>
  <c r="CC48" i="15" s="1"/>
  <c r="V49" i="15"/>
  <c r="W49" i="15"/>
  <c r="BN49" i="15" s="1"/>
  <c r="X49" i="15"/>
  <c r="BO49" i="15" s="1"/>
  <c r="Y49" i="15"/>
  <c r="BP49" i="15" s="1"/>
  <c r="Z49" i="15"/>
  <c r="BQ49" i="15" s="1"/>
  <c r="AA49" i="15"/>
  <c r="BR49" i="15" s="1"/>
  <c r="AB49" i="15"/>
  <c r="F49" i="33" s="1"/>
  <c r="O49" i="33" s="1"/>
  <c r="AC49" i="15"/>
  <c r="AD49" i="15"/>
  <c r="AE49" i="15"/>
  <c r="E49" i="22" s="1"/>
  <c r="AF49" i="15"/>
  <c r="F49" i="22" s="1"/>
  <c r="AG49" i="15"/>
  <c r="BX49" i="15" s="1"/>
  <c r="AH49" i="15"/>
  <c r="AI49" i="15"/>
  <c r="BZ49" i="15" s="1"/>
  <c r="AJ49" i="15"/>
  <c r="AK49" i="15"/>
  <c r="AL49" i="15"/>
  <c r="CC49" i="15" s="1"/>
  <c r="V50" i="15"/>
  <c r="W50" i="15"/>
  <c r="BN50" i="15" s="1"/>
  <c r="X50" i="15"/>
  <c r="BO50" i="15" s="1"/>
  <c r="Y50" i="15"/>
  <c r="BP50" i="15" s="1"/>
  <c r="Z50" i="15"/>
  <c r="BQ50" i="15" s="1"/>
  <c r="AA50" i="15"/>
  <c r="BR50" i="15" s="1"/>
  <c r="AB50" i="15"/>
  <c r="F50" i="33" s="1"/>
  <c r="O50" i="33" s="1"/>
  <c r="AC50" i="15"/>
  <c r="AD50" i="15"/>
  <c r="AE50" i="15"/>
  <c r="E50" i="22" s="1"/>
  <c r="AF50" i="15"/>
  <c r="F50" i="22" s="1"/>
  <c r="AG50" i="15"/>
  <c r="BX50" i="15" s="1"/>
  <c r="AH50" i="15"/>
  <c r="AI50" i="15"/>
  <c r="BZ50" i="15" s="1"/>
  <c r="AJ50" i="15"/>
  <c r="AK50" i="15"/>
  <c r="AL50" i="15"/>
  <c r="CC50" i="15" s="1"/>
  <c r="V51" i="15"/>
  <c r="W51" i="15"/>
  <c r="BN51" i="15" s="1"/>
  <c r="X51" i="15"/>
  <c r="BO51" i="15" s="1"/>
  <c r="Y51" i="15"/>
  <c r="BP51" i="15" s="1"/>
  <c r="Z51" i="15"/>
  <c r="BQ51" i="15" s="1"/>
  <c r="AA51" i="15"/>
  <c r="BR51" i="15" s="1"/>
  <c r="AB51" i="15"/>
  <c r="F51" i="33" s="1"/>
  <c r="O51" i="33" s="1"/>
  <c r="AC51" i="15"/>
  <c r="AD51" i="15"/>
  <c r="AE51" i="15"/>
  <c r="E51" i="22" s="1"/>
  <c r="AF51" i="15"/>
  <c r="F51" i="22" s="1"/>
  <c r="AG51" i="15"/>
  <c r="BX51" i="15" s="1"/>
  <c r="AH51" i="15"/>
  <c r="AI51" i="15"/>
  <c r="BZ51" i="15" s="1"/>
  <c r="AJ51" i="15"/>
  <c r="AK51" i="15"/>
  <c r="AL51" i="15"/>
  <c r="CC51" i="15" s="1"/>
  <c r="V52" i="15"/>
  <c r="W52" i="15"/>
  <c r="BN52" i="15" s="1"/>
  <c r="X52" i="15"/>
  <c r="BO52" i="15" s="1"/>
  <c r="Y52" i="15"/>
  <c r="BP52" i="15" s="1"/>
  <c r="Z52" i="15"/>
  <c r="BQ52" i="15" s="1"/>
  <c r="AA52" i="15"/>
  <c r="BR52" i="15" s="1"/>
  <c r="AB52" i="15"/>
  <c r="F52" i="33" s="1"/>
  <c r="O52" i="33" s="1"/>
  <c r="AC52" i="15"/>
  <c r="AD52" i="15"/>
  <c r="AE52" i="15"/>
  <c r="E52" i="22" s="1"/>
  <c r="AF52" i="15"/>
  <c r="F52" i="22" s="1"/>
  <c r="AG52" i="15"/>
  <c r="BX52" i="15" s="1"/>
  <c r="AH52" i="15"/>
  <c r="AI52" i="15"/>
  <c r="BZ52" i="15" s="1"/>
  <c r="AJ52" i="15"/>
  <c r="AK52" i="15"/>
  <c r="AL52" i="15"/>
  <c r="CC52" i="15" s="1"/>
  <c r="V53" i="15"/>
  <c r="W53" i="15"/>
  <c r="BN53" i="15" s="1"/>
  <c r="X53" i="15"/>
  <c r="BO53" i="15" s="1"/>
  <c r="Y53" i="15"/>
  <c r="BP53" i="15" s="1"/>
  <c r="Z53" i="15"/>
  <c r="BQ53" i="15" s="1"/>
  <c r="AA53" i="15"/>
  <c r="BR53" i="15" s="1"/>
  <c r="AB53" i="15"/>
  <c r="F53" i="33" s="1"/>
  <c r="O53" i="33" s="1"/>
  <c r="AC53" i="15"/>
  <c r="AD53" i="15"/>
  <c r="AE53" i="15"/>
  <c r="E53" i="22" s="1"/>
  <c r="AF53" i="15"/>
  <c r="F53" i="22" s="1"/>
  <c r="AG53" i="15"/>
  <c r="BX53" i="15" s="1"/>
  <c r="AH53" i="15"/>
  <c r="AI53" i="15"/>
  <c r="BZ53" i="15" s="1"/>
  <c r="AJ53" i="15"/>
  <c r="AK53" i="15"/>
  <c r="AL53" i="15"/>
  <c r="CC53" i="15" s="1"/>
  <c r="V54" i="15"/>
  <c r="W54" i="15"/>
  <c r="BN54" i="15" s="1"/>
  <c r="X54" i="15"/>
  <c r="BO54" i="15" s="1"/>
  <c r="Y54" i="15"/>
  <c r="BP54" i="15" s="1"/>
  <c r="Z54" i="15"/>
  <c r="BQ54" i="15" s="1"/>
  <c r="AA54" i="15"/>
  <c r="BR54" i="15" s="1"/>
  <c r="AB54" i="15"/>
  <c r="F54" i="33" s="1"/>
  <c r="O54" i="33" s="1"/>
  <c r="AC54" i="15"/>
  <c r="AD54" i="15"/>
  <c r="AE54" i="15"/>
  <c r="E54" i="22" s="1"/>
  <c r="AF54" i="15"/>
  <c r="F54" i="22" s="1"/>
  <c r="AG54" i="15"/>
  <c r="BX54" i="15" s="1"/>
  <c r="AH54" i="15"/>
  <c r="AI54" i="15"/>
  <c r="BZ54" i="15" s="1"/>
  <c r="AJ54" i="15"/>
  <c r="AK54" i="15"/>
  <c r="AL54" i="15"/>
  <c r="CC54" i="15" s="1"/>
  <c r="V55" i="15"/>
  <c r="W55" i="15"/>
  <c r="BN55" i="15" s="1"/>
  <c r="X55" i="15"/>
  <c r="BO55" i="15" s="1"/>
  <c r="Y55" i="15"/>
  <c r="BP55" i="15" s="1"/>
  <c r="Z55" i="15"/>
  <c r="BQ55" i="15" s="1"/>
  <c r="AA55" i="15"/>
  <c r="BR55" i="15" s="1"/>
  <c r="AB55" i="15"/>
  <c r="F55" i="33" s="1"/>
  <c r="O55" i="33" s="1"/>
  <c r="AC55" i="15"/>
  <c r="AD55" i="15"/>
  <c r="AE55" i="15"/>
  <c r="E55" i="22" s="1"/>
  <c r="AF55" i="15"/>
  <c r="F55" i="22" s="1"/>
  <c r="AG55" i="15"/>
  <c r="BX55" i="15" s="1"/>
  <c r="AH55" i="15"/>
  <c r="AI55" i="15"/>
  <c r="BZ55" i="15" s="1"/>
  <c r="AJ55" i="15"/>
  <c r="AK55" i="15"/>
  <c r="AL55" i="15"/>
  <c r="CC55" i="15" s="1"/>
  <c r="V56" i="15"/>
  <c r="W56" i="15"/>
  <c r="BN56" i="15" s="1"/>
  <c r="X56" i="15"/>
  <c r="BO56" i="15" s="1"/>
  <c r="Y56" i="15"/>
  <c r="BP56" i="15" s="1"/>
  <c r="Z56" i="15"/>
  <c r="BQ56" i="15" s="1"/>
  <c r="AA56" i="15"/>
  <c r="BR56" i="15" s="1"/>
  <c r="AB56" i="15"/>
  <c r="F56" i="33" s="1"/>
  <c r="O56" i="33" s="1"/>
  <c r="AC56" i="15"/>
  <c r="AD56" i="15"/>
  <c r="AE56" i="15"/>
  <c r="E56" i="22" s="1"/>
  <c r="AF56" i="15"/>
  <c r="F56" i="22" s="1"/>
  <c r="AG56" i="15"/>
  <c r="BX56" i="15" s="1"/>
  <c r="AH56" i="15"/>
  <c r="AI56" i="15"/>
  <c r="BZ56" i="15" s="1"/>
  <c r="AJ56" i="15"/>
  <c r="AK56" i="15"/>
  <c r="AL56" i="15"/>
  <c r="CC56" i="15" s="1"/>
  <c r="V57" i="15"/>
  <c r="W57" i="15"/>
  <c r="BN57" i="15" s="1"/>
  <c r="X57" i="15"/>
  <c r="BO57" i="15" s="1"/>
  <c r="Y57" i="15"/>
  <c r="BP57" i="15" s="1"/>
  <c r="Z57" i="15"/>
  <c r="BQ57" i="15" s="1"/>
  <c r="AA57" i="15"/>
  <c r="BR57" i="15" s="1"/>
  <c r="AB57" i="15"/>
  <c r="F57" i="33" s="1"/>
  <c r="O57" i="33" s="1"/>
  <c r="AC57" i="15"/>
  <c r="AD57" i="15"/>
  <c r="AE57" i="15"/>
  <c r="E57" i="22" s="1"/>
  <c r="AF57" i="15"/>
  <c r="F57" i="22" s="1"/>
  <c r="AG57" i="15"/>
  <c r="BX57" i="15" s="1"/>
  <c r="AH57" i="15"/>
  <c r="AI57" i="15"/>
  <c r="BZ57" i="15" s="1"/>
  <c r="AJ57" i="15"/>
  <c r="AK57" i="15"/>
  <c r="AL57" i="15"/>
  <c r="CC57" i="15" s="1"/>
  <c r="V58" i="15"/>
  <c r="W58" i="15"/>
  <c r="BN58" i="15" s="1"/>
  <c r="X58" i="15"/>
  <c r="BO58" i="15" s="1"/>
  <c r="Y58" i="15"/>
  <c r="BP58" i="15" s="1"/>
  <c r="Z58" i="15"/>
  <c r="BQ58" i="15" s="1"/>
  <c r="AA58" i="15"/>
  <c r="BR58" i="15" s="1"/>
  <c r="AB58" i="15"/>
  <c r="F58" i="33" s="1"/>
  <c r="O58" i="33" s="1"/>
  <c r="AC58" i="15"/>
  <c r="AD58" i="15"/>
  <c r="AE58" i="15"/>
  <c r="E58" i="22" s="1"/>
  <c r="AF58" i="15"/>
  <c r="F58" i="22" s="1"/>
  <c r="AG58" i="15"/>
  <c r="BX58" i="15" s="1"/>
  <c r="AH58" i="15"/>
  <c r="AI58" i="15"/>
  <c r="BZ58" i="15" s="1"/>
  <c r="AJ58" i="15"/>
  <c r="AK58" i="15"/>
  <c r="AL58" i="15"/>
  <c r="CC58" i="15" s="1"/>
  <c r="V59" i="15"/>
  <c r="W59" i="15"/>
  <c r="BN59" i="15" s="1"/>
  <c r="X59" i="15"/>
  <c r="BO59" i="15" s="1"/>
  <c r="Y59" i="15"/>
  <c r="BP59" i="15" s="1"/>
  <c r="Z59" i="15"/>
  <c r="BQ59" i="15" s="1"/>
  <c r="AA59" i="15"/>
  <c r="BR59" i="15" s="1"/>
  <c r="AB59" i="15"/>
  <c r="F59" i="33" s="1"/>
  <c r="O59" i="33" s="1"/>
  <c r="AC59" i="15"/>
  <c r="AD59" i="15"/>
  <c r="AE59" i="15"/>
  <c r="E59" i="22" s="1"/>
  <c r="AF59" i="15"/>
  <c r="F59" i="22" s="1"/>
  <c r="AG59" i="15"/>
  <c r="BX59" i="15" s="1"/>
  <c r="AH59" i="15"/>
  <c r="AI59" i="15"/>
  <c r="BZ59" i="15" s="1"/>
  <c r="AJ59" i="15"/>
  <c r="AK59" i="15"/>
  <c r="AL59" i="15"/>
  <c r="CC59" i="15" s="1"/>
  <c r="V60" i="15"/>
  <c r="W60" i="15"/>
  <c r="BN60" i="15" s="1"/>
  <c r="X60" i="15"/>
  <c r="BO60" i="15" s="1"/>
  <c r="Y60" i="15"/>
  <c r="BP60" i="15" s="1"/>
  <c r="Z60" i="15"/>
  <c r="BQ60" i="15" s="1"/>
  <c r="AA60" i="15"/>
  <c r="BR60" i="15" s="1"/>
  <c r="AB60" i="15"/>
  <c r="F60" i="33" s="1"/>
  <c r="O60" i="33" s="1"/>
  <c r="AC60" i="15"/>
  <c r="AD60" i="15"/>
  <c r="AE60" i="15"/>
  <c r="E60" i="22" s="1"/>
  <c r="AF60" i="15"/>
  <c r="F60" i="22" s="1"/>
  <c r="AG60" i="15"/>
  <c r="BX60" i="15" s="1"/>
  <c r="AH60" i="15"/>
  <c r="AI60" i="15"/>
  <c r="BZ60" i="15" s="1"/>
  <c r="AJ60" i="15"/>
  <c r="AK60" i="15"/>
  <c r="AL60" i="15"/>
  <c r="CC60" i="15" s="1"/>
  <c r="V61" i="15"/>
  <c r="W61" i="15"/>
  <c r="BN61" i="15" s="1"/>
  <c r="X61" i="15"/>
  <c r="BO61" i="15" s="1"/>
  <c r="Y61" i="15"/>
  <c r="BP61" i="15" s="1"/>
  <c r="Z61" i="15"/>
  <c r="BQ61" i="15" s="1"/>
  <c r="AA61" i="15"/>
  <c r="BR61" i="15" s="1"/>
  <c r="AB61" i="15"/>
  <c r="F61" i="33" s="1"/>
  <c r="O61" i="33" s="1"/>
  <c r="AC61" i="15"/>
  <c r="AD61" i="15"/>
  <c r="AE61" i="15"/>
  <c r="E61" i="22" s="1"/>
  <c r="AF61" i="15"/>
  <c r="F61" i="22" s="1"/>
  <c r="AG61" i="15"/>
  <c r="BX61" i="15" s="1"/>
  <c r="AH61" i="15"/>
  <c r="AI61" i="15"/>
  <c r="BZ61" i="15" s="1"/>
  <c r="AJ61" i="15"/>
  <c r="AK61" i="15"/>
  <c r="AL61" i="15"/>
  <c r="CC61" i="15" s="1"/>
  <c r="V62" i="15"/>
  <c r="W62" i="15"/>
  <c r="BN62" i="15" s="1"/>
  <c r="X62" i="15"/>
  <c r="BO62" i="15" s="1"/>
  <c r="Y62" i="15"/>
  <c r="BP62" i="15" s="1"/>
  <c r="Z62" i="15"/>
  <c r="BQ62" i="15" s="1"/>
  <c r="AA62" i="15"/>
  <c r="BR62" i="15" s="1"/>
  <c r="AB62" i="15"/>
  <c r="F62" i="33" s="1"/>
  <c r="O62" i="33" s="1"/>
  <c r="AC62" i="15"/>
  <c r="AD62" i="15"/>
  <c r="AE62" i="15"/>
  <c r="E62" i="22" s="1"/>
  <c r="AF62" i="15"/>
  <c r="F62" i="22" s="1"/>
  <c r="AG62" i="15"/>
  <c r="BX62" i="15" s="1"/>
  <c r="AH62" i="15"/>
  <c r="AI62" i="15"/>
  <c r="BZ62" i="15" s="1"/>
  <c r="AJ62" i="15"/>
  <c r="AK62" i="15"/>
  <c r="AL62" i="15"/>
  <c r="CC62" i="15" s="1"/>
  <c r="V63" i="15"/>
  <c r="W63" i="15"/>
  <c r="BN63" i="15" s="1"/>
  <c r="X63" i="15"/>
  <c r="BO63" i="15" s="1"/>
  <c r="Y63" i="15"/>
  <c r="BP63" i="15" s="1"/>
  <c r="Z63" i="15"/>
  <c r="BQ63" i="15" s="1"/>
  <c r="AA63" i="15"/>
  <c r="BR63" i="15" s="1"/>
  <c r="AB63" i="15"/>
  <c r="F63" i="33" s="1"/>
  <c r="O63" i="33" s="1"/>
  <c r="AC63" i="15"/>
  <c r="AD63" i="15"/>
  <c r="AE63" i="15"/>
  <c r="E63" i="22" s="1"/>
  <c r="AF63" i="15"/>
  <c r="F63" i="22" s="1"/>
  <c r="AG63" i="15"/>
  <c r="BX63" i="15" s="1"/>
  <c r="AH63" i="15"/>
  <c r="AI63" i="15"/>
  <c r="BZ63" i="15" s="1"/>
  <c r="AJ63" i="15"/>
  <c r="AK63" i="15"/>
  <c r="AL63" i="15"/>
  <c r="CC63" i="15" s="1"/>
  <c r="V64" i="15"/>
  <c r="W64" i="15"/>
  <c r="BN64" i="15" s="1"/>
  <c r="X64" i="15"/>
  <c r="BO64" i="15" s="1"/>
  <c r="Y64" i="15"/>
  <c r="BP64" i="15" s="1"/>
  <c r="Z64" i="15"/>
  <c r="BQ64" i="15" s="1"/>
  <c r="AA64" i="15"/>
  <c r="BR64" i="15" s="1"/>
  <c r="AB64" i="15"/>
  <c r="F64" i="33" s="1"/>
  <c r="O64" i="33" s="1"/>
  <c r="AC64" i="15"/>
  <c r="AD64" i="15"/>
  <c r="AE64" i="15"/>
  <c r="E64" i="22" s="1"/>
  <c r="AF64" i="15"/>
  <c r="F64" i="22" s="1"/>
  <c r="AG64" i="15"/>
  <c r="BX64" i="15" s="1"/>
  <c r="AH64" i="15"/>
  <c r="AI64" i="15"/>
  <c r="BZ64" i="15" s="1"/>
  <c r="AJ64" i="15"/>
  <c r="AK64" i="15"/>
  <c r="AL64" i="15"/>
  <c r="CC64" i="15" s="1"/>
  <c r="V65" i="15"/>
  <c r="W65" i="15"/>
  <c r="BN65" i="15" s="1"/>
  <c r="X65" i="15"/>
  <c r="BO65" i="15" s="1"/>
  <c r="Y65" i="15"/>
  <c r="BP65" i="15" s="1"/>
  <c r="Z65" i="15"/>
  <c r="BQ65" i="15" s="1"/>
  <c r="AA65" i="15"/>
  <c r="BR65" i="15" s="1"/>
  <c r="AB65" i="15"/>
  <c r="F65" i="33" s="1"/>
  <c r="O65" i="33" s="1"/>
  <c r="AC65" i="15"/>
  <c r="AD65" i="15"/>
  <c r="AE65" i="15"/>
  <c r="E65" i="22" s="1"/>
  <c r="AF65" i="15"/>
  <c r="F65" i="22" s="1"/>
  <c r="AG65" i="15"/>
  <c r="BX65" i="15" s="1"/>
  <c r="AH65" i="15"/>
  <c r="AI65" i="15"/>
  <c r="BZ65" i="15" s="1"/>
  <c r="AJ65" i="15"/>
  <c r="AK65" i="15"/>
  <c r="AL65" i="15"/>
  <c r="CC65" i="15" s="1"/>
  <c r="V66" i="15"/>
  <c r="W66" i="15"/>
  <c r="BN66" i="15" s="1"/>
  <c r="X66" i="15"/>
  <c r="BO66" i="15" s="1"/>
  <c r="Y66" i="15"/>
  <c r="BP66" i="15" s="1"/>
  <c r="Z66" i="15"/>
  <c r="BQ66" i="15" s="1"/>
  <c r="AA66" i="15"/>
  <c r="BR66" i="15" s="1"/>
  <c r="AB66" i="15"/>
  <c r="F66" i="33" s="1"/>
  <c r="O66" i="33" s="1"/>
  <c r="AC66" i="15"/>
  <c r="AD66" i="15"/>
  <c r="AE66" i="15"/>
  <c r="E66" i="22" s="1"/>
  <c r="AF66" i="15"/>
  <c r="F66" i="22" s="1"/>
  <c r="AG66" i="15"/>
  <c r="BX66" i="15" s="1"/>
  <c r="AH66" i="15"/>
  <c r="AI66" i="15"/>
  <c r="BZ66" i="15" s="1"/>
  <c r="AJ66" i="15"/>
  <c r="AK66" i="15"/>
  <c r="AL66" i="15"/>
  <c r="CC66" i="15" s="1"/>
  <c r="V67" i="15"/>
  <c r="W67" i="15"/>
  <c r="BN67" i="15" s="1"/>
  <c r="X67" i="15"/>
  <c r="BO67" i="15" s="1"/>
  <c r="Y67" i="15"/>
  <c r="BP67" i="15" s="1"/>
  <c r="Z67" i="15"/>
  <c r="BQ67" i="15" s="1"/>
  <c r="AA67" i="15"/>
  <c r="BR67" i="15" s="1"/>
  <c r="AB67" i="15"/>
  <c r="F67" i="33" s="1"/>
  <c r="O67" i="33" s="1"/>
  <c r="AC67" i="15"/>
  <c r="AD67" i="15"/>
  <c r="AE67" i="15"/>
  <c r="E67" i="22" s="1"/>
  <c r="AF67" i="15"/>
  <c r="F67" i="22" s="1"/>
  <c r="AG67" i="15"/>
  <c r="BX67" i="15" s="1"/>
  <c r="AH67" i="15"/>
  <c r="AI67" i="15"/>
  <c r="BZ67" i="15" s="1"/>
  <c r="AJ67" i="15"/>
  <c r="AK67" i="15"/>
  <c r="AL67" i="15"/>
  <c r="CC67" i="15" s="1"/>
  <c r="V68" i="15"/>
  <c r="W68" i="15"/>
  <c r="BN68" i="15" s="1"/>
  <c r="X68" i="15"/>
  <c r="BO68" i="15" s="1"/>
  <c r="Y68" i="15"/>
  <c r="BP68" i="15" s="1"/>
  <c r="Z68" i="15"/>
  <c r="BQ68" i="15" s="1"/>
  <c r="AA68" i="15"/>
  <c r="BR68" i="15" s="1"/>
  <c r="AB68" i="15"/>
  <c r="F68" i="33" s="1"/>
  <c r="O68" i="33" s="1"/>
  <c r="AC68" i="15"/>
  <c r="AD68" i="15"/>
  <c r="AE68" i="15"/>
  <c r="E68" i="22" s="1"/>
  <c r="AF68" i="15"/>
  <c r="F68" i="22" s="1"/>
  <c r="AG68" i="15"/>
  <c r="BX68" i="15" s="1"/>
  <c r="AH68" i="15"/>
  <c r="AI68" i="15"/>
  <c r="BZ68" i="15" s="1"/>
  <c r="AJ68" i="15"/>
  <c r="AK68" i="15"/>
  <c r="AL68" i="15"/>
  <c r="CC68" i="15" s="1"/>
  <c r="V69" i="15"/>
  <c r="W69" i="15"/>
  <c r="BN69" i="15" s="1"/>
  <c r="X69" i="15"/>
  <c r="BO69" i="15" s="1"/>
  <c r="Y69" i="15"/>
  <c r="BP69" i="15" s="1"/>
  <c r="Z69" i="15"/>
  <c r="BQ69" i="15" s="1"/>
  <c r="AA69" i="15"/>
  <c r="BR69" i="15" s="1"/>
  <c r="AB69" i="15"/>
  <c r="F69" i="33" s="1"/>
  <c r="O69" i="33" s="1"/>
  <c r="AC69" i="15"/>
  <c r="AD69" i="15"/>
  <c r="AE69" i="15"/>
  <c r="E69" i="22" s="1"/>
  <c r="AF69" i="15"/>
  <c r="F69" i="22" s="1"/>
  <c r="AG69" i="15"/>
  <c r="BX69" i="15" s="1"/>
  <c r="AH69" i="15"/>
  <c r="AI69" i="15"/>
  <c r="BZ69" i="15" s="1"/>
  <c r="AJ69" i="15"/>
  <c r="AK69" i="15"/>
  <c r="AL69" i="15"/>
  <c r="CC69" i="15" s="1"/>
  <c r="V70" i="15"/>
  <c r="W70" i="15"/>
  <c r="BN70" i="15" s="1"/>
  <c r="X70" i="15"/>
  <c r="BO70" i="15" s="1"/>
  <c r="Y70" i="15"/>
  <c r="BP70" i="15" s="1"/>
  <c r="Z70" i="15"/>
  <c r="BQ70" i="15" s="1"/>
  <c r="AA70" i="15"/>
  <c r="BR70" i="15" s="1"/>
  <c r="AB70" i="15"/>
  <c r="F70" i="33" s="1"/>
  <c r="O70" i="33" s="1"/>
  <c r="AC70" i="15"/>
  <c r="AD70" i="15"/>
  <c r="AE70" i="15"/>
  <c r="E70" i="22" s="1"/>
  <c r="AF70" i="15"/>
  <c r="F70" i="22" s="1"/>
  <c r="AG70" i="15"/>
  <c r="BX70" i="15" s="1"/>
  <c r="AH70" i="15"/>
  <c r="AI70" i="15"/>
  <c r="BZ70" i="15" s="1"/>
  <c r="AJ70" i="15"/>
  <c r="AK70" i="15"/>
  <c r="AL70" i="15"/>
  <c r="CC70" i="15" s="1"/>
  <c r="V71" i="15"/>
  <c r="W71" i="15"/>
  <c r="BN71" i="15" s="1"/>
  <c r="X71" i="15"/>
  <c r="BO71" i="15" s="1"/>
  <c r="Y71" i="15"/>
  <c r="BP71" i="15" s="1"/>
  <c r="Z71" i="15"/>
  <c r="BQ71" i="15" s="1"/>
  <c r="AA71" i="15"/>
  <c r="BR71" i="15" s="1"/>
  <c r="AB71" i="15"/>
  <c r="F71" i="33" s="1"/>
  <c r="O71" i="33" s="1"/>
  <c r="AC71" i="15"/>
  <c r="AD71" i="15"/>
  <c r="AE71" i="15"/>
  <c r="E71" i="22" s="1"/>
  <c r="AF71" i="15"/>
  <c r="F71" i="22" s="1"/>
  <c r="AG71" i="15"/>
  <c r="BX71" i="15" s="1"/>
  <c r="AH71" i="15"/>
  <c r="AI71" i="15"/>
  <c r="BZ71" i="15" s="1"/>
  <c r="AJ71" i="15"/>
  <c r="AK71" i="15"/>
  <c r="AL71" i="15"/>
  <c r="CC71" i="15" s="1"/>
  <c r="V72" i="15"/>
  <c r="W72" i="15"/>
  <c r="BN72" i="15" s="1"/>
  <c r="X72" i="15"/>
  <c r="BO72" i="15" s="1"/>
  <c r="Y72" i="15"/>
  <c r="BP72" i="15" s="1"/>
  <c r="Z72" i="15"/>
  <c r="BQ72" i="15" s="1"/>
  <c r="AA72" i="15"/>
  <c r="BR72" i="15" s="1"/>
  <c r="AB72" i="15"/>
  <c r="F72" i="33" s="1"/>
  <c r="O72" i="33" s="1"/>
  <c r="AC72" i="15"/>
  <c r="AD72" i="15"/>
  <c r="AE72" i="15"/>
  <c r="E72" i="22" s="1"/>
  <c r="AF72" i="15"/>
  <c r="F72" i="22" s="1"/>
  <c r="AG72" i="15"/>
  <c r="BX72" i="15" s="1"/>
  <c r="AH72" i="15"/>
  <c r="AI72" i="15"/>
  <c r="BZ72" i="15" s="1"/>
  <c r="AJ72" i="15"/>
  <c r="AK72" i="15"/>
  <c r="AL72" i="15"/>
  <c r="CC72" i="15" s="1"/>
  <c r="V73" i="15"/>
  <c r="W73" i="15"/>
  <c r="BN73" i="15" s="1"/>
  <c r="X73" i="15"/>
  <c r="BO73" i="15" s="1"/>
  <c r="Y73" i="15"/>
  <c r="BP73" i="15" s="1"/>
  <c r="Z73" i="15"/>
  <c r="BQ73" i="15" s="1"/>
  <c r="AA73" i="15"/>
  <c r="BR73" i="15" s="1"/>
  <c r="AB73" i="15"/>
  <c r="F73" i="33" s="1"/>
  <c r="O73" i="33" s="1"/>
  <c r="AC73" i="15"/>
  <c r="AD73" i="15"/>
  <c r="AE73" i="15"/>
  <c r="E73" i="22" s="1"/>
  <c r="AF73" i="15"/>
  <c r="F73" i="22" s="1"/>
  <c r="AG73" i="15"/>
  <c r="BX73" i="15" s="1"/>
  <c r="AH73" i="15"/>
  <c r="AI73" i="15"/>
  <c r="BZ73" i="15" s="1"/>
  <c r="AJ73" i="15"/>
  <c r="AK73" i="15"/>
  <c r="AL73" i="15"/>
  <c r="CC73" i="15" s="1"/>
  <c r="V74" i="15"/>
  <c r="W74" i="15"/>
  <c r="BN74" i="15" s="1"/>
  <c r="X74" i="15"/>
  <c r="BO74" i="15" s="1"/>
  <c r="Y74" i="15"/>
  <c r="BP74" i="15" s="1"/>
  <c r="Z74" i="15"/>
  <c r="BQ74" i="15" s="1"/>
  <c r="AA74" i="15"/>
  <c r="BR74" i="15" s="1"/>
  <c r="AB74" i="15"/>
  <c r="F74" i="33" s="1"/>
  <c r="O74" i="33" s="1"/>
  <c r="AC74" i="15"/>
  <c r="AD74" i="15"/>
  <c r="AE74" i="15"/>
  <c r="E74" i="22" s="1"/>
  <c r="AF74" i="15"/>
  <c r="F74" i="22" s="1"/>
  <c r="AG74" i="15"/>
  <c r="BX74" i="15" s="1"/>
  <c r="AH74" i="15"/>
  <c r="AI74" i="15"/>
  <c r="BZ74" i="15" s="1"/>
  <c r="AJ74" i="15"/>
  <c r="AK74" i="15"/>
  <c r="AL74" i="15"/>
  <c r="CC74" i="15" s="1"/>
  <c r="V75" i="15"/>
  <c r="W75" i="15"/>
  <c r="BN75" i="15" s="1"/>
  <c r="X75" i="15"/>
  <c r="BO75" i="15" s="1"/>
  <c r="Y75" i="15"/>
  <c r="BP75" i="15" s="1"/>
  <c r="Z75" i="15"/>
  <c r="BQ75" i="15" s="1"/>
  <c r="AA75" i="15"/>
  <c r="BR75" i="15" s="1"/>
  <c r="AB75" i="15"/>
  <c r="F75" i="33" s="1"/>
  <c r="O75" i="33" s="1"/>
  <c r="AC75" i="15"/>
  <c r="AD75" i="15"/>
  <c r="AE75" i="15"/>
  <c r="E75" i="22" s="1"/>
  <c r="AF75" i="15"/>
  <c r="F75" i="22" s="1"/>
  <c r="AG75" i="15"/>
  <c r="BX75" i="15" s="1"/>
  <c r="AH75" i="15"/>
  <c r="AI75" i="15"/>
  <c r="BZ75" i="15" s="1"/>
  <c r="AJ75" i="15"/>
  <c r="AK75" i="15"/>
  <c r="AL75" i="15"/>
  <c r="CC75" i="15" s="1"/>
  <c r="V76" i="15"/>
  <c r="W76" i="15"/>
  <c r="BN76" i="15" s="1"/>
  <c r="X76" i="15"/>
  <c r="BO76" i="15" s="1"/>
  <c r="Y76" i="15"/>
  <c r="BP76" i="15" s="1"/>
  <c r="Z76" i="15"/>
  <c r="BQ76" i="15" s="1"/>
  <c r="AA76" i="15"/>
  <c r="BR76" i="15" s="1"/>
  <c r="AB76" i="15"/>
  <c r="F76" i="33" s="1"/>
  <c r="O76" i="33" s="1"/>
  <c r="AC76" i="15"/>
  <c r="AD76" i="15"/>
  <c r="AE76" i="15"/>
  <c r="E76" i="22" s="1"/>
  <c r="AF76" i="15"/>
  <c r="F76" i="22" s="1"/>
  <c r="AG76" i="15"/>
  <c r="BX76" i="15" s="1"/>
  <c r="AH76" i="15"/>
  <c r="AI76" i="15"/>
  <c r="BZ76" i="15" s="1"/>
  <c r="AJ76" i="15"/>
  <c r="AK76" i="15"/>
  <c r="AL76" i="15"/>
  <c r="CC76" i="15" s="1"/>
  <c r="V77" i="15"/>
  <c r="W77" i="15"/>
  <c r="BN77" i="15" s="1"/>
  <c r="X77" i="15"/>
  <c r="BO77" i="15" s="1"/>
  <c r="Y77" i="15"/>
  <c r="BP77" i="15" s="1"/>
  <c r="Z77" i="15"/>
  <c r="BQ77" i="15" s="1"/>
  <c r="AA77" i="15"/>
  <c r="BR77" i="15" s="1"/>
  <c r="AB77" i="15"/>
  <c r="F77" i="33" s="1"/>
  <c r="O77" i="33" s="1"/>
  <c r="AC77" i="15"/>
  <c r="AD77" i="15"/>
  <c r="AE77" i="15"/>
  <c r="E77" i="22" s="1"/>
  <c r="AF77" i="15"/>
  <c r="F77" i="22" s="1"/>
  <c r="AG77" i="15"/>
  <c r="BX77" i="15" s="1"/>
  <c r="AH77" i="15"/>
  <c r="AI77" i="15"/>
  <c r="BZ77" i="15" s="1"/>
  <c r="AJ77" i="15"/>
  <c r="AK77" i="15"/>
  <c r="AL77" i="15"/>
  <c r="CC77" i="15" s="1"/>
  <c r="V78" i="15"/>
  <c r="W78" i="15"/>
  <c r="BN78" i="15" s="1"/>
  <c r="X78" i="15"/>
  <c r="BO78" i="15" s="1"/>
  <c r="Y78" i="15"/>
  <c r="BP78" i="15" s="1"/>
  <c r="Z78" i="15"/>
  <c r="BQ78" i="15" s="1"/>
  <c r="AA78" i="15"/>
  <c r="BR78" i="15" s="1"/>
  <c r="AB78" i="15"/>
  <c r="F78" i="33" s="1"/>
  <c r="O78" i="33" s="1"/>
  <c r="AC78" i="15"/>
  <c r="AD78" i="15"/>
  <c r="AE78" i="15"/>
  <c r="E78" i="22" s="1"/>
  <c r="AF78" i="15"/>
  <c r="F78" i="22" s="1"/>
  <c r="AG78" i="15"/>
  <c r="BX78" i="15" s="1"/>
  <c r="AH78" i="15"/>
  <c r="AI78" i="15"/>
  <c r="BZ78" i="15" s="1"/>
  <c r="AJ78" i="15"/>
  <c r="AK78" i="15"/>
  <c r="AL78" i="15"/>
  <c r="CC78" i="15" s="1"/>
  <c r="V79" i="15"/>
  <c r="W79" i="15"/>
  <c r="BN79" i="15" s="1"/>
  <c r="X79" i="15"/>
  <c r="BO79" i="15" s="1"/>
  <c r="Y79" i="15"/>
  <c r="BP79" i="15" s="1"/>
  <c r="Z79" i="15"/>
  <c r="BQ79" i="15" s="1"/>
  <c r="AA79" i="15"/>
  <c r="BR79" i="15" s="1"/>
  <c r="AB79" i="15"/>
  <c r="F79" i="33" s="1"/>
  <c r="O79" i="33" s="1"/>
  <c r="AC79" i="15"/>
  <c r="AD79" i="15"/>
  <c r="AE79" i="15"/>
  <c r="E79" i="22" s="1"/>
  <c r="AF79" i="15"/>
  <c r="F79" i="22" s="1"/>
  <c r="AG79" i="15"/>
  <c r="BX79" i="15" s="1"/>
  <c r="AH79" i="15"/>
  <c r="AI79" i="15"/>
  <c r="BZ79" i="15" s="1"/>
  <c r="AJ79" i="15"/>
  <c r="AK79" i="15"/>
  <c r="AL79" i="15"/>
  <c r="CC79" i="15" s="1"/>
  <c r="V80" i="15"/>
  <c r="W80" i="15"/>
  <c r="BN80" i="15" s="1"/>
  <c r="X80" i="15"/>
  <c r="BO80" i="15" s="1"/>
  <c r="Y80" i="15"/>
  <c r="BP80" i="15" s="1"/>
  <c r="Z80" i="15"/>
  <c r="BQ80" i="15" s="1"/>
  <c r="AA80" i="15"/>
  <c r="BR80" i="15" s="1"/>
  <c r="AB80" i="15"/>
  <c r="F80" i="33" s="1"/>
  <c r="O80" i="33" s="1"/>
  <c r="AC80" i="15"/>
  <c r="AD80" i="15"/>
  <c r="AE80" i="15"/>
  <c r="E80" i="22" s="1"/>
  <c r="AF80" i="15"/>
  <c r="F80" i="22" s="1"/>
  <c r="AG80" i="15"/>
  <c r="BX80" i="15" s="1"/>
  <c r="AH80" i="15"/>
  <c r="AI80" i="15"/>
  <c r="BZ80" i="15" s="1"/>
  <c r="AJ80" i="15"/>
  <c r="AK80" i="15"/>
  <c r="AL80" i="15"/>
  <c r="CC80" i="15" s="1"/>
  <c r="V81" i="15"/>
  <c r="W81" i="15"/>
  <c r="BN81" i="15" s="1"/>
  <c r="X81" i="15"/>
  <c r="BO81" i="15" s="1"/>
  <c r="Y81" i="15"/>
  <c r="BP81" i="15" s="1"/>
  <c r="Z81" i="15"/>
  <c r="BQ81" i="15" s="1"/>
  <c r="AA81" i="15"/>
  <c r="BR81" i="15" s="1"/>
  <c r="AB81" i="15"/>
  <c r="F81" i="33" s="1"/>
  <c r="O81" i="33" s="1"/>
  <c r="AC81" i="15"/>
  <c r="AD81" i="15"/>
  <c r="AE81" i="15"/>
  <c r="E81" i="22" s="1"/>
  <c r="AF81" i="15"/>
  <c r="F81" i="22" s="1"/>
  <c r="AG81" i="15"/>
  <c r="BX81" i="15" s="1"/>
  <c r="AH81" i="15"/>
  <c r="AI81" i="15"/>
  <c r="BZ81" i="15" s="1"/>
  <c r="AJ81" i="15"/>
  <c r="AK81" i="15"/>
  <c r="AL81" i="15"/>
  <c r="CC81" i="15" s="1"/>
  <c r="V82" i="15"/>
  <c r="W82" i="15"/>
  <c r="BN82" i="15" s="1"/>
  <c r="X82" i="15"/>
  <c r="BO82" i="15" s="1"/>
  <c r="Y82" i="15"/>
  <c r="BP82" i="15" s="1"/>
  <c r="Z82" i="15"/>
  <c r="BQ82" i="15" s="1"/>
  <c r="AA82" i="15"/>
  <c r="BR82" i="15" s="1"/>
  <c r="AB82" i="15"/>
  <c r="F82" i="33" s="1"/>
  <c r="O82" i="33" s="1"/>
  <c r="AC82" i="15"/>
  <c r="AD82" i="15"/>
  <c r="AE82" i="15"/>
  <c r="E82" i="22" s="1"/>
  <c r="AF82" i="15"/>
  <c r="F82" i="22" s="1"/>
  <c r="AG82" i="15"/>
  <c r="BX82" i="15" s="1"/>
  <c r="AH82" i="15"/>
  <c r="AI82" i="15"/>
  <c r="BZ82" i="15" s="1"/>
  <c r="AJ82" i="15"/>
  <c r="AK82" i="15"/>
  <c r="AL82" i="15"/>
  <c r="CC82" i="15" s="1"/>
  <c r="V83" i="15"/>
  <c r="W83" i="15"/>
  <c r="BN83" i="15" s="1"/>
  <c r="X83" i="15"/>
  <c r="BO83" i="15" s="1"/>
  <c r="Y83" i="15"/>
  <c r="BP83" i="15" s="1"/>
  <c r="Z83" i="15"/>
  <c r="BQ83" i="15" s="1"/>
  <c r="AA83" i="15"/>
  <c r="BR83" i="15" s="1"/>
  <c r="AB83" i="15"/>
  <c r="F83" i="33" s="1"/>
  <c r="O83" i="33" s="1"/>
  <c r="AC83" i="15"/>
  <c r="AD83" i="15"/>
  <c r="AE83" i="15"/>
  <c r="E83" i="22" s="1"/>
  <c r="AF83" i="15"/>
  <c r="F83" i="22" s="1"/>
  <c r="AG83" i="15"/>
  <c r="BX83" i="15" s="1"/>
  <c r="AH83" i="15"/>
  <c r="AI83" i="15"/>
  <c r="BZ83" i="15" s="1"/>
  <c r="AJ83" i="15"/>
  <c r="AK83" i="15"/>
  <c r="AL83" i="15"/>
  <c r="CC83" i="15" s="1"/>
  <c r="V84" i="15"/>
  <c r="W84" i="15"/>
  <c r="BN84" i="15" s="1"/>
  <c r="X84" i="15"/>
  <c r="BO84" i="15" s="1"/>
  <c r="Y84" i="15"/>
  <c r="BP84" i="15" s="1"/>
  <c r="Z84" i="15"/>
  <c r="BQ84" i="15" s="1"/>
  <c r="AA84" i="15"/>
  <c r="BR84" i="15" s="1"/>
  <c r="AB84" i="15"/>
  <c r="F84" i="33" s="1"/>
  <c r="O84" i="33" s="1"/>
  <c r="AC84" i="15"/>
  <c r="AD84" i="15"/>
  <c r="AE84" i="15"/>
  <c r="E84" i="22" s="1"/>
  <c r="AF84" i="15"/>
  <c r="F84" i="22" s="1"/>
  <c r="AG84" i="15"/>
  <c r="BX84" i="15" s="1"/>
  <c r="AH84" i="15"/>
  <c r="AI84" i="15"/>
  <c r="BZ84" i="15" s="1"/>
  <c r="AJ84" i="15"/>
  <c r="AK84" i="15"/>
  <c r="AL84" i="15"/>
  <c r="CC84" i="15" s="1"/>
  <c r="V85" i="15"/>
  <c r="W85" i="15"/>
  <c r="BN85" i="15" s="1"/>
  <c r="X85" i="15"/>
  <c r="BO85" i="15" s="1"/>
  <c r="Y85" i="15"/>
  <c r="BP85" i="15" s="1"/>
  <c r="Z85" i="15"/>
  <c r="BQ85" i="15" s="1"/>
  <c r="AA85" i="15"/>
  <c r="BR85" i="15" s="1"/>
  <c r="AB85" i="15"/>
  <c r="F85" i="33" s="1"/>
  <c r="O85" i="33" s="1"/>
  <c r="AC85" i="15"/>
  <c r="AD85" i="15"/>
  <c r="AE85" i="15"/>
  <c r="E85" i="22" s="1"/>
  <c r="AF85" i="15"/>
  <c r="F85" i="22" s="1"/>
  <c r="AG85" i="15"/>
  <c r="BX85" i="15" s="1"/>
  <c r="AH85" i="15"/>
  <c r="AI85" i="15"/>
  <c r="BZ85" i="15" s="1"/>
  <c r="AJ85" i="15"/>
  <c r="AK85" i="15"/>
  <c r="AL85" i="15"/>
  <c r="CC85" i="15" s="1"/>
  <c r="V86" i="15"/>
  <c r="W86" i="15"/>
  <c r="BN86" i="15" s="1"/>
  <c r="X86" i="15"/>
  <c r="BO86" i="15" s="1"/>
  <c r="Y86" i="15"/>
  <c r="BP86" i="15" s="1"/>
  <c r="Z86" i="15"/>
  <c r="BQ86" i="15" s="1"/>
  <c r="AA86" i="15"/>
  <c r="BR86" i="15" s="1"/>
  <c r="AB86" i="15"/>
  <c r="F86" i="33" s="1"/>
  <c r="O86" i="33" s="1"/>
  <c r="AC86" i="15"/>
  <c r="AD86" i="15"/>
  <c r="AE86" i="15"/>
  <c r="E86" i="22" s="1"/>
  <c r="AF86" i="15"/>
  <c r="F86" i="22" s="1"/>
  <c r="AG86" i="15"/>
  <c r="BX86" i="15" s="1"/>
  <c r="AH86" i="15"/>
  <c r="AI86" i="15"/>
  <c r="BZ86" i="15" s="1"/>
  <c r="AJ86" i="15"/>
  <c r="AK86" i="15"/>
  <c r="AL86" i="15"/>
  <c r="CC86" i="15" s="1"/>
  <c r="V87" i="15"/>
  <c r="W87" i="15"/>
  <c r="BN87" i="15" s="1"/>
  <c r="X87" i="15"/>
  <c r="BO87" i="15" s="1"/>
  <c r="Y87" i="15"/>
  <c r="BP87" i="15" s="1"/>
  <c r="Z87" i="15"/>
  <c r="BQ87" i="15" s="1"/>
  <c r="AA87" i="15"/>
  <c r="BR87" i="15" s="1"/>
  <c r="AB87" i="15"/>
  <c r="F87" i="33" s="1"/>
  <c r="O87" i="33" s="1"/>
  <c r="AC87" i="15"/>
  <c r="AD87" i="15"/>
  <c r="AE87" i="15"/>
  <c r="E87" i="22" s="1"/>
  <c r="AF87" i="15"/>
  <c r="F87" i="22" s="1"/>
  <c r="AG87" i="15"/>
  <c r="BX87" i="15" s="1"/>
  <c r="AH87" i="15"/>
  <c r="AI87" i="15"/>
  <c r="BZ87" i="15" s="1"/>
  <c r="AJ87" i="15"/>
  <c r="AK87" i="15"/>
  <c r="AL87" i="15"/>
  <c r="CC87" i="15" s="1"/>
  <c r="V88" i="15"/>
  <c r="W88" i="15"/>
  <c r="BN88" i="15" s="1"/>
  <c r="X88" i="15"/>
  <c r="BO88" i="15" s="1"/>
  <c r="Y88" i="15"/>
  <c r="BP88" i="15" s="1"/>
  <c r="Z88" i="15"/>
  <c r="BQ88" i="15" s="1"/>
  <c r="AA88" i="15"/>
  <c r="BR88" i="15" s="1"/>
  <c r="AB88" i="15"/>
  <c r="F88" i="33" s="1"/>
  <c r="O88" i="33" s="1"/>
  <c r="AC88" i="15"/>
  <c r="AD88" i="15"/>
  <c r="AE88" i="15"/>
  <c r="E88" i="22" s="1"/>
  <c r="AF88" i="15"/>
  <c r="F88" i="22" s="1"/>
  <c r="AG88" i="15"/>
  <c r="BX88" i="15" s="1"/>
  <c r="AH88" i="15"/>
  <c r="AI88" i="15"/>
  <c r="BZ88" i="15" s="1"/>
  <c r="AJ88" i="15"/>
  <c r="AK88" i="15"/>
  <c r="AL88" i="15"/>
  <c r="CC88" i="15" s="1"/>
  <c r="V89" i="15"/>
  <c r="W89" i="15"/>
  <c r="BN89" i="15" s="1"/>
  <c r="X89" i="15"/>
  <c r="BO89" i="15" s="1"/>
  <c r="Y89" i="15"/>
  <c r="BP89" i="15" s="1"/>
  <c r="Z89" i="15"/>
  <c r="BQ89" i="15" s="1"/>
  <c r="AA89" i="15"/>
  <c r="BR89" i="15" s="1"/>
  <c r="AB89" i="15"/>
  <c r="F89" i="33" s="1"/>
  <c r="O89" i="33" s="1"/>
  <c r="AC89" i="15"/>
  <c r="AD89" i="15"/>
  <c r="AE89" i="15"/>
  <c r="E89" i="22" s="1"/>
  <c r="AF89" i="15"/>
  <c r="F89" i="22" s="1"/>
  <c r="AG89" i="15"/>
  <c r="BX89" i="15" s="1"/>
  <c r="AH89" i="15"/>
  <c r="AI89" i="15"/>
  <c r="BZ89" i="15" s="1"/>
  <c r="AJ89" i="15"/>
  <c r="AK89" i="15"/>
  <c r="AL89" i="15"/>
  <c r="CC89" i="15" s="1"/>
  <c r="V90" i="15"/>
  <c r="W90" i="15"/>
  <c r="BN90" i="15" s="1"/>
  <c r="X90" i="15"/>
  <c r="BO90" i="15" s="1"/>
  <c r="Y90" i="15"/>
  <c r="BP90" i="15" s="1"/>
  <c r="Z90" i="15"/>
  <c r="BQ90" i="15" s="1"/>
  <c r="AA90" i="15"/>
  <c r="BR90" i="15" s="1"/>
  <c r="AB90" i="15"/>
  <c r="F90" i="33" s="1"/>
  <c r="O90" i="33" s="1"/>
  <c r="AC90" i="15"/>
  <c r="AD90" i="15"/>
  <c r="AE90" i="15"/>
  <c r="E90" i="22" s="1"/>
  <c r="AF90" i="15"/>
  <c r="F90" i="22" s="1"/>
  <c r="AG90" i="15"/>
  <c r="BX90" i="15" s="1"/>
  <c r="AH90" i="15"/>
  <c r="AI90" i="15"/>
  <c r="BZ90" i="15" s="1"/>
  <c r="AJ90" i="15"/>
  <c r="AK90" i="15"/>
  <c r="AL90" i="15"/>
  <c r="CC90" i="15" s="1"/>
  <c r="V91" i="15"/>
  <c r="W91" i="15"/>
  <c r="BN91" i="15" s="1"/>
  <c r="X91" i="15"/>
  <c r="BO91" i="15" s="1"/>
  <c r="Y91" i="15"/>
  <c r="BP91" i="15" s="1"/>
  <c r="Z91" i="15"/>
  <c r="BQ91" i="15" s="1"/>
  <c r="AA91" i="15"/>
  <c r="BR91" i="15" s="1"/>
  <c r="AB91" i="15"/>
  <c r="F91" i="33" s="1"/>
  <c r="O91" i="33" s="1"/>
  <c r="AC91" i="15"/>
  <c r="AD91" i="15"/>
  <c r="AE91" i="15"/>
  <c r="E91" i="22" s="1"/>
  <c r="AF91" i="15"/>
  <c r="F91" i="22" s="1"/>
  <c r="AG91" i="15"/>
  <c r="BX91" i="15" s="1"/>
  <c r="AH91" i="15"/>
  <c r="AI91" i="15"/>
  <c r="BZ91" i="15" s="1"/>
  <c r="AJ91" i="15"/>
  <c r="AK91" i="15"/>
  <c r="AL91" i="15"/>
  <c r="CC91" i="15" s="1"/>
  <c r="V92" i="15"/>
  <c r="W92" i="15"/>
  <c r="BN92" i="15" s="1"/>
  <c r="X92" i="15"/>
  <c r="BO92" i="15" s="1"/>
  <c r="Y92" i="15"/>
  <c r="BP92" i="15" s="1"/>
  <c r="Z92" i="15"/>
  <c r="BQ92" i="15" s="1"/>
  <c r="AA92" i="15"/>
  <c r="BR92" i="15" s="1"/>
  <c r="AB92" i="15"/>
  <c r="F92" i="33" s="1"/>
  <c r="O92" i="33" s="1"/>
  <c r="AC92" i="15"/>
  <c r="AD92" i="15"/>
  <c r="AE92" i="15"/>
  <c r="E92" i="22" s="1"/>
  <c r="AF92" i="15"/>
  <c r="F92" i="22" s="1"/>
  <c r="AG92" i="15"/>
  <c r="BX92" i="15" s="1"/>
  <c r="AH92" i="15"/>
  <c r="AI92" i="15"/>
  <c r="BZ92" i="15" s="1"/>
  <c r="AJ92" i="15"/>
  <c r="AK92" i="15"/>
  <c r="AL92" i="15"/>
  <c r="CC92" i="15" s="1"/>
  <c r="V93" i="15"/>
  <c r="W93" i="15"/>
  <c r="BN93" i="15" s="1"/>
  <c r="X93" i="15"/>
  <c r="BO93" i="15" s="1"/>
  <c r="Y93" i="15"/>
  <c r="BP93" i="15" s="1"/>
  <c r="Z93" i="15"/>
  <c r="BQ93" i="15" s="1"/>
  <c r="AA93" i="15"/>
  <c r="BR93" i="15" s="1"/>
  <c r="AB93" i="15"/>
  <c r="F93" i="33" s="1"/>
  <c r="O93" i="33" s="1"/>
  <c r="AC93" i="15"/>
  <c r="AD93" i="15"/>
  <c r="AE93" i="15"/>
  <c r="E93" i="22" s="1"/>
  <c r="AF93" i="15"/>
  <c r="F93" i="22" s="1"/>
  <c r="AG93" i="15"/>
  <c r="BX93" i="15" s="1"/>
  <c r="AH93" i="15"/>
  <c r="AI93" i="15"/>
  <c r="BZ93" i="15" s="1"/>
  <c r="AJ93" i="15"/>
  <c r="AK93" i="15"/>
  <c r="AL93" i="15"/>
  <c r="CC93" i="15" s="1"/>
  <c r="V94" i="15"/>
  <c r="W94" i="15"/>
  <c r="BN94" i="15" s="1"/>
  <c r="X94" i="15"/>
  <c r="BO94" i="15" s="1"/>
  <c r="Y94" i="15"/>
  <c r="BP94" i="15" s="1"/>
  <c r="Z94" i="15"/>
  <c r="BQ94" i="15" s="1"/>
  <c r="AA94" i="15"/>
  <c r="BR94" i="15" s="1"/>
  <c r="AB94" i="15"/>
  <c r="F94" i="33" s="1"/>
  <c r="O94" i="33" s="1"/>
  <c r="AC94" i="15"/>
  <c r="AD94" i="15"/>
  <c r="AE94" i="15"/>
  <c r="E94" i="22" s="1"/>
  <c r="AF94" i="15"/>
  <c r="F94" i="22" s="1"/>
  <c r="AG94" i="15"/>
  <c r="BX94" i="15" s="1"/>
  <c r="AH94" i="15"/>
  <c r="AI94" i="15"/>
  <c r="BZ94" i="15" s="1"/>
  <c r="AJ94" i="15"/>
  <c r="AK94" i="15"/>
  <c r="AL94" i="15"/>
  <c r="CC94" i="15" s="1"/>
  <c r="V95" i="15"/>
  <c r="W95" i="15"/>
  <c r="BN95" i="15" s="1"/>
  <c r="X95" i="15"/>
  <c r="BO95" i="15" s="1"/>
  <c r="Y95" i="15"/>
  <c r="BP95" i="15" s="1"/>
  <c r="Z95" i="15"/>
  <c r="BQ95" i="15" s="1"/>
  <c r="AA95" i="15"/>
  <c r="BR95" i="15" s="1"/>
  <c r="AB95" i="15"/>
  <c r="F95" i="33" s="1"/>
  <c r="O95" i="33" s="1"/>
  <c r="AC95" i="15"/>
  <c r="AD95" i="15"/>
  <c r="AE95" i="15"/>
  <c r="E95" i="22" s="1"/>
  <c r="AF95" i="15"/>
  <c r="F95" i="22" s="1"/>
  <c r="AG95" i="15"/>
  <c r="BX95" i="15" s="1"/>
  <c r="AH95" i="15"/>
  <c r="AI95" i="15"/>
  <c r="BZ95" i="15" s="1"/>
  <c r="AJ95" i="15"/>
  <c r="AK95" i="15"/>
  <c r="AL95" i="15"/>
  <c r="CC95" i="15" s="1"/>
  <c r="V96" i="15"/>
  <c r="W96" i="15"/>
  <c r="BN96" i="15" s="1"/>
  <c r="X96" i="15"/>
  <c r="BO96" i="15" s="1"/>
  <c r="Y96" i="15"/>
  <c r="BP96" i="15" s="1"/>
  <c r="Z96" i="15"/>
  <c r="BQ96" i="15" s="1"/>
  <c r="AA96" i="15"/>
  <c r="BR96" i="15" s="1"/>
  <c r="AB96" i="15"/>
  <c r="F96" i="33" s="1"/>
  <c r="O96" i="33" s="1"/>
  <c r="AC96" i="15"/>
  <c r="AD96" i="15"/>
  <c r="AE96" i="15"/>
  <c r="E96" i="22" s="1"/>
  <c r="AF96" i="15"/>
  <c r="F96" i="22" s="1"/>
  <c r="AG96" i="15"/>
  <c r="BX96" i="15" s="1"/>
  <c r="AH96" i="15"/>
  <c r="AI96" i="15"/>
  <c r="BZ96" i="15" s="1"/>
  <c r="AJ96" i="15"/>
  <c r="AK96" i="15"/>
  <c r="AL96" i="15"/>
  <c r="CC96" i="15" s="1"/>
  <c r="V97" i="15"/>
  <c r="W97" i="15"/>
  <c r="BN97" i="15" s="1"/>
  <c r="X97" i="15"/>
  <c r="BO97" i="15" s="1"/>
  <c r="Y97" i="15"/>
  <c r="BP97" i="15" s="1"/>
  <c r="Z97" i="15"/>
  <c r="BQ97" i="15" s="1"/>
  <c r="AA97" i="15"/>
  <c r="BR97" i="15" s="1"/>
  <c r="AB97" i="15"/>
  <c r="F97" i="33" s="1"/>
  <c r="O97" i="33" s="1"/>
  <c r="AC97" i="15"/>
  <c r="AD97" i="15"/>
  <c r="AE97" i="15"/>
  <c r="E97" i="22" s="1"/>
  <c r="AF97" i="15"/>
  <c r="F97" i="22" s="1"/>
  <c r="AG97" i="15"/>
  <c r="BX97" i="15" s="1"/>
  <c r="AH97" i="15"/>
  <c r="AI97" i="15"/>
  <c r="BZ97" i="15" s="1"/>
  <c r="AJ97" i="15"/>
  <c r="AK97" i="15"/>
  <c r="AL97" i="15"/>
  <c r="CC97" i="15" s="1"/>
  <c r="V98" i="15"/>
  <c r="W98" i="15"/>
  <c r="BN98" i="15" s="1"/>
  <c r="X98" i="15"/>
  <c r="BO98" i="15" s="1"/>
  <c r="Y98" i="15"/>
  <c r="BP98" i="15" s="1"/>
  <c r="Z98" i="15"/>
  <c r="BQ98" i="15" s="1"/>
  <c r="AA98" i="15"/>
  <c r="BR98" i="15" s="1"/>
  <c r="AB98" i="15"/>
  <c r="F98" i="33" s="1"/>
  <c r="O98" i="33" s="1"/>
  <c r="AC98" i="15"/>
  <c r="AD98" i="15"/>
  <c r="AE98" i="15"/>
  <c r="E98" i="22" s="1"/>
  <c r="AF98" i="15"/>
  <c r="F98" i="22" s="1"/>
  <c r="AG98" i="15"/>
  <c r="BX98" i="15" s="1"/>
  <c r="AH98" i="15"/>
  <c r="AI98" i="15"/>
  <c r="BZ98" i="15" s="1"/>
  <c r="AJ98" i="15"/>
  <c r="AK98" i="15"/>
  <c r="AL98" i="15"/>
  <c r="CC98" i="15" s="1"/>
  <c r="V99" i="15"/>
  <c r="W99" i="15"/>
  <c r="BN99" i="15" s="1"/>
  <c r="X99" i="15"/>
  <c r="BO99" i="15" s="1"/>
  <c r="Y99" i="15"/>
  <c r="BP99" i="15" s="1"/>
  <c r="Z99" i="15"/>
  <c r="BQ99" i="15" s="1"/>
  <c r="AA99" i="15"/>
  <c r="BR99" i="15" s="1"/>
  <c r="AB99" i="15"/>
  <c r="F99" i="33" s="1"/>
  <c r="O99" i="33" s="1"/>
  <c r="AC99" i="15"/>
  <c r="AD99" i="15"/>
  <c r="AE99" i="15"/>
  <c r="E99" i="22" s="1"/>
  <c r="AF99" i="15"/>
  <c r="F99" i="22" s="1"/>
  <c r="AG99" i="15"/>
  <c r="BX99" i="15" s="1"/>
  <c r="AH99" i="15"/>
  <c r="AI99" i="15"/>
  <c r="BZ99" i="15" s="1"/>
  <c r="AJ99" i="15"/>
  <c r="AK99" i="15"/>
  <c r="AL99" i="15"/>
  <c r="CC99" i="15" s="1"/>
  <c r="V100" i="15"/>
  <c r="W100" i="15"/>
  <c r="BN100" i="15" s="1"/>
  <c r="X100" i="15"/>
  <c r="BO100" i="15" s="1"/>
  <c r="Y100" i="15"/>
  <c r="BP100" i="15" s="1"/>
  <c r="Z100" i="15"/>
  <c r="BQ100" i="15" s="1"/>
  <c r="AA100" i="15"/>
  <c r="BR100" i="15" s="1"/>
  <c r="AB100" i="15"/>
  <c r="F100" i="33" s="1"/>
  <c r="O100" i="33" s="1"/>
  <c r="AC100" i="15"/>
  <c r="AD100" i="15"/>
  <c r="AE100" i="15"/>
  <c r="E100" i="22" s="1"/>
  <c r="AF100" i="15"/>
  <c r="F100" i="22" s="1"/>
  <c r="AG100" i="15"/>
  <c r="BX100" i="15" s="1"/>
  <c r="AH100" i="15"/>
  <c r="AI100" i="15"/>
  <c r="BZ100" i="15" s="1"/>
  <c r="AJ100" i="15"/>
  <c r="AK100" i="15"/>
  <c r="AL100" i="15"/>
  <c r="CC100" i="15" s="1"/>
  <c r="V101" i="15"/>
  <c r="W101" i="15"/>
  <c r="BN101" i="15" s="1"/>
  <c r="X101" i="15"/>
  <c r="BO101" i="15" s="1"/>
  <c r="Y101" i="15"/>
  <c r="BP101" i="15" s="1"/>
  <c r="Z101" i="15"/>
  <c r="BQ101" i="15" s="1"/>
  <c r="AA101" i="15"/>
  <c r="BR101" i="15" s="1"/>
  <c r="AB101" i="15"/>
  <c r="F101" i="33" s="1"/>
  <c r="O101" i="33" s="1"/>
  <c r="AC101" i="15"/>
  <c r="AD101" i="15"/>
  <c r="AE101" i="15"/>
  <c r="E101" i="22" s="1"/>
  <c r="AF101" i="15"/>
  <c r="F101" i="22" s="1"/>
  <c r="AG101" i="15"/>
  <c r="BX101" i="15" s="1"/>
  <c r="AH101" i="15"/>
  <c r="AI101" i="15"/>
  <c r="BZ101" i="15" s="1"/>
  <c r="AJ101" i="15"/>
  <c r="AK101" i="15"/>
  <c r="AL101" i="15"/>
  <c r="CC101" i="15" s="1"/>
  <c r="V102" i="15"/>
  <c r="W102" i="15"/>
  <c r="BN102" i="15" s="1"/>
  <c r="X102" i="15"/>
  <c r="BO102" i="15" s="1"/>
  <c r="Y102" i="15"/>
  <c r="BP102" i="15" s="1"/>
  <c r="Z102" i="15"/>
  <c r="BQ102" i="15" s="1"/>
  <c r="AA102" i="15"/>
  <c r="BR102" i="15" s="1"/>
  <c r="AB102" i="15"/>
  <c r="F102" i="33" s="1"/>
  <c r="O102" i="33" s="1"/>
  <c r="AC102" i="15"/>
  <c r="AD102" i="15"/>
  <c r="AE102" i="15"/>
  <c r="E102" i="22" s="1"/>
  <c r="AF102" i="15"/>
  <c r="F102" i="22" s="1"/>
  <c r="AG102" i="15"/>
  <c r="BX102" i="15" s="1"/>
  <c r="AH102" i="15"/>
  <c r="AI102" i="15"/>
  <c r="BZ102" i="15" s="1"/>
  <c r="AJ102" i="15"/>
  <c r="AK102" i="15"/>
  <c r="AL102" i="15"/>
  <c r="CC102" i="15" s="1"/>
  <c r="V103" i="15"/>
  <c r="W103" i="15"/>
  <c r="BN103" i="15" s="1"/>
  <c r="X103" i="15"/>
  <c r="BO103" i="15" s="1"/>
  <c r="Y103" i="15"/>
  <c r="BP103" i="15" s="1"/>
  <c r="Z103" i="15"/>
  <c r="BQ103" i="15" s="1"/>
  <c r="AA103" i="15"/>
  <c r="BR103" i="15" s="1"/>
  <c r="AB103" i="15"/>
  <c r="F103" i="33" s="1"/>
  <c r="O103" i="33" s="1"/>
  <c r="AC103" i="15"/>
  <c r="AD103" i="15"/>
  <c r="AE103" i="15"/>
  <c r="E103" i="22" s="1"/>
  <c r="AF103" i="15"/>
  <c r="F103" i="22" s="1"/>
  <c r="AG103" i="15"/>
  <c r="BX103" i="15" s="1"/>
  <c r="AH103" i="15"/>
  <c r="AI103" i="15"/>
  <c r="BZ103" i="15" s="1"/>
  <c r="AJ103" i="15"/>
  <c r="AK103" i="15"/>
  <c r="AL103" i="15"/>
  <c r="CC103" i="15" s="1"/>
  <c r="V104" i="15"/>
  <c r="W104" i="15"/>
  <c r="BN104" i="15" s="1"/>
  <c r="X104" i="15"/>
  <c r="BO104" i="15" s="1"/>
  <c r="Y104" i="15"/>
  <c r="BP104" i="15" s="1"/>
  <c r="Z104" i="15"/>
  <c r="BQ104" i="15" s="1"/>
  <c r="AA104" i="15"/>
  <c r="BR104" i="15" s="1"/>
  <c r="AB104" i="15"/>
  <c r="F104" i="33" s="1"/>
  <c r="O104" i="33" s="1"/>
  <c r="AC104" i="15"/>
  <c r="AD104" i="15"/>
  <c r="AE104" i="15"/>
  <c r="E104" i="22" s="1"/>
  <c r="AF104" i="15"/>
  <c r="F104" i="22" s="1"/>
  <c r="AG104" i="15"/>
  <c r="BX104" i="15" s="1"/>
  <c r="AH104" i="15"/>
  <c r="AI104" i="15"/>
  <c r="BZ104" i="15" s="1"/>
  <c r="AJ104" i="15"/>
  <c r="AK104" i="15"/>
  <c r="AL104" i="15"/>
  <c r="CC104" i="15" s="1"/>
  <c r="V105" i="15"/>
  <c r="W105" i="15"/>
  <c r="BN105" i="15" s="1"/>
  <c r="X105" i="15"/>
  <c r="BO105" i="15" s="1"/>
  <c r="Y105" i="15"/>
  <c r="BP105" i="15" s="1"/>
  <c r="Z105" i="15"/>
  <c r="BQ105" i="15" s="1"/>
  <c r="AA105" i="15"/>
  <c r="BR105" i="15" s="1"/>
  <c r="AB105" i="15"/>
  <c r="F105" i="33" s="1"/>
  <c r="O105" i="33" s="1"/>
  <c r="AC105" i="15"/>
  <c r="AD105" i="15"/>
  <c r="AE105" i="15"/>
  <c r="E105" i="22" s="1"/>
  <c r="AF105" i="15"/>
  <c r="F105" i="22" s="1"/>
  <c r="AG105" i="15"/>
  <c r="BX105" i="15" s="1"/>
  <c r="AH105" i="15"/>
  <c r="AI105" i="15"/>
  <c r="BZ105" i="15" s="1"/>
  <c r="AJ105" i="15"/>
  <c r="AK105" i="15"/>
  <c r="AL105" i="15"/>
  <c r="CC105" i="15" s="1"/>
  <c r="V106" i="15"/>
  <c r="W106" i="15"/>
  <c r="BN106" i="15" s="1"/>
  <c r="X106" i="15"/>
  <c r="BO106" i="15" s="1"/>
  <c r="Y106" i="15"/>
  <c r="BP106" i="15" s="1"/>
  <c r="Z106" i="15"/>
  <c r="BQ106" i="15" s="1"/>
  <c r="AA106" i="15"/>
  <c r="BR106" i="15" s="1"/>
  <c r="AB106" i="15"/>
  <c r="F106" i="33" s="1"/>
  <c r="O106" i="33" s="1"/>
  <c r="AC106" i="15"/>
  <c r="AD106" i="15"/>
  <c r="AE106" i="15"/>
  <c r="E106" i="22" s="1"/>
  <c r="AF106" i="15"/>
  <c r="F106" i="22" s="1"/>
  <c r="AG106" i="15"/>
  <c r="BX106" i="15" s="1"/>
  <c r="AH106" i="15"/>
  <c r="AI106" i="15"/>
  <c r="BZ106" i="15" s="1"/>
  <c r="AJ106" i="15"/>
  <c r="AK106" i="15"/>
  <c r="AL106" i="15"/>
  <c r="CC106" i="15" s="1"/>
  <c r="V107" i="15"/>
  <c r="W107" i="15"/>
  <c r="BN107" i="15" s="1"/>
  <c r="X107" i="15"/>
  <c r="BO107" i="15" s="1"/>
  <c r="Y107" i="15"/>
  <c r="BP107" i="15" s="1"/>
  <c r="Z107" i="15"/>
  <c r="BQ107" i="15" s="1"/>
  <c r="AA107" i="15"/>
  <c r="BR107" i="15" s="1"/>
  <c r="AB107" i="15"/>
  <c r="F107" i="33" s="1"/>
  <c r="O107" i="33" s="1"/>
  <c r="AC107" i="15"/>
  <c r="AD107" i="15"/>
  <c r="AE107" i="15"/>
  <c r="E107" i="22" s="1"/>
  <c r="AF107" i="15"/>
  <c r="F107" i="22" s="1"/>
  <c r="AG107" i="15"/>
  <c r="BX107" i="15" s="1"/>
  <c r="AH107" i="15"/>
  <c r="AI107" i="15"/>
  <c r="BZ107" i="15" s="1"/>
  <c r="AJ107" i="15"/>
  <c r="AK107" i="15"/>
  <c r="AL107" i="15"/>
  <c r="CC107" i="15" s="1"/>
  <c r="V108" i="15"/>
  <c r="W108" i="15"/>
  <c r="BN108" i="15" s="1"/>
  <c r="X108" i="15"/>
  <c r="BO108" i="15" s="1"/>
  <c r="Y108" i="15"/>
  <c r="BP108" i="15" s="1"/>
  <c r="Z108" i="15"/>
  <c r="BQ108" i="15" s="1"/>
  <c r="AA108" i="15"/>
  <c r="BR108" i="15" s="1"/>
  <c r="AB108" i="15"/>
  <c r="F108" i="33" s="1"/>
  <c r="O108" i="33" s="1"/>
  <c r="AC108" i="15"/>
  <c r="AD108" i="15"/>
  <c r="AE108" i="15"/>
  <c r="E108" i="22" s="1"/>
  <c r="AF108" i="15"/>
  <c r="F108" i="22" s="1"/>
  <c r="AG108" i="15"/>
  <c r="BX108" i="15" s="1"/>
  <c r="AH108" i="15"/>
  <c r="AI108" i="15"/>
  <c r="BZ108" i="15" s="1"/>
  <c r="AJ108" i="15"/>
  <c r="AK108" i="15"/>
  <c r="AL108" i="15"/>
  <c r="CC108" i="15" s="1"/>
  <c r="V109" i="15"/>
  <c r="W109" i="15"/>
  <c r="BN109" i="15" s="1"/>
  <c r="X109" i="15"/>
  <c r="BO109" i="15" s="1"/>
  <c r="Y109" i="15"/>
  <c r="BP109" i="15" s="1"/>
  <c r="Z109" i="15"/>
  <c r="BQ109" i="15" s="1"/>
  <c r="AA109" i="15"/>
  <c r="BR109" i="15" s="1"/>
  <c r="AB109" i="15"/>
  <c r="F109" i="33" s="1"/>
  <c r="O109" i="33" s="1"/>
  <c r="AC109" i="15"/>
  <c r="AD109" i="15"/>
  <c r="AE109" i="15"/>
  <c r="E109" i="22" s="1"/>
  <c r="AF109" i="15"/>
  <c r="F109" i="22" s="1"/>
  <c r="AG109" i="15"/>
  <c r="BX109" i="15" s="1"/>
  <c r="AH109" i="15"/>
  <c r="AI109" i="15"/>
  <c r="BZ109" i="15" s="1"/>
  <c r="AJ109" i="15"/>
  <c r="AK109" i="15"/>
  <c r="AL109" i="15"/>
  <c r="CC109" i="15" s="1"/>
  <c r="V110" i="15"/>
  <c r="W110" i="15"/>
  <c r="BN110" i="15" s="1"/>
  <c r="X110" i="15"/>
  <c r="BO110" i="15" s="1"/>
  <c r="Y110" i="15"/>
  <c r="BP110" i="15" s="1"/>
  <c r="Z110" i="15"/>
  <c r="BQ110" i="15" s="1"/>
  <c r="AA110" i="15"/>
  <c r="BR110" i="15" s="1"/>
  <c r="AB110" i="15"/>
  <c r="F110" i="33" s="1"/>
  <c r="O110" i="33" s="1"/>
  <c r="AC110" i="15"/>
  <c r="AD110" i="15"/>
  <c r="AE110" i="15"/>
  <c r="E110" i="22" s="1"/>
  <c r="AF110" i="15"/>
  <c r="F110" i="22" s="1"/>
  <c r="AG110" i="15"/>
  <c r="BX110" i="15" s="1"/>
  <c r="AH110" i="15"/>
  <c r="AI110" i="15"/>
  <c r="BZ110" i="15" s="1"/>
  <c r="AJ110" i="15"/>
  <c r="AK110" i="15"/>
  <c r="AL110" i="15"/>
  <c r="CC110" i="15" s="1"/>
  <c r="V111" i="15"/>
  <c r="W111" i="15"/>
  <c r="BN111" i="15" s="1"/>
  <c r="X111" i="15"/>
  <c r="BO111" i="15" s="1"/>
  <c r="Y111" i="15"/>
  <c r="BP111" i="15" s="1"/>
  <c r="Z111" i="15"/>
  <c r="BQ111" i="15" s="1"/>
  <c r="AA111" i="15"/>
  <c r="BR111" i="15" s="1"/>
  <c r="AB111" i="15"/>
  <c r="F111" i="33" s="1"/>
  <c r="O111" i="33" s="1"/>
  <c r="AC111" i="15"/>
  <c r="AD111" i="15"/>
  <c r="AE111" i="15"/>
  <c r="E111" i="22" s="1"/>
  <c r="AF111" i="15"/>
  <c r="F111" i="22" s="1"/>
  <c r="AG111" i="15"/>
  <c r="BX111" i="15" s="1"/>
  <c r="AH111" i="15"/>
  <c r="AI111" i="15"/>
  <c r="BZ111" i="15" s="1"/>
  <c r="AJ111" i="15"/>
  <c r="AK111" i="15"/>
  <c r="AL111" i="15"/>
  <c r="CC111" i="15" s="1"/>
  <c r="V112" i="15"/>
  <c r="W112" i="15"/>
  <c r="BN112" i="15" s="1"/>
  <c r="X112" i="15"/>
  <c r="BO112" i="15" s="1"/>
  <c r="Y112" i="15"/>
  <c r="BP112" i="15" s="1"/>
  <c r="Z112" i="15"/>
  <c r="BQ112" i="15" s="1"/>
  <c r="AA112" i="15"/>
  <c r="BR112" i="15" s="1"/>
  <c r="AB112" i="15"/>
  <c r="F112" i="33" s="1"/>
  <c r="O112" i="33" s="1"/>
  <c r="AC112" i="15"/>
  <c r="AD112" i="15"/>
  <c r="AE112" i="15"/>
  <c r="E112" i="22" s="1"/>
  <c r="AF112" i="15"/>
  <c r="F112" i="22" s="1"/>
  <c r="AG112" i="15"/>
  <c r="BX112" i="15" s="1"/>
  <c r="AH112" i="15"/>
  <c r="AI112" i="15"/>
  <c r="BZ112" i="15" s="1"/>
  <c r="AJ112" i="15"/>
  <c r="AK112" i="15"/>
  <c r="AL112" i="15"/>
  <c r="CC112" i="15" s="1"/>
  <c r="V113" i="15"/>
  <c r="W113" i="15"/>
  <c r="BN113" i="15" s="1"/>
  <c r="X113" i="15"/>
  <c r="BO113" i="15" s="1"/>
  <c r="Y113" i="15"/>
  <c r="BP113" i="15" s="1"/>
  <c r="Z113" i="15"/>
  <c r="BQ113" i="15" s="1"/>
  <c r="AA113" i="15"/>
  <c r="BR113" i="15" s="1"/>
  <c r="AB113" i="15"/>
  <c r="F113" i="33" s="1"/>
  <c r="O113" i="33" s="1"/>
  <c r="AC113" i="15"/>
  <c r="AD113" i="15"/>
  <c r="AE113" i="15"/>
  <c r="E113" i="22" s="1"/>
  <c r="AF113" i="15"/>
  <c r="F113" i="22" s="1"/>
  <c r="AG113" i="15"/>
  <c r="BX113" i="15" s="1"/>
  <c r="AH113" i="15"/>
  <c r="AI113" i="15"/>
  <c r="BZ113" i="15" s="1"/>
  <c r="AJ113" i="15"/>
  <c r="AK113" i="15"/>
  <c r="AL113" i="15"/>
  <c r="CC113" i="15" s="1"/>
  <c r="V114" i="15"/>
  <c r="W114" i="15"/>
  <c r="BN114" i="15" s="1"/>
  <c r="X114" i="15"/>
  <c r="BO114" i="15" s="1"/>
  <c r="Y114" i="15"/>
  <c r="BP114" i="15" s="1"/>
  <c r="Z114" i="15"/>
  <c r="BQ114" i="15" s="1"/>
  <c r="AA114" i="15"/>
  <c r="BR114" i="15" s="1"/>
  <c r="AB114" i="15"/>
  <c r="F114" i="33" s="1"/>
  <c r="O114" i="33" s="1"/>
  <c r="AC114" i="15"/>
  <c r="AD114" i="15"/>
  <c r="AE114" i="15"/>
  <c r="E114" i="22" s="1"/>
  <c r="AF114" i="15"/>
  <c r="F114" i="22" s="1"/>
  <c r="AG114" i="15"/>
  <c r="BX114" i="15" s="1"/>
  <c r="AH114" i="15"/>
  <c r="AI114" i="15"/>
  <c r="BZ114" i="15" s="1"/>
  <c r="AJ114" i="15"/>
  <c r="AK114" i="15"/>
  <c r="AL114" i="15"/>
  <c r="CC114" i="15" s="1"/>
  <c r="V115" i="15"/>
  <c r="W115" i="15"/>
  <c r="BN115" i="15" s="1"/>
  <c r="X115" i="15"/>
  <c r="BO115" i="15" s="1"/>
  <c r="Y115" i="15"/>
  <c r="BP115" i="15" s="1"/>
  <c r="Z115" i="15"/>
  <c r="BQ115" i="15" s="1"/>
  <c r="AA115" i="15"/>
  <c r="BR115" i="15" s="1"/>
  <c r="AB115" i="15"/>
  <c r="F115" i="33" s="1"/>
  <c r="O115" i="33" s="1"/>
  <c r="AC115" i="15"/>
  <c r="AD115" i="15"/>
  <c r="AE115" i="15"/>
  <c r="E115" i="22" s="1"/>
  <c r="AF115" i="15"/>
  <c r="F115" i="22" s="1"/>
  <c r="AG115" i="15"/>
  <c r="BX115" i="15" s="1"/>
  <c r="AH115" i="15"/>
  <c r="AI115" i="15"/>
  <c r="BZ115" i="15" s="1"/>
  <c r="AJ115" i="15"/>
  <c r="AK115" i="15"/>
  <c r="AL115" i="15"/>
  <c r="CC115" i="15" s="1"/>
  <c r="V116" i="15"/>
  <c r="W116" i="15"/>
  <c r="BN116" i="15" s="1"/>
  <c r="X116" i="15"/>
  <c r="BO116" i="15" s="1"/>
  <c r="Y116" i="15"/>
  <c r="BP116" i="15" s="1"/>
  <c r="Z116" i="15"/>
  <c r="BQ116" i="15" s="1"/>
  <c r="AA116" i="15"/>
  <c r="BR116" i="15" s="1"/>
  <c r="AB116" i="15"/>
  <c r="F116" i="33" s="1"/>
  <c r="O116" i="33" s="1"/>
  <c r="AC116" i="15"/>
  <c r="AD116" i="15"/>
  <c r="AE116" i="15"/>
  <c r="E116" i="22" s="1"/>
  <c r="AF116" i="15"/>
  <c r="F116" i="22" s="1"/>
  <c r="AG116" i="15"/>
  <c r="BX116" i="15" s="1"/>
  <c r="AH116" i="15"/>
  <c r="AI116" i="15"/>
  <c r="BZ116" i="15" s="1"/>
  <c r="AJ116" i="15"/>
  <c r="AK116" i="15"/>
  <c r="AL116" i="15"/>
  <c r="CC116" i="15" s="1"/>
  <c r="W1" i="15"/>
  <c r="BN1" i="15" s="1"/>
  <c r="X1" i="15"/>
  <c r="BO1" i="15" s="1"/>
  <c r="Y1" i="15"/>
  <c r="BP1" i="15" s="1"/>
  <c r="Z1" i="15"/>
  <c r="BQ1" i="15" s="1"/>
  <c r="AA1" i="15"/>
  <c r="BR1" i="15" s="1"/>
  <c r="AB1" i="15"/>
  <c r="F1" i="28" s="1"/>
  <c r="AC1" i="15"/>
  <c r="E1" i="28" s="1"/>
  <c r="AD1" i="15"/>
  <c r="F1" i="26" s="1"/>
  <c r="O1" i="26" s="1"/>
  <c r="AE1" i="15"/>
  <c r="AF1" i="15"/>
  <c r="AG1" i="15"/>
  <c r="BX1" i="15" s="1"/>
  <c r="AH1" i="15"/>
  <c r="AI1" i="15"/>
  <c r="BZ1" i="15" s="1"/>
  <c r="AJ1" i="15"/>
  <c r="AK1" i="15"/>
  <c r="AL1" i="15"/>
  <c r="CC1" i="15" s="1"/>
  <c r="V1" i="15"/>
  <c r="A2" i="15"/>
  <c r="A2" i="33" s="1"/>
  <c r="D2" i="15"/>
  <c r="EG122" i="16" s="1"/>
  <c r="E2" i="15"/>
  <c r="F2" i="15"/>
  <c r="G2" i="15"/>
  <c r="EH122" i="16" s="1"/>
  <c r="H2" i="15"/>
  <c r="I2" i="15"/>
  <c r="J2" i="15"/>
  <c r="EI122" i="16" s="1"/>
  <c r="K2" i="15"/>
  <c r="L2" i="15"/>
  <c r="D2" i="33" s="1"/>
  <c r="M2" i="15"/>
  <c r="N2" i="15"/>
  <c r="Q2" i="15"/>
  <c r="R2" i="15"/>
  <c r="S2" i="15"/>
  <c r="U2" i="33" s="1"/>
  <c r="T2" i="15"/>
  <c r="U2" i="15"/>
  <c r="A3" i="15"/>
  <c r="A3" i="33" s="1"/>
  <c r="D3" i="15"/>
  <c r="EG123" i="16" s="1"/>
  <c r="E3" i="15"/>
  <c r="F3" i="15"/>
  <c r="D3" i="26" s="1"/>
  <c r="G3" i="15"/>
  <c r="EH123" i="16" s="1"/>
  <c r="H3" i="15"/>
  <c r="I3" i="15"/>
  <c r="J3" i="15"/>
  <c r="EI123" i="16" s="1"/>
  <c r="K3" i="15"/>
  <c r="L3" i="15"/>
  <c r="D3" i="33" s="1"/>
  <c r="M3" i="15"/>
  <c r="N3" i="15"/>
  <c r="Q3" i="15"/>
  <c r="R3" i="15"/>
  <c r="S3" i="15"/>
  <c r="U3" i="33" s="1"/>
  <c r="T3" i="15"/>
  <c r="U3" i="15"/>
  <c r="A4" i="15"/>
  <c r="A4" i="33" s="1"/>
  <c r="D4" i="15"/>
  <c r="EG124" i="16" s="1"/>
  <c r="E4" i="15"/>
  <c r="F4" i="15"/>
  <c r="G4" i="15"/>
  <c r="EH124" i="16" s="1"/>
  <c r="H4" i="15"/>
  <c r="I4" i="15"/>
  <c r="J4" i="15"/>
  <c r="EI124" i="16" s="1"/>
  <c r="K4" i="15"/>
  <c r="L4" i="15"/>
  <c r="D4" i="33" s="1"/>
  <c r="M4" i="15"/>
  <c r="N4" i="15"/>
  <c r="Q4" i="15"/>
  <c r="R4" i="15"/>
  <c r="S4" i="15"/>
  <c r="U4" i="33" s="1"/>
  <c r="T4" i="15"/>
  <c r="U4" i="15"/>
  <c r="A5" i="15"/>
  <c r="A5" i="33" s="1"/>
  <c r="D5" i="15"/>
  <c r="EG125" i="16" s="1"/>
  <c r="E5" i="15"/>
  <c r="F5" i="15"/>
  <c r="D5" i="26" s="1"/>
  <c r="G5" i="15"/>
  <c r="EH125" i="16" s="1"/>
  <c r="H5" i="15"/>
  <c r="I5" i="15"/>
  <c r="J5" i="15"/>
  <c r="EI125" i="16" s="1"/>
  <c r="K5" i="15"/>
  <c r="L5" i="15"/>
  <c r="D5" i="33" s="1"/>
  <c r="M5" i="15"/>
  <c r="N5" i="15"/>
  <c r="Q5" i="15"/>
  <c r="R5" i="15"/>
  <c r="S5" i="15"/>
  <c r="U5" i="33" s="1"/>
  <c r="T5" i="15"/>
  <c r="U5" i="15"/>
  <c r="A6" i="15"/>
  <c r="A6" i="33" s="1"/>
  <c r="D6" i="15"/>
  <c r="EG126" i="16" s="1"/>
  <c r="E6" i="15"/>
  <c r="F6" i="15"/>
  <c r="G6" i="15"/>
  <c r="EH126" i="16" s="1"/>
  <c r="H6" i="15"/>
  <c r="I6" i="15"/>
  <c r="J6" i="15"/>
  <c r="EI126" i="16" s="1"/>
  <c r="K6" i="15"/>
  <c r="L6" i="15"/>
  <c r="D6" i="33" s="1"/>
  <c r="M6" i="15"/>
  <c r="N6" i="15"/>
  <c r="Q6" i="15"/>
  <c r="R6" i="15"/>
  <c r="S6" i="15"/>
  <c r="U6" i="33" s="1"/>
  <c r="T6" i="15"/>
  <c r="U6" i="15"/>
  <c r="A7" i="15"/>
  <c r="A7" i="33" s="1"/>
  <c r="D7" i="15"/>
  <c r="EG127" i="16" s="1"/>
  <c r="E7" i="15"/>
  <c r="F7" i="15"/>
  <c r="D7" i="26" s="1"/>
  <c r="G7" i="15"/>
  <c r="EH127" i="16" s="1"/>
  <c r="H7" i="15"/>
  <c r="I7" i="15"/>
  <c r="J7" i="15"/>
  <c r="EI127" i="16" s="1"/>
  <c r="K7" i="15"/>
  <c r="L7" i="15"/>
  <c r="D7" i="33" s="1"/>
  <c r="M7" i="15"/>
  <c r="N7" i="15"/>
  <c r="Q7" i="15"/>
  <c r="R7" i="15"/>
  <c r="S7" i="15"/>
  <c r="U7" i="33" s="1"/>
  <c r="T7" i="15"/>
  <c r="U7" i="15"/>
  <c r="A8" i="15"/>
  <c r="A8" i="33" s="1"/>
  <c r="D8" i="15"/>
  <c r="EG128" i="16" s="1"/>
  <c r="E8" i="15"/>
  <c r="F8" i="15"/>
  <c r="G8" i="15"/>
  <c r="EH128" i="16" s="1"/>
  <c r="H8" i="15"/>
  <c r="I8" i="15"/>
  <c r="J8" i="15"/>
  <c r="EI128" i="16" s="1"/>
  <c r="K8" i="15"/>
  <c r="L8" i="15"/>
  <c r="D8" i="33" s="1"/>
  <c r="M8" i="15"/>
  <c r="N8" i="15"/>
  <c r="Q8" i="15"/>
  <c r="R8" i="15"/>
  <c r="S8" i="15"/>
  <c r="U8" i="33" s="1"/>
  <c r="T8" i="15"/>
  <c r="U8" i="15"/>
  <c r="A9" i="15"/>
  <c r="A9" i="33" s="1"/>
  <c r="D9" i="15"/>
  <c r="EG129" i="16" s="1"/>
  <c r="E9" i="15"/>
  <c r="F9" i="15"/>
  <c r="D9" i="26" s="1"/>
  <c r="G9" i="15"/>
  <c r="EH129" i="16" s="1"/>
  <c r="H9" i="15"/>
  <c r="I9" i="15"/>
  <c r="J9" i="15"/>
  <c r="EI129" i="16" s="1"/>
  <c r="K9" i="15"/>
  <c r="L9" i="15"/>
  <c r="D9" i="33" s="1"/>
  <c r="M9" i="15"/>
  <c r="N9" i="15"/>
  <c r="Q9" i="15"/>
  <c r="R9" i="15"/>
  <c r="S9" i="15"/>
  <c r="U9" i="33" s="1"/>
  <c r="T9" i="15"/>
  <c r="U9" i="15"/>
  <c r="A10" i="15"/>
  <c r="A10" i="33" s="1"/>
  <c r="D10" i="15"/>
  <c r="EG130" i="16" s="1"/>
  <c r="E10" i="15"/>
  <c r="F10" i="15"/>
  <c r="G10" i="15"/>
  <c r="EH130" i="16" s="1"/>
  <c r="H10" i="15"/>
  <c r="I10" i="15"/>
  <c r="J10" i="15"/>
  <c r="EI130" i="16" s="1"/>
  <c r="K10" i="15"/>
  <c r="L10" i="15"/>
  <c r="D10" i="33" s="1"/>
  <c r="M10" i="15"/>
  <c r="N10" i="15"/>
  <c r="Q10" i="15"/>
  <c r="R10" i="15"/>
  <c r="S10" i="15"/>
  <c r="U10" i="33" s="1"/>
  <c r="T10" i="15"/>
  <c r="U10" i="15"/>
  <c r="A11" i="15"/>
  <c r="A11" i="33" s="1"/>
  <c r="D11" i="15"/>
  <c r="EG131" i="16" s="1"/>
  <c r="E11" i="15"/>
  <c r="F11" i="15"/>
  <c r="D11" i="26" s="1"/>
  <c r="G11" i="15"/>
  <c r="EH131" i="16" s="1"/>
  <c r="H11" i="15"/>
  <c r="I11" i="15"/>
  <c r="J11" i="15"/>
  <c r="EI131" i="16" s="1"/>
  <c r="K11" i="15"/>
  <c r="L11" i="15"/>
  <c r="D11" i="33" s="1"/>
  <c r="M11" i="15"/>
  <c r="N11" i="15"/>
  <c r="Q11" i="15"/>
  <c r="R11" i="15"/>
  <c r="S11" i="15"/>
  <c r="U11" i="33" s="1"/>
  <c r="T11" i="15"/>
  <c r="U11" i="15"/>
  <c r="A12" i="15"/>
  <c r="A12" i="33" s="1"/>
  <c r="D12" i="15"/>
  <c r="EG132" i="16" s="1"/>
  <c r="E12" i="15"/>
  <c r="F12" i="15"/>
  <c r="G12" i="15"/>
  <c r="EH132" i="16" s="1"/>
  <c r="H12" i="15"/>
  <c r="I12" i="15"/>
  <c r="J12" i="15"/>
  <c r="EI132" i="16" s="1"/>
  <c r="K12" i="15"/>
  <c r="L12" i="15"/>
  <c r="D12" i="33" s="1"/>
  <c r="M12" i="15"/>
  <c r="N12" i="15"/>
  <c r="Q12" i="15"/>
  <c r="R12" i="15"/>
  <c r="S12" i="15"/>
  <c r="U12" i="33" s="1"/>
  <c r="T12" i="15"/>
  <c r="U12" i="15"/>
  <c r="A13" i="15"/>
  <c r="A13" i="33" s="1"/>
  <c r="D13" i="15"/>
  <c r="EG133" i="16" s="1"/>
  <c r="E13" i="15"/>
  <c r="F13" i="15"/>
  <c r="D13" i="26" s="1"/>
  <c r="G13" i="15"/>
  <c r="EH133" i="16" s="1"/>
  <c r="H13" i="15"/>
  <c r="I13" i="15"/>
  <c r="J13" i="15"/>
  <c r="EI133" i="16" s="1"/>
  <c r="K13" i="15"/>
  <c r="L13" i="15"/>
  <c r="D13" i="33" s="1"/>
  <c r="M13" i="15"/>
  <c r="N13" i="15"/>
  <c r="Q13" i="15"/>
  <c r="R13" i="15"/>
  <c r="S13" i="15"/>
  <c r="U13" i="33" s="1"/>
  <c r="T13" i="15"/>
  <c r="U13" i="15"/>
  <c r="A14" i="15"/>
  <c r="A14" i="33" s="1"/>
  <c r="D14" i="15"/>
  <c r="EG134" i="16" s="1"/>
  <c r="E14" i="15"/>
  <c r="F14" i="15"/>
  <c r="G14" i="15"/>
  <c r="EH134" i="16" s="1"/>
  <c r="H14" i="15"/>
  <c r="I14" i="15"/>
  <c r="J14" i="15"/>
  <c r="EI134" i="16" s="1"/>
  <c r="K14" i="15"/>
  <c r="L14" i="15"/>
  <c r="D14" i="33" s="1"/>
  <c r="M14" i="15"/>
  <c r="N14" i="15"/>
  <c r="Q14" i="15"/>
  <c r="R14" i="15"/>
  <c r="S14" i="15"/>
  <c r="U14" i="33" s="1"/>
  <c r="T14" i="15"/>
  <c r="U14" i="15"/>
  <c r="A15" i="15"/>
  <c r="A15" i="33" s="1"/>
  <c r="D15" i="15"/>
  <c r="EG135" i="16" s="1"/>
  <c r="E15" i="15"/>
  <c r="F15" i="15"/>
  <c r="D15" i="26" s="1"/>
  <c r="G15" i="15"/>
  <c r="EH135" i="16" s="1"/>
  <c r="H15" i="15"/>
  <c r="I15" i="15"/>
  <c r="J15" i="15"/>
  <c r="EI135" i="16" s="1"/>
  <c r="K15" i="15"/>
  <c r="L15" i="15"/>
  <c r="D15" i="33" s="1"/>
  <c r="M15" i="15"/>
  <c r="N15" i="15"/>
  <c r="Q15" i="15"/>
  <c r="R15" i="15"/>
  <c r="S15" i="15"/>
  <c r="U15" i="33" s="1"/>
  <c r="T15" i="15"/>
  <c r="U15" i="15"/>
  <c r="A16" i="15"/>
  <c r="A16" i="33" s="1"/>
  <c r="D16" i="15"/>
  <c r="EG136" i="16" s="1"/>
  <c r="E16" i="15"/>
  <c r="F16" i="15"/>
  <c r="G16" i="15"/>
  <c r="EH136" i="16" s="1"/>
  <c r="H16" i="15"/>
  <c r="I16" i="15"/>
  <c r="J16" i="15"/>
  <c r="EI136" i="16" s="1"/>
  <c r="K16" i="15"/>
  <c r="L16" i="15"/>
  <c r="D16" i="33" s="1"/>
  <c r="M16" i="15"/>
  <c r="N16" i="15"/>
  <c r="Q16" i="15"/>
  <c r="R16" i="15"/>
  <c r="S16" i="15"/>
  <c r="U16" i="33" s="1"/>
  <c r="T16" i="15"/>
  <c r="U16" i="15"/>
  <c r="A17" i="15"/>
  <c r="A17" i="33" s="1"/>
  <c r="D17" i="15"/>
  <c r="EG137" i="16" s="1"/>
  <c r="E17" i="15"/>
  <c r="F17" i="15"/>
  <c r="D17" i="26" s="1"/>
  <c r="G17" i="15"/>
  <c r="EH137" i="16" s="1"/>
  <c r="H17" i="15"/>
  <c r="I17" i="15"/>
  <c r="J17" i="15"/>
  <c r="EI137" i="16" s="1"/>
  <c r="K17" i="15"/>
  <c r="L17" i="15"/>
  <c r="D17" i="33" s="1"/>
  <c r="M17" i="15"/>
  <c r="N17" i="15"/>
  <c r="Q17" i="15"/>
  <c r="R17" i="15"/>
  <c r="S17" i="15"/>
  <c r="U17" i="33" s="1"/>
  <c r="T17" i="15"/>
  <c r="U17" i="15"/>
  <c r="A18" i="15"/>
  <c r="A18" i="33" s="1"/>
  <c r="D18" i="15"/>
  <c r="EG138" i="16" s="1"/>
  <c r="E18" i="15"/>
  <c r="F18" i="15"/>
  <c r="G18" i="15"/>
  <c r="EH138" i="16" s="1"/>
  <c r="H18" i="15"/>
  <c r="I18" i="15"/>
  <c r="J18" i="15"/>
  <c r="EI138" i="16" s="1"/>
  <c r="K18" i="15"/>
  <c r="L18" i="15"/>
  <c r="D18" i="33" s="1"/>
  <c r="M18" i="15"/>
  <c r="N18" i="15"/>
  <c r="Q18" i="15"/>
  <c r="R18" i="15"/>
  <c r="S18" i="15"/>
  <c r="U18" i="33" s="1"/>
  <c r="T18" i="15"/>
  <c r="U18" i="15"/>
  <c r="A19" i="15"/>
  <c r="A19" i="33" s="1"/>
  <c r="D19" i="15"/>
  <c r="EG139" i="16" s="1"/>
  <c r="E19" i="15"/>
  <c r="F19" i="15"/>
  <c r="D19" i="26" s="1"/>
  <c r="G19" i="15"/>
  <c r="EH139" i="16" s="1"/>
  <c r="H19" i="15"/>
  <c r="I19" i="15"/>
  <c r="J19" i="15"/>
  <c r="EI139" i="16" s="1"/>
  <c r="K19" i="15"/>
  <c r="L19" i="15"/>
  <c r="D19" i="33" s="1"/>
  <c r="M19" i="15"/>
  <c r="N19" i="15"/>
  <c r="Q19" i="15"/>
  <c r="R19" i="15"/>
  <c r="S19" i="15"/>
  <c r="U19" i="33" s="1"/>
  <c r="T19" i="15"/>
  <c r="U19" i="15"/>
  <c r="A20" i="15"/>
  <c r="A20" i="33" s="1"/>
  <c r="D20" i="15"/>
  <c r="EG140" i="16" s="1"/>
  <c r="E20" i="15"/>
  <c r="F20" i="15"/>
  <c r="G20" i="15"/>
  <c r="EH140" i="16" s="1"/>
  <c r="H20" i="15"/>
  <c r="I20" i="15"/>
  <c r="J20" i="15"/>
  <c r="EI140" i="16" s="1"/>
  <c r="K20" i="15"/>
  <c r="L20" i="15"/>
  <c r="D20" i="33" s="1"/>
  <c r="M20" i="15"/>
  <c r="N20" i="15"/>
  <c r="Q20" i="15"/>
  <c r="R20" i="15"/>
  <c r="S20" i="15"/>
  <c r="U20" i="33" s="1"/>
  <c r="T20" i="15"/>
  <c r="U20" i="15"/>
  <c r="A21" i="15"/>
  <c r="A21" i="33" s="1"/>
  <c r="D21" i="15"/>
  <c r="EG141" i="16" s="1"/>
  <c r="E21" i="15"/>
  <c r="F21" i="15"/>
  <c r="D21" i="26" s="1"/>
  <c r="G21" i="15"/>
  <c r="EH141" i="16" s="1"/>
  <c r="H21" i="15"/>
  <c r="I21" i="15"/>
  <c r="J21" i="15"/>
  <c r="EI141" i="16" s="1"/>
  <c r="K21" i="15"/>
  <c r="L21" i="15"/>
  <c r="D21" i="33" s="1"/>
  <c r="M21" i="15"/>
  <c r="N21" i="15"/>
  <c r="Q21" i="15"/>
  <c r="R21" i="15"/>
  <c r="S21" i="15"/>
  <c r="U21" i="33" s="1"/>
  <c r="T21" i="15"/>
  <c r="U21" i="15"/>
  <c r="A22" i="15"/>
  <c r="A22" i="33" s="1"/>
  <c r="D22" i="15"/>
  <c r="EG142" i="16" s="1"/>
  <c r="E22" i="15"/>
  <c r="F22" i="15"/>
  <c r="G22" i="15"/>
  <c r="EH142" i="16" s="1"/>
  <c r="H22" i="15"/>
  <c r="I22" i="15"/>
  <c r="J22" i="15"/>
  <c r="EI142" i="16" s="1"/>
  <c r="K22" i="15"/>
  <c r="L22" i="15"/>
  <c r="D22" i="33" s="1"/>
  <c r="M22" i="15"/>
  <c r="N22" i="15"/>
  <c r="Q22" i="15"/>
  <c r="R22" i="15"/>
  <c r="S22" i="15"/>
  <c r="U22" i="33" s="1"/>
  <c r="T22" i="15"/>
  <c r="T23" i="15" s="1"/>
  <c r="U22" i="15"/>
  <c r="A23" i="15"/>
  <c r="A23" i="33" s="1"/>
  <c r="D23" i="15"/>
  <c r="EG143" i="16" s="1"/>
  <c r="E23" i="15"/>
  <c r="F23" i="15"/>
  <c r="D23" i="26" s="1"/>
  <c r="G23" i="15"/>
  <c r="EH143" i="16" s="1"/>
  <c r="H23" i="15"/>
  <c r="I23" i="15"/>
  <c r="J23" i="15"/>
  <c r="EI143" i="16" s="1"/>
  <c r="K23" i="15"/>
  <c r="L23" i="15"/>
  <c r="D23" i="33" s="1"/>
  <c r="M23" i="15"/>
  <c r="N23" i="15"/>
  <c r="A24" i="15"/>
  <c r="A24" i="33" s="1"/>
  <c r="D24" i="15"/>
  <c r="EG144" i="16" s="1"/>
  <c r="E24" i="15"/>
  <c r="F24" i="15"/>
  <c r="G24" i="15"/>
  <c r="EH144" i="16" s="1"/>
  <c r="H24" i="15"/>
  <c r="I24" i="15"/>
  <c r="J24" i="15"/>
  <c r="EI144" i="16" s="1"/>
  <c r="K24" i="15"/>
  <c r="L24" i="15"/>
  <c r="D24" i="33" s="1"/>
  <c r="M24" i="15"/>
  <c r="N24" i="15"/>
  <c r="Q24" i="15"/>
  <c r="R24" i="15"/>
  <c r="S24" i="15"/>
  <c r="U24" i="33" s="1"/>
  <c r="T24" i="15"/>
  <c r="U24" i="15"/>
  <c r="A25" i="15"/>
  <c r="A25" i="33" s="1"/>
  <c r="D25" i="15"/>
  <c r="EG145" i="16" s="1"/>
  <c r="E25" i="15"/>
  <c r="F25" i="15"/>
  <c r="D25" i="26" s="1"/>
  <c r="G25" i="15"/>
  <c r="EH145" i="16" s="1"/>
  <c r="H25" i="15"/>
  <c r="I25" i="15"/>
  <c r="J25" i="15"/>
  <c r="EI145" i="16" s="1"/>
  <c r="K25" i="15"/>
  <c r="L25" i="15"/>
  <c r="D25" i="33" s="1"/>
  <c r="M25" i="15"/>
  <c r="N25" i="15"/>
  <c r="Q25" i="15"/>
  <c r="R25" i="15"/>
  <c r="S25" i="15"/>
  <c r="U25" i="33" s="1"/>
  <c r="T25" i="15"/>
  <c r="U25" i="15"/>
  <c r="A26" i="15"/>
  <c r="A26" i="33" s="1"/>
  <c r="D26" i="15"/>
  <c r="EG146" i="16" s="1"/>
  <c r="E26" i="15"/>
  <c r="F26" i="15"/>
  <c r="G26" i="15"/>
  <c r="EH146" i="16" s="1"/>
  <c r="H26" i="15"/>
  <c r="I26" i="15"/>
  <c r="J26" i="15"/>
  <c r="EI146" i="16" s="1"/>
  <c r="K26" i="15"/>
  <c r="L26" i="15"/>
  <c r="D26" i="33" s="1"/>
  <c r="M26" i="15"/>
  <c r="N26" i="15"/>
  <c r="Q26" i="15"/>
  <c r="R26" i="15"/>
  <c r="S26" i="15"/>
  <c r="U26" i="33" s="1"/>
  <c r="T26" i="15"/>
  <c r="U26" i="15"/>
  <c r="A27" i="15"/>
  <c r="A27" i="33" s="1"/>
  <c r="D27" i="15"/>
  <c r="EG147" i="16" s="1"/>
  <c r="E27" i="15"/>
  <c r="F27" i="15"/>
  <c r="D27" i="26" s="1"/>
  <c r="G27" i="15"/>
  <c r="EH147" i="16" s="1"/>
  <c r="H27" i="15"/>
  <c r="I27" i="15"/>
  <c r="J27" i="15"/>
  <c r="EI147" i="16" s="1"/>
  <c r="K27" i="15"/>
  <c r="L27" i="15"/>
  <c r="D27" i="33" s="1"/>
  <c r="M27" i="15"/>
  <c r="N27" i="15"/>
  <c r="Q27" i="15"/>
  <c r="R27" i="15"/>
  <c r="S27" i="15"/>
  <c r="U27" i="33" s="1"/>
  <c r="T27" i="15"/>
  <c r="U27" i="15"/>
  <c r="A28" i="15"/>
  <c r="A28" i="33" s="1"/>
  <c r="D28" i="15"/>
  <c r="EG148" i="16" s="1"/>
  <c r="E28" i="15"/>
  <c r="F28" i="15"/>
  <c r="G28" i="15"/>
  <c r="EH148" i="16" s="1"/>
  <c r="H28" i="15"/>
  <c r="I28" i="15"/>
  <c r="J28" i="15"/>
  <c r="EI148" i="16" s="1"/>
  <c r="K28" i="15"/>
  <c r="L28" i="15"/>
  <c r="D28" i="33" s="1"/>
  <c r="M28" i="15"/>
  <c r="N28" i="15"/>
  <c r="Q28" i="15"/>
  <c r="R28" i="15"/>
  <c r="S28" i="15"/>
  <c r="U28" i="33" s="1"/>
  <c r="T28" i="15"/>
  <c r="U28" i="15"/>
  <c r="A29" i="15"/>
  <c r="A29" i="33" s="1"/>
  <c r="D29" i="15"/>
  <c r="EG149" i="16" s="1"/>
  <c r="E29" i="15"/>
  <c r="F29" i="15"/>
  <c r="D29" i="26" s="1"/>
  <c r="G29" i="15"/>
  <c r="EH149" i="16" s="1"/>
  <c r="H29" i="15"/>
  <c r="I29" i="15"/>
  <c r="J29" i="15"/>
  <c r="EI149" i="16" s="1"/>
  <c r="K29" i="15"/>
  <c r="L29" i="15"/>
  <c r="D29" i="33" s="1"/>
  <c r="M29" i="15"/>
  <c r="N29" i="15"/>
  <c r="Q29" i="15"/>
  <c r="R29" i="15"/>
  <c r="S29" i="15"/>
  <c r="U29" i="33" s="1"/>
  <c r="T29" i="15"/>
  <c r="U29" i="15"/>
  <c r="A30" i="15"/>
  <c r="A30" i="33" s="1"/>
  <c r="D30" i="15"/>
  <c r="EG150" i="16" s="1"/>
  <c r="E30" i="15"/>
  <c r="F30" i="15"/>
  <c r="G30" i="15"/>
  <c r="EH150" i="16" s="1"/>
  <c r="H30" i="15"/>
  <c r="I30" i="15"/>
  <c r="J30" i="15"/>
  <c r="EI150" i="16" s="1"/>
  <c r="K30" i="15"/>
  <c r="L30" i="15"/>
  <c r="D30" i="33" s="1"/>
  <c r="M30" i="15"/>
  <c r="N30" i="15"/>
  <c r="Q30" i="15"/>
  <c r="R30" i="15"/>
  <c r="S30" i="15"/>
  <c r="U30" i="33" s="1"/>
  <c r="T30" i="15"/>
  <c r="U30" i="15"/>
  <c r="A31" i="15"/>
  <c r="A31" i="33" s="1"/>
  <c r="D31" i="15"/>
  <c r="EG151" i="16" s="1"/>
  <c r="E31" i="15"/>
  <c r="F31" i="15"/>
  <c r="D31" i="26" s="1"/>
  <c r="G31" i="15"/>
  <c r="EH151" i="16" s="1"/>
  <c r="H31" i="15"/>
  <c r="I31" i="15"/>
  <c r="J31" i="15"/>
  <c r="EI151" i="16" s="1"/>
  <c r="K31" i="15"/>
  <c r="L31" i="15"/>
  <c r="D31" i="33" s="1"/>
  <c r="M31" i="15"/>
  <c r="N31" i="15"/>
  <c r="Q31" i="15"/>
  <c r="R31" i="15"/>
  <c r="S31" i="15"/>
  <c r="U31" i="33" s="1"/>
  <c r="T31" i="15"/>
  <c r="U31" i="15"/>
  <c r="A32" i="15"/>
  <c r="A32" i="33" s="1"/>
  <c r="D32" i="15"/>
  <c r="EG152" i="16" s="1"/>
  <c r="E32" i="15"/>
  <c r="F32" i="15"/>
  <c r="G32" i="15"/>
  <c r="EH152" i="16" s="1"/>
  <c r="H32" i="15"/>
  <c r="I32" i="15"/>
  <c r="J32" i="15"/>
  <c r="EI152" i="16" s="1"/>
  <c r="K32" i="15"/>
  <c r="L32" i="15"/>
  <c r="D32" i="33" s="1"/>
  <c r="M32" i="15"/>
  <c r="N32" i="15"/>
  <c r="Q32" i="15"/>
  <c r="R32" i="15"/>
  <c r="S32" i="15"/>
  <c r="U32" i="33" s="1"/>
  <c r="T32" i="15"/>
  <c r="U32" i="15"/>
  <c r="A33" i="15"/>
  <c r="A33" i="33" s="1"/>
  <c r="D33" i="15"/>
  <c r="EG153" i="16" s="1"/>
  <c r="E33" i="15"/>
  <c r="F33" i="15"/>
  <c r="D33" i="26" s="1"/>
  <c r="G33" i="15"/>
  <c r="EH153" i="16" s="1"/>
  <c r="H33" i="15"/>
  <c r="I33" i="15"/>
  <c r="J33" i="15"/>
  <c r="EI153" i="16" s="1"/>
  <c r="K33" i="15"/>
  <c r="L33" i="15"/>
  <c r="D33" i="33" s="1"/>
  <c r="M33" i="15"/>
  <c r="N33" i="15"/>
  <c r="Q33" i="15"/>
  <c r="R33" i="15"/>
  <c r="S33" i="15"/>
  <c r="U33" i="33" s="1"/>
  <c r="T33" i="15"/>
  <c r="U33" i="15"/>
  <c r="A34" i="15"/>
  <c r="A34" i="33" s="1"/>
  <c r="D34" i="15"/>
  <c r="EG154" i="16" s="1"/>
  <c r="E34" i="15"/>
  <c r="F34" i="15"/>
  <c r="G34" i="15"/>
  <c r="EH154" i="16" s="1"/>
  <c r="H34" i="15"/>
  <c r="I34" i="15"/>
  <c r="J34" i="15"/>
  <c r="EI154" i="16" s="1"/>
  <c r="K34" i="15"/>
  <c r="L34" i="15"/>
  <c r="D34" i="33" s="1"/>
  <c r="M34" i="15"/>
  <c r="N34" i="15"/>
  <c r="Q34" i="15"/>
  <c r="R34" i="15"/>
  <c r="S34" i="15"/>
  <c r="U34" i="33" s="1"/>
  <c r="T34" i="15"/>
  <c r="U34" i="15"/>
  <c r="A35" i="15"/>
  <c r="A35" i="33" s="1"/>
  <c r="D35" i="15"/>
  <c r="EG155" i="16" s="1"/>
  <c r="E35" i="15"/>
  <c r="F35" i="15"/>
  <c r="D35" i="26" s="1"/>
  <c r="G35" i="15"/>
  <c r="EH155" i="16" s="1"/>
  <c r="H35" i="15"/>
  <c r="I35" i="15"/>
  <c r="J35" i="15"/>
  <c r="EI155" i="16" s="1"/>
  <c r="K35" i="15"/>
  <c r="L35" i="15"/>
  <c r="D35" i="33" s="1"/>
  <c r="M35" i="15"/>
  <c r="N35" i="15"/>
  <c r="Q35" i="15"/>
  <c r="R35" i="15"/>
  <c r="S35" i="15"/>
  <c r="U35" i="33" s="1"/>
  <c r="T35" i="15"/>
  <c r="U35" i="15"/>
  <c r="A36" i="15"/>
  <c r="A36" i="33" s="1"/>
  <c r="D36" i="15"/>
  <c r="EG156" i="16" s="1"/>
  <c r="E36" i="15"/>
  <c r="F36" i="15"/>
  <c r="G36" i="15"/>
  <c r="EH156" i="16" s="1"/>
  <c r="H36" i="15"/>
  <c r="I36" i="15"/>
  <c r="J36" i="15"/>
  <c r="EI156" i="16" s="1"/>
  <c r="K36" i="15"/>
  <c r="L36" i="15"/>
  <c r="D36" i="33" s="1"/>
  <c r="M36" i="15"/>
  <c r="N36" i="15"/>
  <c r="Q36" i="15"/>
  <c r="R36" i="15"/>
  <c r="S36" i="15"/>
  <c r="U36" i="33" s="1"/>
  <c r="T36" i="15"/>
  <c r="U36" i="15"/>
  <c r="A37" i="15"/>
  <c r="A37" i="33" s="1"/>
  <c r="D37" i="15"/>
  <c r="EG157" i="16" s="1"/>
  <c r="E37" i="15"/>
  <c r="F37" i="15"/>
  <c r="D37" i="26" s="1"/>
  <c r="G37" i="15"/>
  <c r="EH157" i="16" s="1"/>
  <c r="H37" i="15"/>
  <c r="I37" i="15"/>
  <c r="J37" i="15"/>
  <c r="EI157" i="16" s="1"/>
  <c r="K37" i="15"/>
  <c r="L37" i="15"/>
  <c r="D37" i="33" s="1"/>
  <c r="M37" i="15"/>
  <c r="N37" i="15"/>
  <c r="Q37" i="15"/>
  <c r="R37" i="15"/>
  <c r="S37" i="15"/>
  <c r="U37" i="33" s="1"/>
  <c r="T37" i="15"/>
  <c r="U37" i="15"/>
  <c r="A38" i="15"/>
  <c r="A38" i="33" s="1"/>
  <c r="D38" i="15"/>
  <c r="EG158" i="16" s="1"/>
  <c r="E38" i="15"/>
  <c r="F38" i="15"/>
  <c r="G38" i="15"/>
  <c r="EH158" i="16" s="1"/>
  <c r="H38" i="15"/>
  <c r="I38" i="15"/>
  <c r="J38" i="15"/>
  <c r="EI158" i="16" s="1"/>
  <c r="K38" i="15"/>
  <c r="L38" i="15"/>
  <c r="D38" i="33" s="1"/>
  <c r="M38" i="15"/>
  <c r="N38" i="15"/>
  <c r="Q38" i="15"/>
  <c r="R38" i="15"/>
  <c r="S38" i="15"/>
  <c r="U38" i="33" s="1"/>
  <c r="T38" i="15"/>
  <c r="U38" i="15"/>
  <c r="A39" i="15"/>
  <c r="A39" i="33" s="1"/>
  <c r="D39" i="15"/>
  <c r="EG159" i="16" s="1"/>
  <c r="E39" i="15"/>
  <c r="F39" i="15"/>
  <c r="D39" i="26" s="1"/>
  <c r="G39" i="15"/>
  <c r="EH159" i="16" s="1"/>
  <c r="H39" i="15"/>
  <c r="I39" i="15"/>
  <c r="J39" i="15"/>
  <c r="EI159" i="16" s="1"/>
  <c r="K39" i="15"/>
  <c r="L39" i="15"/>
  <c r="D39" i="33" s="1"/>
  <c r="M39" i="15"/>
  <c r="N39" i="15"/>
  <c r="Q39" i="15"/>
  <c r="R39" i="15"/>
  <c r="S39" i="15"/>
  <c r="U39" i="33" s="1"/>
  <c r="T39" i="15"/>
  <c r="U39" i="15"/>
  <c r="A40" i="15"/>
  <c r="A40" i="33" s="1"/>
  <c r="D40" i="15"/>
  <c r="EG160" i="16" s="1"/>
  <c r="E40" i="15"/>
  <c r="F40" i="15"/>
  <c r="G40" i="15"/>
  <c r="EH160" i="16" s="1"/>
  <c r="H40" i="15"/>
  <c r="I40" i="15"/>
  <c r="J40" i="15"/>
  <c r="EI160" i="16" s="1"/>
  <c r="K40" i="15"/>
  <c r="L40" i="15"/>
  <c r="D40" i="33" s="1"/>
  <c r="M40" i="15"/>
  <c r="N40" i="15"/>
  <c r="Q40" i="15"/>
  <c r="R40" i="15"/>
  <c r="S40" i="15"/>
  <c r="U40" i="33" s="1"/>
  <c r="T40" i="15"/>
  <c r="U40" i="15"/>
  <c r="A41" i="15"/>
  <c r="A41" i="33" s="1"/>
  <c r="D41" i="15"/>
  <c r="EG161" i="16" s="1"/>
  <c r="E41" i="15"/>
  <c r="F41" i="15"/>
  <c r="D41" i="26" s="1"/>
  <c r="G41" i="15"/>
  <c r="EH161" i="16" s="1"/>
  <c r="H41" i="15"/>
  <c r="I41" i="15"/>
  <c r="J41" i="15"/>
  <c r="EI161" i="16" s="1"/>
  <c r="K41" i="15"/>
  <c r="L41" i="15"/>
  <c r="D41" i="33" s="1"/>
  <c r="M41" i="15"/>
  <c r="N41" i="15"/>
  <c r="Q41" i="15"/>
  <c r="R41" i="15"/>
  <c r="S41" i="15"/>
  <c r="U41" i="33" s="1"/>
  <c r="T41" i="15"/>
  <c r="U41" i="15"/>
  <c r="A42" i="15"/>
  <c r="A42" i="33" s="1"/>
  <c r="D42" i="15"/>
  <c r="EG162" i="16" s="1"/>
  <c r="E42" i="15"/>
  <c r="F42" i="15"/>
  <c r="G42" i="15"/>
  <c r="EH162" i="16" s="1"/>
  <c r="H42" i="15"/>
  <c r="I42" i="15"/>
  <c r="J42" i="15"/>
  <c r="EI162" i="16" s="1"/>
  <c r="K42" i="15"/>
  <c r="L42" i="15"/>
  <c r="D42" i="33" s="1"/>
  <c r="M42" i="15"/>
  <c r="N42" i="15"/>
  <c r="Q42" i="15"/>
  <c r="R42" i="15"/>
  <c r="S42" i="15"/>
  <c r="U42" i="33" s="1"/>
  <c r="T42" i="15"/>
  <c r="U42" i="15"/>
  <c r="A43" i="15"/>
  <c r="A43" i="33" s="1"/>
  <c r="D43" i="15"/>
  <c r="EG163" i="16" s="1"/>
  <c r="E43" i="15"/>
  <c r="F43" i="15"/>
  <c r="D43" i="26" s="1"/>
  <c r="G43" i="15"/>
  <c r="EH163" i="16" s="1"/>
  <c r="H43" i="15"/>
  <c r="I43" i="15"/>
  <c r="J43" i="15"/>
  <c r="EI163" i="16" s="1"/>
  <c r="K43" i="15"/>
  <c r="L43" i="15"/>
  <c r="D43" i="33" s="1"/>
  <c r="M43" i="15"/>
  <c r="N43" i="15"/>
  <c r="Q43" i="15"/>
  <c r="R43" i="15"/>
  <c r="S43" i="15"/>
  <c r="U43" i="33" s="1"/>
  <c r="T43" i="15"/>
  <c r="U43" i="15"/>
  <c r="A44" i="15"/>
  <c r="A44" i="33" s="1"/>
  <c r="D44" i="15"/>
  <c r="EG164" i="16" s="1"/>
  <c r="E44" i="15"/>
  <c r="F44" i="15"/>
  <c r="G44" i="15"/>
  <c r="EH164" i="16" s="1"/>
  <c r="H44" i="15"/>
  <c r="I44" i="15"/>
  <c r="J44" i="15"/>
  <c r="EI164" i="16" s="1"/>
  <c r="K44" i="15"/>
  <c r="L44" i="15"/>
  <c r="D44" i="33" s="1"/>
  <c r="M44" i="15"/>
  <c r="N44" i="15"/>
  <c r="Q44" i="15"/>
  <c r="R44" i="15"/>
  <c r="S44" i="15"/>
  <c r="U44" i="33" s="1"/>
  <c r="T44" i="15"/>
  <c r="U44" i="15"/>
  <c r="A45" i="15"/>
  <c r="A45" i="33" s="1"/>
  <c r="D45" i="15"/>
  <c r="EG165" i="16" s="1"/>
  <c r="E45" i="15"/>
  <c r="F45" i="15"/>
  <c r="D45" i="26" s="1"/>
  <c r="G45" i="15"/>
  <c r="EH165" i="16" s="1"/>
  <c r="H45" i="15"/>
  <c r="I45" i="15"/>
  <c r="J45" i="15"/>
  <c r="EI165" i="16" s="1"/>
  <c r="K45" i="15"/>
  <c r="L45" i="15"/>
  <c r="D45" i="33" s="1"/>
  <c r="M45" i="15"/>
  <c r="N45" i="15"/>
  <c r="Q45" i="15"/>
  <c r="R45" i="15"/>
  <c r="S45" i="15"/>
  <c r="U45" i="33" s="1"/>
  <c r="T45" i="15"/>
  <c r="U45" i="15"/>
  <c r="A46" i="15"/>
  <c r="A46" i="33" s="1"/>
  <c r="D46" i="15"/>
  <c r="EG166" i="16" s="1"/>
  <c r="E46" i="15"/>
  <c r="F46" i="15"/>
  <c r="G46" i="15"/>
  <c r="EH166" i="16" s="1"/>
  <c r="H46" i="15"/>
  <c r="I46" i="15"/>
  <c r="J46" i="15"/>
  <c r="EI166" i="16" s="1"/>
  <c r="K46" i="15"/>
  <c r="L46" i="15"/>
  <c r="D46" i="33" s="1"/>
  <c r="M46" i="15"/>
  <c r="N46" i="15"/>
  <c r="Q46" i="15"/>
  <c r="R46" i="15"/>
  <c r="S46" i="15"/>
  <c r="U46" i="33" s="1"/>
  <c r="T46" i="15"/>
  <c r="U46" i="15"/>
  <c r="A47" i="15"/>
  <c r="A47" i="33" s="1"/>
  <c r="D47" i="15"/>
  <c r="EG167" i="16" s="1"/>
  <c r="E47" i="15"/>
  <c r="F47" i="15"/>
  <c r="G47" i="15"/>
  <c r="EH167" i="16" s="1"/>
  <c r="H47" i="15"/>
  <c r="I47" i="15"/>
  <c r="J47" i="15"/>
  <c r="EI167" i="16" s="1"/>
  <c r="K47" i="15"/>
  <c r="L47" i="15"/>
  <c r="D47" i="33" s="1"/>
  <c r="M47" i="15"/>
  <c r="N47" i="15"/>
  <c r="Q47" i="15"/>
  <c r="R47" i="15"/>
  <c r="S47" i="15"/>
  <c r="U47" i="33" s="1"/>
  <c r="T47" i="15"/>
  <c r="U47" i="15"/>
  <c r="A48" i="15"/>
  <c r="A48" i="33" s="1"/>
  <c r="D48" i="15"/>
  <c r="EG168" i="16" s="1"/>
  <c r="E48" i="15"/>
  <c r="F48" i="15"/>
  <c r="G48" i="15"/>
  <c r="EH168" i="16" s="1"/>
  <c r="H48" i="15"/>
  <c r="I48" i="15"/>
  <c r="J48" i="15"/>
  <c r="EI168" i="16" s="1"/>
  <c r="K48" i="15"/>
  <c r="L48" i="15"/>
  <c r="D48" i="33" s="1"/>
  <c r="M48" i="15"/>
  <c r="N48" i="15"/>
  <c r="Q48" i="15"/>
  <c r="R48" i="15"/>
  <c r="S48" i="15"/>
  <c r="U48" i="33" s="1"/>
  <c r="T48" i="15"/>
  <c r="U48" i="15"/>
  <c r="A49" i="15"/>
  <c r="A49" i="33" s="1"/>
  <c r="D49" i="15"/>
  <c r="EG169" i="16" s="1"/>
  <c r="E49" i="15"/>
  <c r="F49" i="15"/>
  <c r="G49" i="15"/>
  <c r="EH169" i="16" s="1"/>
  <c r="H49" i="15"/>
  <c r="I49" i="15"/>
  <c r="J49" i="15"/>
  <c r="EI169" i="16" s="1"/>
  <c r="K49" i="15"/>
  <c r="L49" i="15"/>
  <c r="D49" i="33" s="1"/>
  <c r="M49" i="15"/>
  <c r="N49" i="15"/>
  <c r="Q49" i="15"/>
  <c r="R49" i="15"/>
  <c r="S49" i="15"/>
  <c r="U49" i="33" s="1"/>
  <c r="T49" i="15"/>
  <c r="U49" i="15"/>
  <c r="A50" i="15"/>
  <c r="A50" i="33" s="1"/>
  <c r="D50" i="15"/>
  <c r="EG170" i="16" s="1"/>
  <c r="E50" i="15"/>
  <c r="F50" i="15"/>
  <c r="G50" i="15"/>
  <c r="EH170" i="16" s="1"/>
  <c r="H50" i="15"/>
  <c r="I50" i="15"/>
  <c r="J50" i="15"/>
  <c r="EI170" i="16" s="1"/>
  <c r="K50" i="15"/>
  <c r="L50" i="15"/>
  <c r="D50" i="33" s="1"/>
  <c r="M50" i="15"/>
  <c r="N50" i="15"/>
  <c r="Q50" i="15"/>
  <c r="R50" i="15"/>
  <c r="S50" i="15"/>
  <c r="U50" i="33" s="1"/>
  <c r="T50" i="15"/>
  <c r="U50" i="15"/>
  <c r="A51" i="15"/>
  <c r="A51" i="33" s="1"/>
  <c r="D51" i="15"/>
  <c r="EG171" i="16" s="1"/>
  <c r="E51" i="15"/>
  <c r="F51" i="15"/>
  <c r="G51" i="15"/>
  <c r="EH171" i="16" s="1"/>
  <c r="H51" i="15"/>
  <c r="I51" i="15"/>
  <c r="J51" i="15"/>
  <c r="EI171" i="16" s="1"/>
  <c r="K51" i="15"/>
  <c r="L51" i="15"/>
  <c r="D51" i="33" s="1"/>
  <c r="M51" i="15"/>
  <c r="N51" i="15"/>
  <c r="Q51" i="15"/>
  <c r="R51" i="15"/>
  <c r="S51" i="15"/>
  <c r="U51" i="33" s="1"/>
  <c r="T51" i="15"/>
  <c r="U51" i="15"/>
  <c r="A52" i="15"/>
  <c r="A52" i="33" s="1"/>
  <c r="D52" i="15"/>
  <c r="EG172" i="16" s="1"/>
  <c r="E52" i="15"/>
  <c r="F52" i="15"/>
  <c r="G52" i="15"/>
  <c r="EH172" i="16" s="1"/>
  <c r="H52" i="15"/>
  <c r="I52" i="15"/>
  <c r="J52" i="15"/>
  <c r="EI172" i="16" s="1"/>
  <c r="K52" i="15"/>
  <c r="L52" i="15"/>
  <c r="D52" i="33" s="1"/>
  <c r="M52" i="15"/>
  <c r="N52" i="15"/>
  <c r="Q52" i="15"/>
  <c r="R52" i="15"/>
  <c r="S52" i="15"/>
  <c r="U52" i="33" s="1"/>
  <c r="T52" i="15"/>
  <c r="U52" i="15"/>
  <c r="A53" i="15"/>
  <c r="A53" i="33" s="1"/>
  <c r="D53" i="15"/>
  <c r="EG173" i="16" s="1"/>
  <c r="E53" i="15"/>
  <c r="F53" i="15"/>
  <c r="G53" i="15"/>
  <c r="EH173" i="16" s="1"/>
  <c r="H53" i="15"/>
  <c r="I53" i="15"/>
  <c r="J53" i="15"/>
  <c r="EI173" i="16" s="1"/>
  <c r="K53" i="15"/>
  <c r="L53" i="15"/>
  <c r="D53" i="33" s="1"/>
  <c r="M53" i="15"/>
  <c r="N53" i="15"/>
  <c r="Q53" i="15"/>
  <c r="R53" i="15"/>
  <c r="S53" i="15"/>
  <c r="U53" i="33" s="1"/>
  <c r="T53" i="15"/>
  <c r="U53" i="15"/>
  <c r="A54" i="15"/>
  <c r="A54" i="33" s="1"/>
  <c r="D54" i="15"/>
  <c r="EG174" i="16" s="1"/>
  <c r="E54" i="15"/>
  <c r="F54" i="15"/>
  <c r="G54" i="15"/>
  <c r="EH174" i="16" s="1"/>
  <c r="H54" i="15"/>
  <c r="I54" i="15"/>
  <c r="J54" i="15"/>
  <c r="EI174" i="16" s="1"/>
  <c r="K54" i="15"/>
  <c r="L54" i="15"/>
  <c r="D54" i="33" s="1"/>
  <c r="M54" i="15"/>
  <c r="N54" i="15"/>
  <c r="Q54" i="15"/>
  <c r="R54" i="15"/>
  <c r="S54" i="15"/>
  <c r="U54" i="33" s="1"/>
  <c r="T54" i="15"/>
  <c r="U54" i="15"/>
  <c r="A55" i="15"/>
  <c r="A55" i="33" s="1"/>
  <c r="D55" i="15"/>
  <c r="EG175" i="16" s="1"/>
  <c r="E55" i="15"/>
  <c r="F55" i="15"/>
  <c r="G55" i="15"/>
  <c r="EH175" i="16" s="1"/>
  <c r="H55" i="15"/>
  <c r="I55" i="15"/>
  <c r="J55" i="15"/>
  <c r="EI175" i="16" s="1"/>
  <c r="K55" i="15"/>
  <c r="L55" i="15"/>
  <c r="D55" i="33" s="1"/>
  <c r="M55" i="15"/>
  <c r="N55" i="15"/>
  <c r="Q55" i="15"/>
  <c r="R55" i="15"/>
  <c r="S55" i="15"/>
  <c r="U55" i="33" s="1"/>
  <c r="T55" i="15"/>
  <c r="U55" i="15"/>
  <c r="A56" i="15"/>
  <c r="A56" i="33" s="1"/>
  <c r="D56" i="15"/>
  <c r="EG176" i="16" s="1"/>
  <c r="E56" i="15"/>
  <c r="F56" i="15"/>
  <c r="G56" i="15"/>
  <c r="EH176" i="16" s="1"/>
  <c r="H56" i="15"/>
  <c r="I56" i="15"/>
  <c r="J56" i="15"/>
  <c r="EI176" i="16" s="1"/>
  <c r="K56" i="15"/>
  <c r="L56" i="15"/>
  <c r="D56" i="33" s="1"/>
  <c r="M56" i="15"/>
  <c r="N56" i="15"/>
  <c r="Q56" i="15"/>
  <c r="R56" i="15"/>
  <c r="S56" i="15"/>
  <c r="U56" i="33" s="1"/>
  <c r="T56" i="15"/>
  <c r="U56" i="15"/>
  <c r="A57" i="15"/>
  <c r="A57" i="33" s="1"/>
  <c r="D57" i="15"/>
  <c r="EG177" i="16" s="1"/>
  <c r="E57" i="15"/>
  <c r="F57" i="15"/>
  <c r="G57" i="15"/>
  <c r="EH177" i="16" s="1"/>
  <c r="H57" i="15"/>
  <c r="I57" i="15"/>
  <c r="J57" i="15"/>
  <c r="EI177" i="16" s="1"/>
  <c r="K57" i="15"/>
  <c r="L57" i="15"/>
  <c r="D57" i="33" s="1"/>
  <c r="M57" i="15"/>
  <c r="N57" i="15"/>
  <c r="Q57" i="15"/>
  <c r="R57" i="15"/>
  <c r="S57" i="15"/>
  <c r="U57" i="33" s="1"/>
  <c r="T57" i="15"/>
  <c r="U57" i="15"/>
  <c r="A58" i="15"/>
  <c r="A58" i="33" s="1"/>
  <c r="D58" i="15"/>
  <c r="EG178" i="16" s="1"/>
  <c r="E58" i="15"/>
  <c r="F58" i="15"/>
  <c r="G58" i="15"/>
  <c r="EH178" i="16" s="1"/>
  <c r="H58" i="15"/>
  <c r="I58" i="15"/>
  <c r="J58" i="15"/>
  <c r="EI178" i="16" s="1"/>
  <c r="K58" i="15"/>
  <c r="L58" i="15"/>
  <c r="D58" i="33" s="1"/>
  <c r="M58" i="15"/>
  <c r="N58" i="15"/>
  <c r="Q58" i="15"/>
  <c r="R58" i="15"/>
  <c r="S58" i="15"/>
  <c r="U58" i="33" s="1"/>
  <c r="T58" i="15"/>
  <c r="U58" i="15"/>
  <c r="A59" i="15"/>
  <c r="A59" i="33" s="1"/>
  <c r="D59" i="15"/>
  <c r="EG179" i="16" s="1"/>
  <c r="E59" i="15"/>
  <c r="F59" i="15"/>
  <c r="G59" i="15"/>
  <c r="EH179" i="16" s="1"/>
  <c r="H59" i="15"/>
  <c r="I59" i="15"/>
  <c r="J59" i="15"/>
  <c r="EI179" i="16" s="1"/>
  <c r="K59" i="15"/>
  <c r="L59" i="15"/>
  <c r="D59" i="33" s="1"/>
  <c r="M59" i="15"/>
  <c r="N59" i="15"/>
  <c r="Q59" i="15"/>
  <c r="R59" i="15"/>
  <c r="S59" i="15"/>
  <c r="U59" i="33" s="1"/>
  <c r="T59" i="15"/>
  <c r="U59" i="15"/>
  <c r="A60" i="15"/>
  <c r="A60" i="33" s="1"/>
  <c r="D60" i="15"/>
  <c r="EG180" i="16" s="1"/>
  <c r="E60" i="15"/>
  <c r="F60" i="15"/>
  <c r="G60" i="15"/>
  <c r="EH180" i="16" s="1"/>
  <c r="H60" i="15"/>
  <c r="I60" i="15"/>
  <c r="J60" i="15"/>
  <c r="EI180" i="16" s="1"/>
  <c r="K60" i="15"/>
  <c r="L60" i="15"/>
  <c r="D60" i="33" s="1"/>
  <c r="M60" i="15"/>
  <c r="N60" i="15"/>
  <c r="Q60" i="15"/>
  <c r="R60" i="15"/>
  <c r="S60" i="15"/>
  <c r="U60" i="33" s="1"/>
  <c r="T60" i="15"/>
  <c r="U60" i="15"/>
  <c r="A61" i="15"/>
  <c r="A61" i="33" s="1"/>
  <c r="D61" i="15"/>
  <c r="EG181" i="16" s="1"/>
  <c r="E61" i="15"/>
  <c r="F61" i="15"/>
  <c r="G61" i="15"/>
  <c r="EH181" i="16" s="1"/>
  <c r="H61" i="15"/>
  <c r="I61" i="15"/>
  <c r="J61" i="15"/>
  <c r="EI181" i="16" s="1"/>
  <c r="K61" i="15"/>
  <c r="L61" i="15"/>
  <c r="D61" i="33" s="1"/>
  <c r="M61" i="15"/>
  <c r="N61" i="15"/>
  <c r="Q61" i="15"/>
  <c r="R61" i="15"/>
  <c r="S61" i="15"/>
  <c r="U61" i="33" s="1"/>
  <c r="T61" i="15"/>
  <c r="U61" i="15"/>
  <c r="A62" i="15"/>
  <c r="A62" i="33" s="1"/>
  <c r="D62" i="15"/>
  <c r="EG182" i="16" s="1"/>
  <c r="E62" i="15"/>
  <c r="F62" i="15"/>
  <c r="G62" i="15"/>
  <c r="EH182" i="16" s="1"/>
  <c r="H62" i="15"/>
  <c r="I62" i="15"/>
  <c r="J62" i="15"/>
  <c r="EI182" i="16" s="1"/>
  <c r="K62" i="15"/>
  <c r="L62" i="15"/>
  <c r="D62" i="33" s="1"/>
  <c r="M62" i="15"/>
  <c r="N62" i="15"/>
  <c r="Q62" i="15"/>
  <c r="R62" i="15"/>
  <c r="S62" i="15"/>
  <c r="U62" i="33" s="1"/>
  <c r="T62" i="15"/>
  <c r="U62" i="15"/>
  <c r="A63" i="15"/>
  <c r="A63" i="33" s="1"/>
  <c r="D63" i="15"/>
  <c r="EG183" i="16" s="1"/>
  <c r="E63" i="15"/>
  <c r="F63" i="15"/>
  <c r="G63" i="15"/>
  <c r="EH183" i="16" s="1"/>
  <c r="H63" i="15"/>
  <c r="I63" i="15"/>
  <c r="J63" i="15"/>
  <c r="EI183" i="16" s="1"/>
  <c r="K63" i="15"/>
  <c r="L63" i="15"/>
  <c r="D63" i="33" s="1"/>
  <c r="M63" i="15"/>
  <c r="N63" i="15"/>
  <c r="Q63" i="15"/>
  <c r="R63" i="15"/>
  <c r="S63" i="15"/>
  <c r="U63" i="33" s="1"/>
  <c r="T63" i="15"/>
  <c r="U63" i="15"/>
  <c r="A64" i="15"/>
  <c r="A64" i="33" s="1"/>
  <c r="D64" i="15"/>
  <c r="EG184" i="16" s="1"/>
  <c r="E64" i="15"/>
  <c r="F64" i="15"/>
  <c r="G64" i="15"/>
  <c r="EH184" i="16" s="1"/>
  <c r="H64" i="15"/>
  <c r="I64" i="15"/>
  <c r="J64" i="15"/>
  <c r="EI184" i="16" s="1"/>
  <c r="K64" i="15"/>
  <c r="L64" i="15"/>
  <c r="D64" i="33" s="1"/>
  <c r="M64" i="15"/>
  <c r="N64" i="15"/>
  <c r="Q64" i="15"/>
  <c r="R64" i="15"/>
  <c r="S64" i="15"/>
  <c r="U64" i="33" s="1"/>
  <c r="T64" i="15"/>
  <c r="U64" i="15"/>
  <c r="A65" i="15"/>
  <c r="A65" i="33" s="1"/>
  <c r="D65" i="15"/>
  <c r="EG185" i="16" s="1"/>
  <c r="E65" i="15"/>
  <c r="F65" i="15"/>
  <c r="G65" i="15"/>
  <c r="EH185" i="16" s="1"/>
  <c r="H65" i="15"/>
  <c r="I65" i="15"/>
  <c r="J65" i="15"/>
  <c r="EI185" i="16" s="1"/>
  <c r="K65" i="15"/>
  <c r="L65" i="15"/>
  <c r="D65" i="33" s="1"/>
  <c r="M65" i="15"/>
  <c r="N65" i="15"/>
  <c r="Q65" i="15"/>
  <c r="R65" i="15"/>
  <c r="S65" i="15"/>
  <c r="U65" i="33" s="1"/>
  <c r="T65" i="15"/>
  <c r="U65" i="15"/>
  <c r="A66" i="15"/>
  <c r="A66" i="33" s="1"/>
  <c r="D66" i="15"/>
  <c r="EG186" i="16" s="1"/>
  <c r="E66" i="15"/>
  <c r="F66" i="15"/>
  <c r="G66" i="15"/>
  <c r="EH186" i="16" s="1"/>
  <c r="H66" i="15"/>
  <c r="I66" i="15"/>
  <c r="J66" i="15"/>
  <c r="EI186" i="16" s="1"/>
  <c r="K66" i="15"/>
  <c r="L66" i="15"/>
  <c r="D66" i="33" s="1"/>
  <c r="M66" i="15"/>
  <c r="N66" i="15"/>
  <c r="Q66" i="15"/>
  <c r="R66" i="15"/>
  <c r="S66" i="15"/>
  <c r="U66" i="33" s="1"/>
  <c r="T66" i="15"/>
  <c r="U66" i="15"/>
  <c r="A67" i="15"/>
  <c r="A67" i="33" s="1"/>
  <c r="D67" i="15"/>
  <c r="EG187" i="16" s="1"/>
  <c r="E67" i="15"/>
  <c r="F67" i="15"/>
  <c r="G67" i="15"/>
  <c r="EH187" i="16" s="1"/>
  <c r="H67" i="15"/>
  <c r="I67" i="15"/>
  <c r="J67" i="15"/>
  <c r="EI187" i="16" s="1"/>
  <c r="K67" i="15"/>
  <c r="L67" i="15"/>
  <c r="D67" i="33" s="1"/>
  <c r="M67" i="15"/>
  <c r="N67" i="15"/>
  <c r="Q67" i="15"/>
  <c r="R67" i="15"/>
  <c r="S67" i="15"/>
  <c r="U67" i="33" s="1"/>
  <c r="T67" i="15"/>
  <c r="U67" i="15"/>
  <c r="A68" i="15"/>
  <c r="A68" i="33" s="1"/>
  <c r="D68" i="15"/>
  <c r="EG188" i="16" s="1"/>
  <c r="E68" i="15"/>
  <c r="F68" i="15"/>
  <c r="G68" i="15"/>
  <c r="EH188" i="16" s="1"/>
  <c r="H68" i="15"/>
  <c r="I68" i="15"/>
  <c r="J68" i="15"/>
  <c r="EI188" i="16" s="1"/>
  <c r="K68" i="15"/>
  <c r="L68" i="15"/>
  <c r="D68" i="33" s="1"/>
  <c r="M68" i="15"/>
  <c r="N68" i="15"/>
  <c r="Q68" i="15"/>
  <c r="R68" i="15"/>
  <c r="S68" i="15"/>
  <c r="U68" i="33" s="1"/>
  <c r="T68" i="15"/>
  <c r="U68" i="15"/>
  <c r="A69" i="15"/>
  <c r="A69" i="33" s="1"/>
  <c r="D69" i="15"/>
  <c r="EG189" i="16" s="1"/>
  <c r="E69" i="15"/>
  <c r="F69" i="15"/>
  <c r="G69" i="15"/>
  <c r="EH189" i="16" s="1"/>
  <c r="H69" i="15"/>
  <c r="I69" i="15"/>
  <c r="J69" i="15"/>
  <c r="EI189" i="16" s="1"/>
  <c r="K69" i="15"/>
  <c r="L69" i="15"/>
  <c r="D69" i="33" s="1"/>
  <c r="M69" i="15"/>
  <c r="N69" i="15"/>
  <c r="Q69" i="15"/>
  <c r="R69" i="15"/>
  <c r="S69" i="15"/>
  <c r="U69" i="33" s="1"/>
  <c r="T69" i="15"/>
  <c r="U69" i="15"/>
  <c r="A70" i="15"/>
  <c r="A70" i="33" s="1"/>
  <c r="D70" i="15"/>
  <c r="EG190" i="16" s="1"/>
  <c r="E70" i="15"/>
  <c r="F70" i="15"/>
  <c r="G70" i="15"/>
  <c r="EH190" i="16" s="1"/>
  <c r="H70" i="15"/>
  <c r="I70" i="15"/>
  <c r="J70" i="15"/>
  <c r="EI190" i="16" s="1"/>
  <c r="K70" i="15"/>
  <c r="L70" i="15"/>
  <c r="D70" i="33" s="1"/>
  <c r="M70" i="15"/>
  <c r="N70" i="15"/>
  <c r="Q70" i="15"/>
  <c r="R70" i="15"/>
  <c r="S70" i="15"/>
  <c r="U70" i="33" s="1"/>
  <c r="T70" i="15"/>
  <c r="U70" i="15"/>
  <c r="A71" i="15"/>
  <c r="A71" i="33" s="1"/>
  <c r="D71" i="15"/>
  <c r="EG191" i="16" s="1"/>
  <c r="E71" i="15"/>
  <c r="F71" i="15"/>
  <c r="G71" i="15"/>
  <c r="EH191" i="16" s="1"/>
  <c r="H71" i="15"/>
  <c r="I71" i="15"/>
  <c r="J71" i="15"/>
  <c r="EI191" i="16" s="1"/>
  <c r="K71" i="15"/>
  <c r="L71" i="15"/>
  <c r="D71" i="33" s="1"/>
  <c r="M71" i="15"/>
  <c r="N71" i="15"/>
  <c r="Q71" i="15"/>
  <c r="R71" i="15"/>
  <c r="S71" i="15"/>
  <c r="U71" i="33" s="1"/>
  <c r="T71" i="15"/>
  <c r="U71" i="15"/>
  <c r="A72" i="15"/>
  <c r="A72" i="33" s="1"/>
  <c r="D72" i="15"/>
  <c r="EG192" i="16" s="1"/>
  <c r="E72" i="15"/>
  <c r="F72" i="15"/>
  <c r="G72" i="15"/>
  <c r="EH192" i="16" s="1"/>
  <c r="H72" i="15"/>
  <c r="I72" i="15"/>
  <c r="J72" i="15"/>
  <c r="EI192" i="16" s="1"/>
  <c r="K72" i="15"/>
  <c r="L72" i="15"/>
  <c r="D72" i="33" s="1"/>
  <c r="M72" i="15"/>
  <c r="N72" i="15"/>
  <c r="Q72" i="15"/>
  <c r="R72" i="15"/>
  <c r="S72" i="15"/>
  <c r="U72" i="33" s="1"/>
  <c r="T72" i="15"/>
  <c r="U72" i="15"/>
  <c r="A73" i="15"/>
  <c r="A73" i="33" s="1"/>
  <c r="D73" i="15"/>
  <c r="EG193" i="16" s="1"/>
  <c r="E73" i="15"/>
  <c r="F73" i="15"/>
  <c r="G73" i="15"/>
  <c r="EH193" i="16" s="1"/>
  <c r="H73" i="15"/>
  <c r="I73" i="15"/>
  <c r="J73" i="15"/>
  <c r="EI193" i="16" s="1"/>
  <c r="K73" i="15"/>
  <c r="L73" i="15"/>
  <c r="D73" i="33" s="1"/>
  <c r="M73" i="15"/>
  <c r="N73" i="15"/>
  <c r="Q73" i="15"/>
  <c r="R73" i="15"/>
  <c r="S73" i="15"/>
  <c r="U73" i="33" s="1"/>
  <c r="T73" i="15"/>
  <c r="U73" i="15"/>
  <c r="A74" i="15"/>
  <c r="A74" i="33" s="1"/>
  <c r="E74" i="15"/>
  <c r="F74" i="15"/>
  <c r="G74" i="15"/>
  <c r="EH194" i="16" s="1"/>
  <c r="H74" i="15"/>
  <c r="I74" i="15"/>
  <c r="J74" i="15"/>
  <c r="EI194" i="16" s="1"/>
  <c r="K74" i="15"/>
  <c r="L74" i="15"/>
  <c r="D74" i="33" s="1"/>
  <c r="M74" i="15"/>
  <c r="N74" i="15"/>
  <c r="Q74" i="15"/>
  <c r="R74" i="15"/>
  <c r="S74" i="15"/>
  <c r="U74" i="33" s="1"/>
  <c r="T74" i="15"/>
  <c r="U74" i="15"/>
  <c r="A75" i="15"/>
  <c r="A75" i="33" s="1"/>
  <c r="E75" i="15"/>
  <c r="F75" i="15"/>
  <c r="G75" i="15"/>
  <c r="EH195" i="16" s="1"/>
  <c r="H75" i="15"/>
  <c r="I75" i="15"/>
  <c r="J75" i="15"/>
  <c r="EI195" i="16" s="1"/>
  <c r="K75" i="15"/>
  <c r="L75" i="15"/>
  <c r="D75" i="33" s="1"/>
  <c r="M75" i="15"/>
  <c r="N75" i="15"/>
  <c r="Q75" i="15"/>
  <c r="R75" i="15"/>
  <c r="S75" i="15"/>
  <c r="U75" i="33" s="1"/>
  <c r="T75" i="15"/>
  <c r="U75" i="15"/>
  <c r="A76" i="15"/>
  <c r="A76" i="33" s="1"/>
  <c r="E76" i="15"/>
  <c r="F76" i="15"/>
  <c r="G76" i="15"/>
  <c r="EH196" i="16" s="1"/>
  <c r="H76" i="15"/>
  <c r="I76" i="15"/>
  <c r="J76" i="15"/>
  <c r="EI196" i="16" s="1"/>
  <c r="K76" i="15"/>
  <c r="L76" i="15"/>
  <c r="D76" i="33" s="1"/>
  <c r="M76" i="15"/>
  <c r="N76" i="15"/>
  <c r="Q76" i="15"/>
  <c r="R76" i="15"/>
  <c r="S76" i="15"/>
  <c r="U76" i="33" s="1"/>
  <c r="T76" i="15"/>
  <c r="U76" i="15"/>
  <c r="A77" i="15"/>
  <c r="A77" i="33" s="1"/>
  <c r="E77" i="15"/>
  <c r="F77" i="15"/>
  <c r="G77" i="15"/>
  <c r="EH197" i="16" s="1"/>
  <c r="H77" i="15"/>
  <c r="I77" i="15"/>
  <c r="J77" i="15"/>
  <c r="EI197" i="16" s="1"/>
  <c r="K77" i="15"/>
  <c r="L77" i="15"/>
  <c r="D77" i="33" s="1"/>
  <c r="M77" i="15"/>
  <c r="N77" i="15"/>
  <c r="Q77" i="15"/>
  <c r="R77" i="15"/>
  <c r="S77" i="15"/>
  <c r="U77" i="33" s="1"/>
  <c r="T77" i="15"/>
  <c r="U77" i="15"/>
  <c r="A78" i="15"/>
  <c r="A78" i="33" s="1"/>
  <c r="E78" i="15"/>
  <c r="F78" i="15"/>
  <c r="G78" i="15"/>
  <c r="EH198" i="16" s="1"/>
  <c r="H78" i="15"/>
  <c r="I78" i="15"/>
  <c r="J78" i="15"/>
  <c r="EI198" i="16" s="1"/>
  <c r="K78" i="15"/>
  <c r="L78" i="15"/>
  <c r="D78" i="33" s="1"/>
  <c r="M78" i="15"/>
  <c r="N78" i="15"/>
  <c r="Q78" i="15"/>
  <c r="R78" i="15"/>
  <c r="S78" i="15"/>
  <c r="U78" i="33" s="1"/>
  <c r="T78" i="15"/>
  <c r="U78" i="15"/>
  <c r="A79" i="15"/>
  <c r="A79" i="33" s="1"/>
  <c r="E79" i="15"/>
  <c r="F79" i="15"/>
  <c r="G79" i="15"/>
  <c r="EH199" i="16" s="1"/>
  <c r="H79" i="15"/>
  <c r="I79" i="15"/>
  <c r="J79" i="15"/>
  <c r="EI199" i="16" s="1"/>
  <c r="K79" i="15"/>
  <c r="L79" i="15"/>
  <c r="D79" i="33" s="1"/>
  <c r="M79" i="15"/>
  <c r="N79" i="15"/>
  <c r="Q79" i="15"/>
  <c r="R79" i="15"/>
  <c r="S79" i="15"/>
  <c r="U79" i="33" s="1"/>
  <c r="T79" i="15"/>
  <c r="U79" i="15"/>
  <c r="A80" i="15"/>
  <c r="A80" i="33" s="1"/>
  <c r="E80" i="15"/>
  <c r="F80" i="15"/>
  <c r="G80" i="15"/>
  <c r="EH200" i="16" s="1"/>
  <c r="H80" i="15"/>
  <c r="I80" i="15"/>
  <c r="J80" i="15"/>
  <c r="EI200" i="16" s="1"/>
  <c r="K80" i="15"/>
  <c r="L80" i="15"/>
  <c r="D80" i="33" s="1"/>
  <c r="M80" i="15"/>
  <c r="N80" i="15"/>
  <c r="Q80" i="15"/>
  <c r="R80" i="15"/>
  <c r="S80" i="15"/>
  <c r="U80" i="33" s="1"/>
  <c r="T80" i="15"/>
  <c r="U80" i="15"/>
  <c r="A81" i="15"/>
  <c r="A81" i="33" s="1"/>
  <c r="E81" i="15"/>
  <c r="F81" i="15"/>
  <c r="G81" i="15"/>
  <c r="EH201" i="16" s="1"/>
  <c r="H81" i="15"/>
  <c r="I81" i="15"/>
  <c r="J81" i="15"/>
  <c r="EI201" i="16" s="1"/>
  <c r="K81" i="15"/>
  <c r="L81" i="15"/>
  <c r="D81" i="33" s="1"/>
  <c r="M81" i="15"/>
  <c r="N81" i="15"/>
  <c r="Q81" i="15"/>
  <c r="R81" i="15"/>
  <c r="S81" i="15"/>
  <c r="U81" i="33" s="1"/>
  <c r="T81" i="15"/>
  <c r="U81" i="15"/>
  <c r="A82" i="15"/>
  <c r="A82" i="33" s="1"/>
  <c r="E82" i="15"/>
  <c r="F82" i="15"/>
  <c r="G82" i="15"/>
  <c r="EH202" i="16" s="1"/>
  <c r="H82" i="15"/>
  <c r="I82" i="15"/>
  <c r="J82" i="15"/>
  <c r="EI202" i="16" s="1"/>
  <c r="K82" i="15"/>
  <c r="L82" i="15"/>
  <c r="D82" i="33" s="1"/>
  <c r="M82" i="15"/>
  <c r="N82" i="15"/>
  <c r="Q82" i="15"/>
  <c r="R82" i="15"/>
  <c r="S82" i="15"/>
  <c r="U82" i="33" s="1"/>
  <c r="T82" i="15"/>
  <c r="U82" i="15"/>
  <c r="A83" i="15"/>
  <c r="A83" i="33" s="1"/>
  <c r="E83" i="15"/>
  <c r="F83" i="15"/>
  <c r="G83" i="15"/>
  <c r="EH203" i="16" s="1"/>
  <c r="H83" i="15"/>
  <c r="I83" i="15"/>
  <c r="J83" i="15"/>
  <c r="EI203" i="16" s="1"/>
  <c r="K83" i="15"/>
  <c r="L83" i="15"/>
  <c r="D83" i="33" s="1"/>
  <c r="M83" i="15"/>
  <c r="N83" i="15"/>
  <c r="Q83" i="15"/>
  <c r="R83" i="15"/>
  <c r="S83" i="15"/>
  <c r="U83" i="33" s="1"/>
  <c r="T83" i="15"/>
  <c r="U83" i="15"/>
  <c r="A84" i="15"/>
  <c r="A84" i="33" s="1"/>
  <c r="E84" i="15"/>
  <c r="F84" i="15"/>
  <c r="G84" i="15"/>
  <c r="EH204" i="16" s="1"/>
  <c r="H84" i="15"/>
  <c r="I84" i="15"/>
  <c r="J84" i="15"/>
  <c r="EI204" i="16" s="1"/>
  <c r="K84" i="15"/>
  <c r="L84" i="15"/>
  <c r="D84" i="33" s="1"/>
  <c r="M84" i="15"/>
  <c r="N84" i="15"/>
  <c r="Q84" i="15"/>
  <c r="R84" i="15"/>
  <c r="S84" i="15"/>
  <c r="U84" i="33" s="1"/>
  <c r="T84" i="15"/>
  <c r="U84" i="15"/>
  <c r="A85" i="15"/>
  <c r="A85" i="33" s="1"/>
  <c r="E85" i="15"/>
  <c r="F85" i="15"/>
  <c r="G85" i="15"/>
  <c r="EH205" i="16" s="1"/>
  <c r="H85" i="15"/>
  <c r="I85" i="15"/>
  <c r="J85" i="15"/>
  <c r="EI205" i="16" s="1"/>
  <c r="K85" i="15"/>
  <c r="L85" i="15"/>
  <c r="D85" i="33" s="1"/>
  <c r="M85" i="15"/>
  <c r="N85" i="15"/>
  <c r="Q85" i="15"/>
  <c r="R85" i="15"/>
  <c r="S85" i="15"/>
  <c r="U85" i="33" s="1"/>
  <c r="T85" i="15"/>
  <c r="U85" i="15"/>
  <c r="A86" i="15"/>
  <c r="A86" i="33" s="1"/>
  <c r="E86" i="15"/>
  <c r="F86" i="15"/>
  <c r="G86" i="15"/>
  <c r="EH206" i="16" s="1"/>
  <c r="H86" i="15"/>
  <c r="I86" i="15"/>
  <c r="J86" i="15"/>
  <c r="EI206" i="16" s="1"/>
  <c r="K86" i="15"/>
  <c r="L86" i="15"/>
  <c r="D86" i="33" s="1"/>
  <c r="M86" i="15"/>
  <c r="N86" i="15"/>
  <c r="Q86" i="15"/>
  <c r="R86" i="15"/>
  <c r="S86" i="15"/>
  <c r="U86" i="33" s="1"/>
  <c r="T86" i="15"/>
  <c r="U86" i="15"/>
  <c r="A87" i="15"/>
  <c r="A87" i="33" s="1"/>
  <c r="E87" i="15"/>
  <c r="F87" i="15"/>
  <c r="G87" i="15"/>
  <c r="EH207" i="16" s="1"/>
  <c r="H87" i="15"/>
  <c r="I87" i="15"/>
  <c r="J87" i="15"/>
  <c r="EI207" i="16" s="1"/>
  <c r="K87" i="15"/>
  <c r="L87" i="15"/>
  <c r="D87" i="33" s="1"/>
  <c r="M87" i="15"/>
  <c r="N87" i="15"/>
  <c r="Q87" i="15"/>
  <c r="R87" i="15"/>
  <c r="S87" i="15"/>
  <c r="U87" i="33" s="1"/>
  <c r="T87" i="15"/>
  <c r="U87" i="15"/>
  <c r="A88" i="15"/>
  <c r="A88" i="33" s="1"/>
  <c r="E88" i="15"/>
  <c r="F88" i="15"/>
  <c r="G88" i="15"/>
  <c r="EH208" i="16" s="1"/>
  <c r="H88" i="15"/>
  <c r="I88" i="15"/>
  <c r="J88" i="15"/>
  <c r="EI208" i="16" s="1"/>
  <c r="K88" i="15"/>
  <c r="L88" i="15"/>
  <c r="D88" i="33" s="1"/>
  <c r="M88" i="15"/>
  <c r="N88" i="15"/>
  <c r="Q88" i="15"/>
  <c r="R88" i="15"/>
  <c r="S88" i="15"/>
  <c r="U88" i="33" s="1"/>
  <c r="T88" i="15"/>
  <c r="U88" i="15"/>
  <c r="A89" i="15"/>
  <c r="A89" i="33" s="1"/>
  <c r="E89" i="15"/>
  <c r="F89" i="15"/>
  <c r="G89" i="15"/>
  <c r="EH209" i="16" s="1"/>
  <c r="H89" i="15"/>
  <c r="I89" i="15"/>
  <c r="J89" i="15"/>
  <c r="EI209" i="16" s="1"/>
  <c r="K89" i="15"/>
  <c r="L89" i="15"/>
  <c r="D89" i="33" s="1"/>
  <c r="M89" i="15"/>
  <c r="N89" i="15"/>
  <c r="Q89" i="15"/>
  <c r="R89" i="15"/>
  <c r="S89" i="15"/>
  <c r="U89" i="33" s="1"/>
  <c r="T89" i="15"/>
  <c r="U89" i="15"/>
  <c r="A90" i="15"/>
  <c r="A90" i="33" s="1"/>
  <c r="E90" i="15"/>
  <c r="F90" i="15"/>
  <c r="G90" i="15"/>
  <c r="EH210" i="16" s="1"/>
  <c r="H90" i="15"/>
  <c r="I90" i="15"/>
  <c r="J90" i="15"/>
  <c r="EI210" i="16" s="1"/>
  <c r="K90" i="15"/>
  <c r="L90" i="15"/>
  <c r="D90" i="33" s="1"/>
  <c r="M90" i="15"/>
  <c r="N90" i="15"/>
  <c r="Q90" i="15"/>
  <c r="R90" i="15"/>
  <c r="S90" i="15"/>
  <c r="U90" i="33" s="1"/>
  <c r="T90" i="15"/>
  <c r="U90" i="15"/>
  <c r="A91" i="15"/>
  <c r="A91" i="33" s="1"/>
  <c r="E91" i="15"/>
  <c r="F91" i="15"/>
  <c r="G91" i="15"/>
  <c r="EH211" i="16" s="1"/>
  <c r="H91" i="15"/>
  <c r="I91" i="15"/>
  <c r="J91" i="15"/>
  <c r="EI211" i="16" s="1"/>
  <c r="K91" i="15"/>
  <c r="L91" i="15"/>
  <c r="D91" i="33" s="1"/>
  <c r="M91" i="15"/>
  <c r="N91" i="15"/>
  <c r="Q91" i="15"/>
  <c r="R91" i="15"/>
  <c r="S91" i="15"/>
  <c r="U91" i="33" s="1"/>
  <c r="T91" i="15"/>
  <c r="U91" i="15"/>
  <c r="A92" i="15"/>
  <c r="A92" i="33" s="1"/>
  <c r="E92" i="15"/>
  <c r="F92" i="15"/>
  <c r="G92" i="15"/>
  <c r="EH212" i="16" s="1"/>
  <c r="H92" i="15"/>
  <c r="I92" i="15"/>
  <c r="J92" i="15"/>
  <c r="EI212" i="16" s="1"/>
  <c r="K92" i="15"/>
  <c r="L92" i="15"/>
  <c r="D92" i="33" s="1"/>
  <c r="M92" i="15"/>
  <c r="N92" i="15"/>
  <c r="Q92" i="15"/>
  <c r="R92" i="15"/>
  <c r="S92" i="15"/>
  <c r="U92" i="33" s="1"/>
  <c r="T92" i="15"/>
  <c r="U92" i="15"/>
  <c r="A93" i="15"/>
  <c r="A93" i="33" s="1"/>
  <c r="E93" i="15"/>
  <c r="F93" i="15"/>
  <c r="G93" i="15"/>
  <c r="EH213" i="16" s="1"/>
  <c r="H93" i="15"/>
  <c r="I93" i="15"/>
  <c r="J93" i="15"/>
  <c r="EI213" i="16" s="1"/>
  <c r="K93" i="15"/>
  <c r="L93" i="15"/>
  <c r="D93" i="33" s="1"/>
  <c r="M93" i="15"/>
  <c r="N93" i="15"/>
  <c r="Q93" i="15"/>
  <c r="R93" i="15"/>
  <c r="S93" i="15"/>
  <c r="U93" i="33" s="1"/>
  <c r="T93" i="15"/>
  <c r="U93" i="15"/>
  <c r="A94" i="15"/>
  <c r="A94" i="33" s="1"/>
  <c r="E94" i="15"/>
  <c r="F94" i="15"/>
  <c r="G94" i="15"/>
  <c r="EH214" i="16" s="1"/>
  <c r="H94" i="15"/>
  <c r="I94" i="15"/>
  <c r="J94" i="15"/>
  <c r="EI214" i="16" s="1"/>
  <c r="K94" i="15"/>
  <c r="L94" i="15"/>
  <c r="D94" i="33" s="1"/>
  <c r="M94" i="15"/>
  <c r="N94" i="15"/>
  <c r="Q94" i="15"/>
  <c r="R94" i="15"/>
  <c r="S94" i="15"/>
  <c r="U94" i="33" s="1"/>
  <c r="T94" i="15"/>
  <c r="U94" i="15"/>
  <c r="A95" i="15"/>
  <c r="A95" i="33" s="1"/>
  <c r="E95" i="15"/>
  <c r="F95" i="15"/>
  <c r="G95" i="15"/>
  <c r="EH215" i="16" s="1"/>
  <c r="H95" i="15"/>
  <c r="I95" i="15"/>
  <c r="J95" i="15"/>
  <c r="EI215" i="16" s="1"/>
  <c r="K95" i="15"/>
  <c r="L95" i="15"/>
  <c r="D95" i="33" s="1"/>
  <c r="M95" i="15"/>
  <c r="N95" i="15"/>
  <c r="Q95" i="15"/>
  <c r="R95" i="15"/>
  <c r="S95" i="15"/>
  <c r="U95" i="33" s="1"/>
  <c r="T95" i="15"/>
  <c r="U95" i="15"/>
  <c r="A96" i="15"/>
  <c r="A96" i="33" s="1"/>
  <c r="E96" i="15"/>
  <c r="F96" i="15"/>
  <c r="G96" i="15"/>
  <c r="EH216" i="16" s="1"/>
  <c r="H96" i="15"/>
  <c r="I96" i="15"/>
  <c r="J96" i="15"/>
  <c r="EI216" i="16" s="1"/>
  <c r="K96" i="15"/>
  <c r="L96" i="15"/>
  <c r="D96" i="33" s="1"/>
  <c r="M96" i="15"/>
  <c r="N96" i="15"/>
  <c r="Q96" i="15"/>
  <c r="R96" i="15"/>
  <c r="S96" i="15"/>
  <c r="U96" i="33" s="1"/>
  <c r="T96" i="15"/>
  <c r="U96" i="15"/>
  <c r="A97" i="15"/>
  <c r="A97" i="33" s="1"/>
  <c r="E97" i="15"/>
  <c r="F97" i="15"/>
  <c r="G97" i="15"/>
  <c r="EH217" i="16" s="1"/>
  <c r="H97" i="15"/>
  <c r="I97" i="15"/>
  <c r="J97" i="15"/>
  <c r="EI217" i="16" s="1"/>
  <c r="K97" i="15"/>
  <c r="L97" i="15"/>
  <c r="D97" i="33" s="1"/>
  <c r="M97" i="15"/>
  <c r="N97" i="15"/>
  <c r="Q97" i="15"/>
  <c r="R97" i="15"/>
  <c r="S97" i="15"/>
  <c r="U97" i="33" s="1"/>
  <c r="T97" i="15"/>
  <c r="U97" i="15"/>
  <c r="A98" i="15"/>
  <c r="A98" i="33" s="1"/>
  <c r="E98" i="15"/>
  <c r="F98" i="15"/>
  <c r="G98" i="15"/>
  <c r="EH218" i="16" s="1"/>
  <c r="H98" i="15"/>
  <c r="I98" i="15"/>
  <c r="J98" i="15"/>
  <c r="EI218" i="16" s="1"/>
  <c r="K98" i="15"/>
  <c r="L98" i="15"/>
  <c r="D98" i="33" s="1"/>
  <c r="M98" i="15"/>
  <c r="N98" i="15"/>
  <c r="Q98" i="15"/>
  <c r="R98" i="15"/>
  <c r="S98" i="15"/>
  <c r="U98" i="33" s="1"/>
  <c r="T98" i="15"/>
  <c r="U98" i="15"/>
  <c r="A99" i="15"/>
  <c r="A99" i="33" s="1"/>
  <c r="E99" i="15"/>
  <c r="F99" i="15"/>
  <c r="G99" i="15"/>
  <c r="EH219" i="16" s="1"/>
  <c r="H99" i="15"/>
  <c r="I99" i="15"/>
  <c r="J99" i="15"/>
  <c r="EI219" i="16" s="1"/>
  <c r="K99" i="15"/>
  <c r="L99" i="15"/>
  <c r="D99" i="33" s="1"/>
  <c r="M99" i="15"/>
  <c r="N99" i="15"/>
  <c r="Q99" i="15"/>
  <c r="R99" i="15"/>
  <c r="S99" i="15"/>
  <c r="U99" i="33" s="1"/>
  <c r="T99" i="15"/>
  <c r="U99" i="15"/>
  <c r="A100" i="15"/>
  <c r="A100" i="33" s="1"/>
  <c r="E100" i="15"/>
  <c r="F100" i="15"/>
  <c r="G100" i="15"/>
  <c r="EH220" i="16" s="1"/>
  <c r="H100" i="15"/>
  <c r="I100" i="15"/>
  <c r="J100" i="15"/>
  <c r="EI220" i="16" s="1"/>
  <c r="K100" i="15"/>
  <c r="L100" i="15"/>
  <c r="D100" i="33" s="1"/>
  <c r="M100" i="15"/>
  <c r="N100" i="15"/>
  <c r="Q100" i="15"/>
  <c r="R100" i="15"/>
  <c r="S100" i="15"/>
  <c r="U100" i="33" s="1"/>
  <c r="T100" i="15"/>
  <c r="U100" i="15"/>
  <c r="A101" i="15"/>
  <c r="A101" i="33" s="1"/>
  <c r="E101" i="15"/>
  <c r="F101" i="15"/>
  <c r="G101" i="15"/>
  <c r="EH221" i="16" s="1"/>
  <c r="H101" i="15"/>
  <c r="I101" i="15"/>
  <c r="J101" i="15"/>
  <c r="EI221" i="16" s="1"/>
  <c r="K101" i="15"/>
  <c r="L101" i="15"/>
  <c r="D101" i="33" s="1"/>
  <c r="M101" i="15"/>
  <c r="N101" i="15"/>
  <c r="Q101" i="15"/>
  <c r="R101" i="15"/>
  <c r="S101" i="15"/>
  <c r="U101" i="33" s="1"/>
  <c r="T101" i="15"/>
  <c r="U101" i="15"/>
  <c r="A102" i="15"/>
  <c r="A102" i="33" s="1"/>
  <c r="D102" i="15"/>
  <c r="EG222" i="16" s="1"/>
  <c r="E102" i="15"/>
  <c r="F102" i="15"/>
  <c r="G102" i="15"/>
  <c r="EH222" i="16" s="1"/>
  <c r="H102" i="15"/>
  <c r="I102" i="15"/>
  <c r="J102" i="15"/>
  <c r="EI222" i="16" s="1"/>
  <c r="K102" i="15"/>
  <c r="L102" i="15"/>
  <c r="D102" i="33" s="1"/>
  <c r="M102" i="15"/>
  <c r="N102" i="15"/>
  <c r="Q102" i="15"/>
  <c r="R102" i="15"/>
  <c r="S102" i="15"/>
  <c r="U102" i="33" s="1"/>
  <c r="T102" i="15"/>
  <c r="U102" i="15"/>
  <c r="A103" i="15"/>
  <c r="A103" i="33" s="1"/>
  <c r="D103" i="15"/>
  <c r="EG223" i="16" s="1"/>
  <c r="E103" i="15"/>
  <c r="F103" i="15"/>
  <c r="G103" i="15"/>
  <c r="EH223" i="16" s="1"/>
  <c r="H103" i="15"/>
  <c r="I103" i="15"/>
  <c r="J103" i="15"/>
  <c r="EI223" i="16" s="1"/>
  <c r="K103" i="15"/>
  <c r="L103" i="15"/>
  <c r="D103" i="33" s="1"/>
  <c r="M103" i="15"/>
  <c r="N103" i="15"/>
  <c r="Q103" i="15"/>
  <c r="R103" i="15"/>
  <c r="S103" i="15"/>
  <c r="U103" i="33" s="1"/>
  <c r="T103" i="15"/>
  <c r="U103" i="15"/>
  <c r="A104" i="15"/>
  <c r="A104" i="33" s="1"/>
  <c r="D104" i="15"/>
  <c r="EG224" i="16" s="1"/>
  <c r="E104" i="15"/>
  <c r="F104" i="15"/>
  <c r="G104" i="15"/>
  <c r="EH224" i="16" s="1"/>
  <c r="H104" i="15"/>
  <c r="I104" i="15"/>
  <c r="J104" i="15"/>
  <c r="EI224" i="16" s="1"/>
  <c r="K104" i="15"/>
  <c r="L104" i="15"/>
  <c r="D104" i="33" s="1"/>
  <c r="M104" i="15"/>
  <c r="N104" i="15"/>
  <c r="Q104" i="15"/>
  <c r="R104" i="15"/>
  <c r="S104" i="15"/>
  <c r="U104" i="33" s="1"/>
  <c r="T104" i="15"/>
  <c r="U104" i="15"/>
  <c r="A105" i="15"/>
  <c r="A105" i="33" s="1"/>
  <c r="D105" i="15"/>
  <c r="EG225" i="16" s="1"/>
  <c r="E105" i="15"/>
  <c r="F105" i="15"/>
  <c r="G105" i="15"/>
  <c r="EH225" i="16" s="1"/>
  <c r="H105" i="15"/>
  <c r="I105" i="15"/>
  <c r="J105" i="15"/>
  <c r="EI225" i="16" s="1"/>
  <c r="K105" i="15"/>
  <c r="L105" i="15"/>
  <c r="D105" i="33" s="1"/>
  <c r="M105" i="15"/>
  <c r="N105" i="15"/>
  <c r="Q105" i="15"/>
  <c r="R105" i="15"/>
  <c r="S105" i="15"/>
  <c r="U105" i="33" s="1"/>
  <c r="T105" i="15"/>
  <c r="U105" i="15"/>
  <c r="A106" i="15"/>
  <c r="A106" i="33" s="1"/>
  <c r="D106" i="15"/>
  <c r="EG226" i="16" s="1"/>
  <c r="E106" i="15"/>
  <c r="F106" i="15"/>
  <c r="G106" i="15"/>
  <c r="EH226" i="16" s="1"/>
  <c r="H106" i="15"/>
  <c r="I106" i="15"/>
  <c r="J106" i="15"/>
  <c r="EI226" i="16" s="1"/>
  <c r="K106" i="15"/>
  <c r="L106" i="15"/>
  <c r="D106" i="33" s="1"/>
  <c r="M106" i="15"/>
  <c r="N106" i="15"/>
  <c r="Q106" i="15"/>
  <c r="R106" i="15"/>
  <c r="S106" i="15"/>
  <c r="U106" i="33" s="1"/>
  <c r="T106" i="15"/>
  <c r="U106" i="15"/>
  <c r="A107" i="15"/>
  <c r="A107" i="33" s="1"/>
  <c r="D107" i="15"/>
  <c r="EG227" i="16" s="1"/>
  <c r="E107" i="15"/>
  <c r="F107" i="15"/>
  <c r="G107" i="15"/>
  <c r="EH227" i="16" s="1"/>
  <c r="H107" i="15"/>
  <c r="I107" i="15"/>
  <c r="J107" i="15"/>
  <c r="EI227" i="16" s="1"/>
  <c r="K107" i="15"/>
  <c r="L107" i="15"/>
  <c r="D107" i="33" s="1"/>
  <c r="M107" i="15"/>
  <c r="N107" i="15"/>
  <c r="Q107" i="15"/>
  <c r="R107" i="15"/>
  <c r="S107" i="15"/>
  <c r="U107" i="33" s="1"/>
  <c r="T107" i="15"/>
  <c r="U107" i="15"/>
  <c r="A108" i="15"/>
  <c r="A108" i="33" s="1"/>
  <c r="D108" i="15"/>
  <c r="EG228" i="16" s="1"/>
  <c r="E108" i="15"/>
  <c r="F108" i="15"/>
  <c r="G108" i="15"/>
  <c r="EH228" i="16" s="1"/>
  <c r="H108" i="15"/>
  <c r="I108" i="15"/>
  <c r="J108" i="15"/>
  <c r="EI228" i="16" s="1"/>
  <c r="K108" i="15"/>
  <c r="L108" i="15"/>
  <c r="D108" i="33" s="1"/>
  <c r="M108" i="15"/>
  <c r="N108" i="15"/>
  <c r="Q108" i="15"/>
  <c r="R108" i="15"/>
  <c r="S108" i="15"/>
  <c r="U108" i="33" s="1"/>
  <c r="T108" i="15"/>
  <c r="U108" i="15"/>
  <c r="A109" i="15"/>
  <c r="A109" i="33" s="1"/>
  <c r="D109" i="15"/>
  <c r="EG229" i="16" s="1"/>
  <c r="E109" i="15"/>
  <c r="F109" i="15"/>
  <c r="G109" i="15"/>
  <c r="EH229" i="16" s="1"/>
  <c r="H109" i="15"/>
  <c r="I109" i="15"/>
  <c r="J109" i="15"/>
  <c r="EI229" i="16" s="1"/>
  <c r="K109" i="15"/>
  <c r="L109" i="15"/>
  <c r="D109" i="33" s="1"/>
  <c r="M109" i="15"/>
  <c r="N109" i="15"/>
  <c r="Q109" i="15"/>
  <c r="R109" i="15"/>
  <c r="S109" i="15"/>
  <c r="U109" i="33" s="1"/>
  <c r="T109" i="15"/>
  <c r="U109" i="15"/>
  <c r="A110" i="15"/>
  <c r="A110" i="33" s="1"/>
  <c r="D110" i="15"/>
  <c r="EG230" i="16" s="1"/>
  <c r="E110" i="15"/>
  <c r="F110" i="15"/>
  <c r="G110" i="15"/>
  <c r="EH230" i="16" s="1"/>
  <c r="H110" i="15"/>
  <c r="I110" i="15"/>
  <c r="J110" i="15"/>
  <c r="EI230" i="16" s="1"/>
  <c r="K110" i="15"/>
  <c r="L110" i="15"/>
  <c r="D110" i="33" s="1"/>
  <c r="M110" i="15"/>
  <c r="N110" i="15"/>
  <c r="Q110" i="15"/>
  <c r="K110" i="26" s="1"/>
  <c r="R110" i="15"/>
  <c r="S110" i="15"/>
  <c r="T110" i="15"/>
  <c r="U110" i="15"/>
  <c r="A111" i="15"/>
  <c r="A111" i="33" s="1"/>
  <c r="D111" i="15"/>
  <c r="EG231" i="16" s="1"/>
  <c r="E111" i="15"/>
  <c r="F111" i="15"/>
  <c r="G111" i="15"/>
  <c r="EH231" i="16" s="1"/>
  <c r="H111" i="15"/>
  <c r="I111" i="15"/>
  <c r="J111" i="15"/>
  <c r="EI231" i="16" s="1"/>
  <c r="K111" i="15"/>
  <c r="L111" i="15"/>
  <c r="D111" i="33" s="1"/>
  <c r="M111" i="15"/>
  <c r="N111" i="15"/>
  <c r="Q111" i="15"/>
  <c r="K111" i="26" s="1"/>
  <c r="R111" i="15"/>
  <c r="S111" i="15"/>
  <c r="T111" i="15"/>
  <c r="U111" i="15"/>
  <c r="A112" i="15"/>
  <c r="A112" i="33" s="1"/>
  <c r="D112" i="15"/>
  <c r="EG232" i="16" s="1"/>
  <c r="E112" i="15"/>
  <c r="F112" i="15"/>
  <c r="G112" i="15"/>
  <c r="EH232" i="16" s="1"/>
  <c r="H112" i="15"/>
  <c r="I112" i="15"/>
  <c r="J112" i="15"/>
  <c r="EI232" i="16" s="1"/>
  <c r="K112" i="15"/>
  <c r="L112" i="15"/>
  <c r="D112" i="33" s="1"/>
  <c r="M112" i="15"/>
  <c r="N112" i="15"/>
  <c r="Q112" i="15"/>
  <c r="K112" i="26" s="1"/>
  <c r="R112" i="15"/>
  <c r="S112" i="15"/>
  <c r="T112" i="15"/>
  <c r="U112" i="15"/>
  <c r="A113" i="15"/>
  <c r="A113" i="33" s="1"/>
  <c r="D113" i="15"/>
  <c r="EG233" i="16" s="1"/>
  <c r="E113" i="15"/>
  <c r="F113" i="15"/>
  <c r="G113" i="15"/>
  <c r="EH233" i="16" s="1"/>
  <c r="H113" i="15"/>
  <c r="I113" i="15"/>
  <c r="J113" i="15"/>
  <c r="EI233" i="16" s="1"/>
  <c r="K113" i="15"/>
  <c r="L113" i="15"/>
  <c r="D113" i="33" s="1"/>
  <c r="M113" i="15"/>
  <c r="N113" i="15"/>
  <c r="Q113" i="15"/>
  <c r="K113" i="26" s="1"/>
  <c r="R113" i="15"/>
  <c r="S113" i="15"/>
  <c r="T113" i="15"/>
  <c r="U113" i="15"/>
  <c r="A114" i="15"/>
  <c r="A114" i="33" s="1"/>
  <c r="D114" i="15"/>
  <c r="EG234" i="16" s="1"/>
  <c r="E114" i="15"/>
  <c r="F114" i="15"/>
  <c r="G114" i="15"/>
  <c r="EH234" i="16" s="1"/>
  <c r="H114" i="15"/>
  <c r="I114" i="15"/>
  <c r="J114" i="15"/>
  <c r="EI234" i="16" s="1"/>
  <c r="K114" i="15"/>
  <c r="L114" i="15"/>
  <c r="D114" i="33" s="1"/>
  <c r="M114" i="15"/>
  <c r="N114" i="15"/>
  <c r="Q114" i="15"/>
  <c r="K114" i="26" s="1"/>
  <c r="R114" i="15"/>
  <c r="S114" i="15"/>
  <c r="T114" i="15"/>
  <c r="U114" i="15"/>
  <c r="A115" i="15"/>
  <c r="A115" i="33" s="1"/>
  <c r="D115" i="15"/>
  <c r="EG235" i="16" s="1"/>
  <c r="E115" i="15"/>
  <c r="F115" i="15"/>
  <c r="G115" i="15"/>
  <c r="EH235" i="16" s="1"/>
  <c r="H115" i="15"/>
  <c r="I115" i="15"/>
  <c r="J115" i="15"/>
  <c r="EI235" i="16" s="1"/>
  <c r="K115" i="15"/>
  <c r="L115" i="15"/>
  <c r="D115" i="33" s="1"/>
  <c r="M115" i="15"/>
  <c r="N115" i="15"/>
  <c r="Q115" i="15"/>
  <c r="K115" i="26" s="1"/>
  <c r="R115" i="15"/>
  <c r="S115" i="15"/>
  <c r="T115" i="15"/>
  <c r="U115" i="15"/>
  <c r="A116" i="15"/>
  <c r="A116" i="33" s="1"/>
  <c r="D116" i="15"/>
  <c r="EG236" i="16" s="1"/>
  <c r="E116" i="15"/>
  <c r="F116" i="15"/>
  <c r="G116" i="15"/>
  <c r="EH236" i="16" s="1"/>
  <c r="H116" i="15"/>
  <c r="I116" i="15"/>
  <c r="J116" i="15"/>
  <c r="EI236" i="16" s="1"/>
  <c r="K116" i="15"/>
  <c r="L116" i="15"/>
  <c r="D116" i="33" s="1"/>
  <c r="M116" i="15"/>
  <c r="N116" i="15"/>
  <c r="Q116" i="15"/>
  <c r="R116" i="15"/>
  <c r="S116" i="15"/>
  <c r="T116" i="15"/>
  <c r="U116" i="15"/>
  <c r="K117" i="26"/>
  <c r="B1" i="15"/>
  <c r="D1" i="15"/>
  <c r="EG1" i="16" s="1"/>
  <c r="E1" i="15"/>
  <c r="F1" i="15"/>
  <c r="D1" i="26" s="1"/>
  <c r="G1" i="15"/>
  <c r="EH1" i="16" s="1"/>
  <c r="H1" i="15"/>
  <c r="I1" i="15"/>
  <c r="J1" i="15"/>
  <c r="EI1" i="16" s="1"/>
  <c r="K1" i="15"/>
  <c r="L1" i="15"/>
  <c r="D1" i="33" s="1"/>
  <c r="M1" i="15"/>
  <c r="N1" i="15"/>
  <c r="O1" i="15"/>
  <c r="P1" i="15"/>
  <c r="Q1" i="15"/>
  <c r="R1" i="15"/>
  <c r="S1" i="15"/>
  <c r="U1" i="33" s="1"/>
  <c r="T1" i="15"/>
  <c r="U1" i="15"/>
  <c r="A1" i="15"/>
  <c r="A1" i="33" s="1"/>
  <c r="L118" i="14"/>
  <c r="L118" i="15" s="1"/>
  <c r="I118" i="15"/>
  <c r="D118" i="22" s="1"/>
  <c r="F118" i="14"/>
  <c r="F118" i="15" s="1"/>
  <c r="D118" i="20" s="1"/>
  <c r="F119" i="14"/>
  <c r="F119" i="15" s="1"/>
  <c r="F120" i="14"/>
  <c r="F120" i="15" s="1"/>
  <c r="F121" i="14"/>
  <c r="F121" i="15" s="1"/>
  <c r="B119" i="14"/>
  <c r="B120" i="14"/>
  <c r="B110" i="14"/>
  <c r="B110" i="15" s="1"/>
  <c r="B110" i="33" s="1"/>
  <c r="B111" i="14"/>
  <c r="B111" i="15" s="1"/>
  <c r="B111" i="33" s="1"/>
  <c r="B112" i="14"/>
  <c r="B112" i="15" s="1"/>
  <c r="B112" i="33" s="1"/>
  <c r="B113" i="14"/>
  <c r="B113" i="15" s="1"/>
  <c r="B113" i="33" s="1"/>
  <c r="B114" i="14"/>
  <c r="B114" i="15" s="1"/>
  <c r="B114" i="33" s="1"/>
  <c r="B115" i="14"/>
  <c r="B115" i="15" s="1"/>
  <c r="B115" i="33" s="1"/>
  <c r="B116" i="14"/>
  <c r="B116" i="15" s="1"/>
  <c r="B116" i="33" s="1"/>
  <c r="B117" i="14"/>
  <c r="B118" i="14"/>
  <c r="CD55" i="16" l="1"/>
  <c r="DI28" i="16"/>
  <c r="CM55" i="16"/>
  <c r="BF28" i="16"/>
  <c r="AC28" i="16"/>
  <c r="Z65" i="16" s="1"/>
  <c r="CG55" i="16"/>
  <c r="CE65" i="16" s="1"/>
  <c r="DX55" i="16"/>
  <c r="DU66" i="16" s="1"/>
  <c r="AF55" i="16"/>
  <c r="AA68" i="16" s="1"/>
  <c r="AB55" i="16"/>
  <c r="ED28" i="16"/>
  <c r="DT72" i="16" s="1"/>
  <c r="DL55" i="16"/>
  <c r="DG68" i="16" s="1"/>
  <c r="DP55" i="16"/>
  <c r="DG72" i="16" s="1"/>
  <c r="K1" i="28"/>
  <c r="T1" i="28" s="1"/>
  <c r="K1" i="33"/>
  <c r="T1" i="33" s="1"/>
  <c r="K1" i="23"/>
  <c r="T1" i="23" s="1"/>
  <c r="K70" i="28"/>
  <c r="T70" i="28" s="1"/>
  <c r="K70" i="33"/>
  <c r="T70" i="33" s="1"/>
  <c r="K70" i="23"/>
  <c r="T70" i="23" s="1"/>
  <c r="K66" i="28"/>
  <c r="T66" i="28" s="1"/>
  <c r="K66" i="33"/>
  <c r="T66" i="33" s="1"/>
  <c r="K66" i="23"/>
  <c r="T66" i="23" s="1"/>
  <c r="K62" i="28"/>
  <c r="T62" i="28" s="1"/>
  <c r="K62" i="33"/>
  <c r="T62" i="33" s="1"/>
  <c r="K62" i="23"/>
  <c r="T62" i="23" s="1"/>
  <c r="K58" i="28"/>
  <c r="T58" i="28" s="1"/>
  <c r="K58" i="33"/>
  <c r="T58" i="33" s="1"/>
  <c r="K58" i="23"/>
  <c r="T58" i="23" s="1"/>
  <c r="K54" i="28"/>
  <c r="T54" i="28" s="1"/>
  <c r="K54" i="33"/>
  <c r="T54" i="33" s="1"/>
  <c r="K54" i="23"/>
  <c r="T54" i="23" s="1"/>
  <c r="K50" i="28"/>
  <c r="T50" i="28" s="1"/>
  <c r="K50" i="33"/>
  <c r="T50" i="33" s="1"/>
  <c r="K50" i="23"/>
  <c r="T50" i="23" s="1"/>
  <c r="K46" i="28"/>
  <c r="T46" i="28" s="1"/>
  <c r="K46" i="33"/>
  <c r="T46" i="33" s="1"/>
  <c r="K46" i="23"/>
  <c r="T46" i="23" s="1"/>
  <c r="K42" i="28"/>
  <c r="T42" i="28" s="1"/>
  <c r="K42" i="33"/>
  <c r="T42" i="33" s="1"/>
  <c r="K42" i="23"/>
  <c r="T42" i="23" s="1"/>
  <c r="K38" i="28"/>
  <c r="T38" i="28" s="1"/>
  <c r="K38" i="33"/>
  <c r="T38" i="33" s="1"/>
  <c r="K38" i="23"/>
  <c r="T38" i="23" s="1"/>
  <c r="K34" i="28"/>
  <c r="T34" i="28" s="1"/>
  <c r="K34" i="33"/>
  <c r="T34" i="33" s="1"/>
  <c r="K34" i="23"/>
  <c r="T34" i="23" s="1"/>
  <c r="K30" i="28"/>
  <c r="T30" i="28" s="1"/>
  <c r="K30" i="33"/>
  <c r="T30" i="33" s="1"/>
  <c r="K30" i="23"/>
  <c r="T30" i="23" s="1"/>
  <c r="K26" i="28"/>
  <c r="T26" i="28" s="1"/>
  <c r="K26" i="33"/>
  <c r="T26" i="33" s="1"/>
  <c r="K26" i="23"/>
  <c r="T26" i="23" s="1"/>
  <c r="K22" i="28"/>
  <c r="T22" i="28" s="1"/>
  <c r="K22" i="33"/>
  <c r="T22" i="33" s="1"/>
  <c r="K22" i="23"/>
  <c r="T22" i="23" s="1"/>
  <c r="K18" i="28"/>
  <c r="T18" i="28" s="1"/>
  <c r="K18" i="33"/>
  <c r="T18" i="33" s="1"/>
  <c r="K18" i="23"/>
  <c r="T18" i="23" s="1"/>
  <c r="K14" i="28"/>
  <c r="T14" i="28" s="1"/>
  <c r="K14" i="33"/>
  <c r="T14" i="33" s="1"/>
  <c r="K14" i="23"/>
  <c r="T14" i="23" s="1"/>
  <c r="K10" i="28"/>
  <c r="T10" i="28" s="1"/>
  <c r="K10" i="33"/>
  <c r="T10" i="33" s="1"/>
  <c r="K10" i="23"/>
  <c r="T10" i="23" s="1"/>
  <c r="K6" i="28"/>
  <c r="T6" i="28" s="1"/>
  <c r="K6" i="33"/>
  <c r="T6" i="33" s="1"/>
  <c r="K6" i="23"/>
  <c r="T6" i="23" s="1"/>
  <c r="K2" i="28"/>
  <c r="T2" i="28" s="1"/>
  <c r="K2" i="33"/>
  <c r="T2" i="33" s="1"/>
  <c r="K2" i="23"/>
  <c r="T2" i="23" s="1"/>
  <c r="K73" i="28"/>
  <c r="T73" i="28" s="1"/>
  <c r="K73" i="33"/>
  <c r="T73" i="33" s="1"/>
  <c r="K73" i="23"/>
  <c r="T73" i="23" s="1"/>
  <c r="K69" i="28"/>
  <c r="T69" i="28" s="1"/>
  <c r="K69" i="33"/>
  <c r="T69" i="33" s="1"/>
  <c r="K69" i="23"/>
  <c r="T69" i="23" s="1"/>
  <c r="K65" i="28"/>
  <c r="T65" i="28" s="1"/>
  <c r="K65" i="33"/>
  <c r="T65" i="33" s="1"/>
  <c r="K65" i="23"/>
  <c r="T65" i="23" s="1"/>
  <c r="K61" i="28"/>
  <c r="T61" i="28" s="1"/>
  <c r="K61" i="33"/>
  <c r="T61" i="33" s="1"/>
  <c r="K61" i="23"/>
  <c r="T61" i="23" s="1"/>
  <c r="K57" i="28"/>
  <c r="T57" i="28" s="1"/>
  <c r="K57" i="33"/>
  <c r="T57" i="33" s="1"/>
  <c r="K57" i="23"/>
  <c r="T57" i="23" s="1"/>
  <c r="K53" i="28"/>
  <c r="T53" i="28" s="1"/>
  <c r="K53" i="33"/>
  <c r="T53" i="33" s="1"/>
  <c r="K53" i="23"/>
  <c r="T53" i="23" s="1"/>
  <c r="K49" i="28"/>
  <c r="T49" i="28" s="1"/>
  <c r="K49" i="33"/>
  <c r="T49" i="33" s="1"/>
  <c r="K49" i="23"/>
  <c r="T49" i="23" s="1"/>
  <c r="K45" i="28"/>
  <c r="T45" i="28" s="1"/>
  <c r="K45" i="33"/>
  <c r="T45" i="33" s="1"/>
  <c r="K45" i="23"/>
  <c r="T45" i="23" s="1"/>
  <c r="K41" i="28"/>
  <c r="T41" i="28" s="1"/>
  <c r="K41" i="33"/>
  <c r="T41" i="33" s="1"/>
  <c r="K41" i="23"/>
  <c r="T41" i="23" s="1"/>
  <c r="K37" i="28"/>
  <c r="T37" i="28" s="1"/>
  <c r="K37" i="33"/>
  <c r="T37" i="33" s="1"/>
  <c r="K37" i="23"/>
  <c r="T37" i="23" s="1"/>
  <c r="K33" i="28"/>
  <c r="T33" i="28" s="1"/>
  <c r="K33" i="33"/>
  <c r="T33" i="33" s="1"/>
  <c r="K33" i="23"/>
  <c r="T33" i="23" s="1"/>
  <c r="K29" i="28"/>
  <c r="T29" i="28" s="1"/>
  <c r="K29" i="33"/>
  <c r="T29" i="33" s="1"/>
  <c r="K29" i="23"/>
  <c r="T29" i="23" s="1"/>
  <c r="K25" i="28"/>
  <c r="T25" i="28" s="1"/>
  <c r="K25" i="33"/>
  <c r="T25" i="33" s="1"/>
  <c r="K25" i="23"/>
  <c r="T25" i="23" s="1"/>
  <c r="K21" i="28"/>
  <c r="T21" i="28" s="1"/>
  <c r="K21" i="33"/>
  <c r="T21" i="33" s="1"/>
  <c r="K21" i="23"/>
  <c r="T21" i="23" s="1"/>
  <c r="K17" i="28"/>
  <c r="T17" i="28" s="1"/>
  <c r="K17" i="33"/>
  <c r="T17" i="33" s="1"/>
  <c r="K17" i="23"/>
  <c r="T17" i="23" s="1"/>
  <c r="K13" i="28"/>
  <c r="T13" i="28" s="1"/>
  <c r="K13" i="33"/>
  <c r="T13" i="33" s="1"/>
  <c r="K13" i="23"/>
  <c r="T13" i="23" s="1"/>
  <c r="K9" i="28"/>
  <c r="T9" i="28" s="1"/>
  <c r="K9" i="33"/>
  <c r="T9" i="33" s="1"/>
  <c r="K9" i="23"/>
  <c r="T9" i="23" s="1"/>
  <c r="K5" i="28"/>
  <c r="T5" i="28" s="1"/>
  <c r="K5" i="33"/>
  <c r="T5" i="33" s="1"/>
  <c r="K5" i="23"/>
  <c r="T5" i="23" s="1"/>
  <c r="K72" i="28"/>
  <c r="T72" i="28" s="1"/>
  <c r="K72" i="33"/>
  <c r="T72" i="33" s="1"/>
  <c r="K72" i="23"/>
  <c r="T72" i="23" s="1"/>
  <c r="K68" i="28"/>
  <c r="T68" i="28" s="1"/>
  <c r="K68" i="33"/>
  <c r="T68" i="33" s="1"/>
  <c r="K68" i="23"/>
  <c r="T68" i="23" s="1"/>
  <c r="K64" i="28"/>
  <c r="T64" i="28" s="1"/>
  <c r="K64" i="33"/>
  <c r="T64" i="33" s="1"/>
  <c r="K64" i="23"/>
  <c r="T64" i="23" s="1"/>
  <c r="K60" i="28"/>
  <c r="T60" i="28" s="1"/>
  <c r="K60" i="33"/>
  <c r="T60" i="33" s="1"/>
  <c r="K60" i="23"/>
  <c r="T60" i="23" s="1"/>
  <c r="K56" i="28"/>
  <c r="T56" i="28" s="1"/>
  <c r="K56" i="33"/>
  <c r="T56" i="33" s="1"/>
  <c r="K56" i="23"/>
  <c r="T56" i="23" s="1"/>
  <c r="K52" i="28"/>
  <c r="T52" i="28" s="1"/>
  <c r="K52" i="33"/>
  <c r="T52" i="33" s="1"/>
  <c r="K52" i="23"/>
  <c r="T52" i="23" s="1"/>
  <c r="K48" i="28"/>
  <c r="T48" i="28" s="1"/>
  <c r="K48" i="33"/>
  <c r="T48" i="33" s="1"/>
  <c r="K48" i="23"/>
  <c r="T48" i="23" s="1"/>
  <c r="K44" i="28"/>
  <c r="T44" i="28" s="1"/>
  <c r="K44" i="33"/>
  <c r="T44" i="33" s="1"/>
  <c r="K44" i="23"/>
  <c r="T44" i="23" s="1"/>
  <c r="K40" i="28"/>
  <c r="T40" i="28" s="1"/>
  <c r="K40" i="33"/>
  <c r="T40" i="33" s="1"/>
  <c r="K40" i="23"/>
  <c r="T40" i="23" s="1"/>
  <c r="K36" i="28"/>
  <c r="T36" i="28" s="1"/>
  <c r="K36" i="33"/>
  <c r="T36" i="33" s="1"/>
  <c r="K36" i="23"/>
  <c r="T36" i="23" s="1"/>
  <c r="K32" i="28"/>
  <c r="T32" i="28" s="1"/>
  <c r="K32" i="33"/>
  <c r="T32" i="33" s="1"/>
  <c r="K32" i="23"/>
  <c r="T32" i="23" s="1"/>
  <c r="K28" i="28"/>
  <c r="T28" i="28" s="1"/>
  <c r="K28" i="33"/>
  <c r="T28" i="33" s="1"/>
  <c r="K28" i="23"/>
  <c r="T28" i="23" s="1"/>
  <c r="K24" i="28"/>
  <c r="T24" i="28" s="1"/>
  <c r="K24" i="33"/>
  <c r="T24" i="33" s="1"/>
  <c r="K24" i="23"/>
  <c r="T24" i="23" s="1"/>
  <c r="K20" i="28"/>
  <c r="T20" i="28" s="1"/>
  <c r="K20" i="33"/>
  <c r="T20" i="33" s="1"/>
  <c r="K20" i="23"/>
  <c r="T20" i="23" s="1"/>
  <c r="K16" i="28"/>
  <c r="T16" i="28" s="1"/>
  <c r="K16" i="33"/>
  <c r="T16" i="33" s="1"/>
  <c r="K16" i="23"/>
  <c r="T16" i="23" s="1"/>
  <c r="K12" i="28"/>
  <c r="T12" i="28" s="1"/>
  <c r="K12" i="33"/>
  <c r="T12" i="33" s="1"/>
  <c r="K12" i="23"/>
  <c r="T12" i="23" s="1"/>
  <c r="K8" i="28"/>
  <c r="T8" i="28" s="1"/>
  <c r="K8" i="33"/>
  <c r="T8" i="33" s="1"/>
  <c r="K8" i="23"/>
  <c r="T8" i="23" s="1"/>
  <c r="K4" i="28"/>
  <c r="T4" i="28" s="1"/>
  <c r="K4" i="33"/>
  <c r="T4" i="33" s="1"/>
  <c r="K4" i="23"/>
  <c r="T4" i="23" s="1"/>
  <c r="K71" i="28"/>
  <c r="T71" i="28" s="1"/>
  <c r="K71" i="33"/>
  <c r="T71" i="33" s="1"/>
  <c r="K71" i="23"/>
  <c r="T71" i="23" s="1"/>
  <c r="K67" i="28"/>
  <c r="T67" i="28" s="1"/>
  <c r="K67" i="33"/>
  <c r="T67" i="33" s="1"/>
  <c r="K67" i="23"/>
  <c r="T67" i="23" s="1"/>
  <c r="K63" i="28"/>
  <c r="T63" i="28" s="1"/>
  <c r="K63" i="33"/>
  <c r="T63" i="33" s="1"/>
  <c r="K63" i="23"/>
  <c r="T63" i="23" s="1"/>
  <c r="K59" i="28"/>
  <c r="T59" i="28" s="1"/>
  <c r="K59" i="33"/>
  <c r="T59" i="33" s="1"/>
  <c r="K59" i="23"/>
  <c r="T59" i="23" s="1"/>
  <c r="K55" i="28"/>
  <c r="T55" i="28" s="1"/>
  <c r="K55" i="33"/>
  <c r="T55" i="33" s="1"/>
  <c r="K55" i="23"/>
  <c r="T55" i="23" s="1"/>
  <c r="K51" i="28"/>
  <c r="T51" i="28" s="1"/>
  <c r="K51" i="33"/>
  <c r="T51" i="33" s="1"/>
  <c r="K51" i="23"/>
  <c r="T51" i="23" s="1"/>
  <c r="K47" i="28"/>
  <c r="T47" i="28" s="1"/>
  <c r="K47" i="33"/>
  <c r="T47" i="33" s="1"/>
  <c r="K47" i="23"/>
  <c r="T47" i="23" s="1"/>
  <c r="K43" i="28"/>
  <c r="T43" i="28" s="1"/>
  <c r="K43" i="33"/>
  <c r="T43" i="33" s="1"/>
  <c r="K43" i="23"/>
  <c r="T43" i="23" s="1"/>
  <c r="K39" i="28"/>
  <c r="T39" i="28" s="1"/>
  <c r="K39" i="33"/>
  <c r="T39" i="33" s="1"/>
  <c r="K39" i="23"/>
  <c r="T39" i="23" s="1"/>
  <c r="K35" i="28"/>
  <c r="T35" i="28" s="1"/>
  <c r="K35" i="33"/>
  <c r="T35" i="33" s="1"/>
  <c r="K35" i="23"/>
  <c r="T35" i="23" s="1"/>
  <c r="K31" i="28"/>
  <c r="T31" i="28" s="1"/>
  <c r="K31" i="33"/>
  <c r="T31" i="33" s="1"/>
  <c r="K31" i="23"/>
  <c r="T31" i="23" s="1"/>
  <c r="K27" i="28"/>
  <c r="T27" i="28" s="1"/>
  <c r="K27" i="33"/>
  <c r="T27" i="33" s="1"/>
  <c r="K27" i="23"/>
  <c r="T27" i="23" s="1"/>
  <c r="K23" i="23"/>
  <c r="T23" i="23" s="1"/>
  <c r="K23" i="28"/>
  <c r="T23" i="28" s="1"/>
  <c r="K23" i="33"/>
  <c r="T23" i="33" s="1"/>
  <c r="K19" i="23"/>
  <c r="T19" i="23" s="1"/>
  <c r="K19" i="28"/>
  <c r="T19" i="28" s="1"/>
  <c r="K19" i="33"/>
  <c r="T19" i="33" s="1"/>
  <c r="K15" i="23"/>
  <c r="T15" i="23" s="1"/>
  <c r="K15" i="28"/>
  <c r="T15" i="28" s="1"/>
  <c r="K15" i="33"/>
  <c r="T15" i="33" s="1"/>
  <c r="K11" i="23"/>
  <c r="T11" i="23" s="1"/>
  <c r="K11" i="28"/>
  <c r="T11" i="28" s="1"/>
  <c r="K11" i="33"/>
  <c r="T11" i="33" s="1"/>
  <c r="K7" i="23"/>
  <c r="T7" i="23" s="1"/>
  <c r="K7" i="28"/>
  <c r="T7" i="28" s="1"/>
  <c r="K7" i="33"/>
  <c r="T7" i="33" s="1"/>
  <c r="K3" i="33"/>
  <c r="T3" i="33" s="1"/>
  <c r="K3" i="23"/>
  <c r="T3" i="23" s="1"/>
  <c r="K3" i="28"/>
  <c r="T3" i="28" s="1"/>
  <c r="BC55" i="16"/>
  <c r="BC63" i="16" s="1"/>
  <c r="F4" i="28" s="1"/>
  <c r="CT55" i="16"/>
  <c r="CS64" i="16" s="1"/>
  <c r="AR55" i="16"/>
  <c r="AO66" i="16" s="1"/>
  <c r="CK55" i="16"/>
  <c r="CE69" i="16" s="1"/>
  <c r="BW55" i="16"/>
  <c r="BQ69" i="16" s="1"/>
  <c r="F10" i="26" s="1"/>
  <c r="DH55" i="16"/>
  <c r="DG64" i="16" s="1"/>
  <c r="BV28" i="16"/>
  <c r="BP68" i="16" s="1"/>
  <c r="CN28" i="16"/>
  <c r="CD72" i="16" s="1"/>
  <c r="DA55" i="16"/>
  <c r="CS71" i="16" s="1"/>
  <c r="BD28" i="16"/>
  <c r="BB64" i="16" s="1"/>
  <c r="AF28" i="16"/>
  <c r="Z68" i="16" s="1"/>
  <c r="BO55" i="16"/>
  <c r="BQ61" i="16" s="1"/>
  <c r="F2" i="26" s="1"/>
  <c r="AJ55" i="16"/>
  <c r="AA72" i="16" s="1"/>
  <c r="AW28" i="16"/>
  <c r="AN71" i="16" s="1"/>
  <c r="AX28" i="16"/>
  <c r="AN72" i="16" s="1"/>
  <c r="BH55" i="16"/>
  <c r="BC68" i="16" s="1"/>
  <c r="F9" i="28" s="1"/>
  <c r="BH28" i="16"/>
  <c r="BB68" i="16" s="1"/>
  <c r="ED55" i="16"/>
  <c r="DU72" i="16" s="1"/>
  <c r="DV55" i="16"/>
  <c r="DU64" i="16" s="1"/>
  <c r="CT28" i="16"/>
  <c r="CR64" i="16" s="1"/>
  <c r="Z61" i="16"/>
  <c r="K102" i="28"/>
  <c r="T102" i="28" s="1"/>
  <c r="K102" i="33"/>
  <c r="T102" i="33" s="1"/>
  <c r="K102" i="23"/>
  <c r="T102" i="23" s="1"/>
  <c r="K98" i="28"/>
  <c r="T98" i="28" s="1"/>
  <c r="K98" i="33"/>
  <c r="T98" i="33" s="1"/>
  <c r="K98" i="23"/>
  <c r="T98" i="23" s="1"/>
  <c r="K86" i="28"/>
  <c r="T86" i="28" s="1"/>
  <c r="K86" i="33"/>
  <c r="T86" i="33" s="1"/>
  <c r="K86" i="23"/>
  <c r="T86" i="23" s="1"/>
  <c r="K109" i="28"/>
  <c r="T109" i="28" s="1"/>
  <c r="K109" i="33"/>
  <c r="T109" i="33" s="1"/>
  <c r="K109" i="23"/>
  <c r="T109" i="23" s="1"/>
  <c r="K105" i="28"/>
  <c r="T105" i="28" s="1"/>
  <c r="K105" i="33"/>
  <c r="T105" i="33" s="1"/>
  <c r="K105" i="23"/>
  <c r="T105" i="23" s="1"/>
  <c r="K101" i="28"/>
  <c r="T101" i="28" s="1"/>
  <c r="K101" i="33"/>
  <c r="T101" i="33" s="1"/>
  <c r="K101" i="23"/>
  <c r="T101" i="23" s="1"/>
  <c r="K97" i="28"/>
  <c r="T97" i="28" s="1"/>
  <c r="K97" i="33"/>
  <c r="T97" i="33" s="1"/>
  <c r="K97" i="23"/>
  <c r="T97" i="23" s="1"/>
  <c r="K93" i="28"/>
  <c r="T93" i="28" s="1"/>
  <c r="K93" i="33"/>
  <c r="T93" i="33" s="1"/>
  <c r="K93" i="23"/>
  <c r="T93" i="23" s="1"/>
  <c r="K89" i="28"/>
  <c r="T89" i="28" s="1"/>
  <c r="K89" i="33"/>
  <c r="T89" i="33" s="1"/>
  <c r="K89" i="23"/>
  <c r="T89" i="23" s="1"/>
  <c r="K120" i="28"/>
  <c r="T120" i="28" s="1"/>
  <c r="K120" i="33"/>
  <c r="T120" i="33" s="1"/>
  <c r="V120" i="33" s="1"/>
  <c r="K120" i="23"/>
  <c r="T120" i="23" s="1"/>
  <c r="K108" i="28"/>
  <c r="T108" i="28" s="1"/>
  <c r="K108" i="33"/>
  <c r="T108" i="33" s="1"/>
  <c r="K108" i="23"/>
  <c r="T108" i="23" s="1"/>
  <c r="K104" i="28"/>
  <c r="T104" i="28" s="1"/>
  <c r="K104" i="33"/>
  <c r="T104" i="33" s="1"/>
  <c r="K104" i="23"/>
  <c r="T104" i="23" s="1"/>
  <c r="K100" i="28"/>
  <c r="T100" i="28" s="1"/>
  <c r="K100" i="33"/>
  <c r="T100" i="33" s="1"/>
  <c r="K100" i="23"/>
  <c r="T100" i="23" s="1"/>
  <c r="K96" i="28"/>
  <c r="T96" i="28" s="1"/>
  <c r="K96" i="33"/>
  <c r="T96" i="33" s="1"/>
  <c r="K96" i="23"/>
  <c r="T96" i="23" s="1"/>
  <c r="K92" i="23"/>
  <c r="T92" i="23" s="1"/>
  <c r="K92" i="28"/>
  <c r="T92" i="28" s="1"/>
  <c r="K92" i="33"/>
  <c r="T92" i="33" s="1"/>
  <c r="K88" i="23"/>
  <c r="T88" i="23" s="1"/>
  <c r="K88" i="28"/>
  <c r="T88" i="28" s="1"/>
  <c r="K88" i="33"/>
  <c r="T88" i="33" s="1"/>
  <c r="K106" i="28"/>
  <c r="T106" i="28" s="1"/>
  <c r="K106" i="33"/>
  <c r="T106" i="33" s="1"/>
  <c r="K106" i="23"/>
  <c r="T106" i="23" s="1"/>
  <c r="K94" i="28"/>
  <c r="T94" i="28" s="1"/>
  <c r="K94" i="33"/>
  <c r="T94" i="33" s="1"/>
  <c r="K94" i="23"/>
  <c r="T94" i="23" s="1"/>
  <c r="K90" i="28"/>
  <c r="T90" i="28" s="1"/>
  <c r="K90" i="33"/>
  <c r="T90" i="33" s="1"/>
  <c r="K90" i="23"/>
  <c r="T90" i="23" s="1"/>
  <c r="K107" i="28"/>
  <c r="T107" i="28" s="1"/>
  <c r="K107" i="33"/>
  <c r="T107" i="33" s="1"/>
  <c r="V107" i="33" s="1"/>
  <c r="K107" i="23"/>
  <c r="T107" i="23" s="1"/>
  <c r="K103" i="28"/>
  <c r="T103" i="28" s="1"/>
  <c r="K103" i="33"/>
  <c r="T103" i="33" s="1"/>
  <c r="K103" i="23"/>
  <c r="T103" i="23" s="1"/>
  <c r="K99" i="28"/>
  <c r="T99" i="28" s="1"/>
  <c r="K99" i="33"/>
  <c r="T99" i="33" s="1"/>
  <c r="K99" i="23"/>
  <c r="T99" i="23" s="1"/>
  <c r="K95" i="28"/>
  <c r="T95" i="28" s="1"/>
  <c r="K95" i="33"/>
  <c r="T95" i="33" s="1"/>
  <c r="K95" i="23"/>
  <c r="T95" i="23" s="1"/>
  <c r="K91" i="28"/>
  <c r="T91" i="28" s="1"/>
  <c r="K91" i="33"/>
  <c r="T91" i="33" s="1"/>
  <c r="V91" i="33" s="1"/>
  <c r="K91" i="23"/>
  <c r="T91" i="23" s="1"/>
  <c r="K87" i="28"/>
  <c r="T87" i="28" s="1"/>
  <c r="K87" i="33"/>
  <c r="T87" i="33" s="1"/>
  <c r="K87" i="23"/>
  <c r="T87" i="23" s="1"/>
  <c r="K82" i="28"/>
  <c r="T82" i="28" s="1"/>
  <c r="K82" i="33"/>
  <c r="T82" i="33" s="1"/>
  <c r="K82" i="23"/>
  <c r="T82" i="23" s="1"/>
  <c r="K78" i="28"/>
  <c r="T78" i="28" s="1"/>
  <c r="K78" i="33"/>
  <c r="T78" i="33" s="1"/>
  <c r="K78" i="23"/>
  <c r="T78" i="23" s="1"/>
  <c r="K85" i="28"/>
  <c r="T85" i="28" s="1"/>
  <c r="K85" i="23"/>
  <c r="T85" i="23" s="1"/>
  <c r="K85" i="33"/>
  <c r="T85" i="33" s="1"/>
  <c r="K81" i="28"/>
  <c r="T81" i="28" s="1"/>
  <c r="K81" i="23"/>
  <c r="T81" i="23" s="1"/>
  <c r="K81" i="33"/>
  <c r="T81" i="33" s="1"/>
  <c r="K77" i="28"/>
  <c r="T77" i="28" s="1"/>
  <c r="K77" i="23"/>
  <c r="T77" i="23" s="1"/>
  <c r="K77" i="33"/>
  <c r="T77" i="33" s="1"/>
  <c r="K84" i="33"/>
  <c r="T84" i="33" s="1"/>
  <c r="K84" i="28"/>
  <c r="T84" i="28" s="1"/>
  <c r="K84" i="23"/>
  <c r="T84" i="23" s="1"/>
  <c r="K80" i="33"/>
  <c r="T80" i="33" s="1"/>
  <c r="K80" i="28"/>
  <c r="T80" i="28" s="1"/>
  <c r="K80" i="23"/>
  <c r="T80" i="23" s="1"/>
  <c r="K76" i="33"/>
  <c r="T76" i="33" s="1"/>
  <c r="K76" i="28"/>
  <c r="T76" i="28" s="1"/>
  <c r="K76" i="23"/>
  <c r="T76" i="23" s="1"/>
  <c r="K83" i="33"/>
  <c r="T83" i="33" s="1"/>
  <c r="K83" i="23"/>
  <c r="T83" i="23" s="1"/>
  <c r="K83" i="28"/>
  <c r="T83" i="28" s="1"/>
  <c r="K79" i="33"/>
  <c r="T79" i="33" s="1"/>
  <c r="K79" i="23"/>
  <c r="T79" i="23" s="1"/>
  <c r="K79" i="28"/>
  <c r="T79" i="28" s="1"/>
  <c r="K75" i="28"/>
  <c r="T75" i="28" s="1"/>
  <c r="K75" i="23"/>
  <c r="T75" i="23" s="1"/>
  <c r="K75" i="33"/>
  <c r="T75" i="33" s="1"/>
  <c r="K74" i="28"/>
  <c r="T74" i="28" s="1"/>
  <c r="K74" i="33"/>
  <c r="T74" i="33" s="1"/>
  <c r="K74" i="23"/>
  <c r="T74" i="23" s="1"/>
  <c r="CD121" i="15"/>
  <c r="D121" i="26"/>
  <c r="D121" i="20"/>
  <c r="CD120" i="15"/>
  <c r="D120" i="20"/>
  <c r="D120" i="26"/>
  <c r="CD119" i="15"/>
  <c r="D119" i="26"/>
  <c r="D119" i="20"/>
  <c r="B1" i="33"/>
  <c r="F1" i="33"/>
  <c r="O1" i="33" s="1"/>
  <c r="E115" i="23"/>
  <c r="N115" i="23" s="1"/>
  <c r="E115" i="33"/>
  <c r="N115" i="33" s="1"/>
  <c r="E111" i="23"/>
  <c r="N111" i="23" s="1"/>
  <c r="E111" i="33"/>
  <c r="N111" i="33" s="1"/>
  <c r="E107" i="23"/>
  <c r="N107" i="23" s="1"/>
  <c r="E107" i="33"/>
  <c r="N107" i="33" s="1"/>
  <c r="E103" i="23"/>
  <c r="E103" i="33"/>
  <c r="N103" i="33" s="1"/>
  <c r="E99" i="23"/>
  <c r="N99" i="23" s="1"/>
  <c r="E99" i="33"/>
  <c r="N99" i="33" s="1"/>
  <c r="E95" i="23"/>
  <c r="N95" i="23" s="1"/>
  <c r="E95" i="33"/>
  <c r="N95" i="33" s="1"/>
  <c r="E91" i="23"/>
  <c r="N91" i="23" s="1"/>
  <c r="E91" i="33"/>
  <c r="N91" i="33" s="1"/>
  <c r="E87" i="23"/>
  <c r="N87" i="23" s="1"/>
  <c r="E87" i="33"/>
  <c r="N87" i="33" s="1"/>
  <c r="E83" i="23"/>
  <c r="N83" i="23" s="1"/>
  <c r="E83" i="33"/>
  <c r="N83" i="33" s="1"/>
  <c r="E79" i="23"/>
  <c r="E79" i="33"/>
  <c r="N79" i="33" s="1"/>
  <c r="E75" i="23"/>
  <c r="N75" i="23" s="1"/>
  <c r="E75" i="33"/>
  <c r="N75" i="33" s="1"/>
  <c r="E71" i="23"/>
  <c r="N71" i="23" s="1"/>
  <c r="E71" i="33"/>
  <c r="N71" i="33" s="1"/>
  <c r="V71" i="33" s="1"/>
  <c r="E67" i="23"/>
  <c r="N67" i="23" s="1"/>
  <c r="E67" i="33"/>
  <c r="N67" i="33" s="1"/>
  <c r="E63" i="23"/>
  <c r="E63" i="33"/>
  <c r="N63" i="33" s="1"/>
  <c r="V63" i="33" s="1"/>
  <c r="E59" i="23"/>
  <c r="N59" i="23" s="1"/>
  <c r="E59" i="33"/>
  <c r="N59" i="33" s="1"/>
  <c r="V59" i="33" s="1"/>
  <c r="E55" i="23"/>
  <c r="N55" i="23" s="1"/>
  <c r="E55" i="33"/>
  <c r="N55" i="33" s="1"/>
  <c r="V55" i="33" s="1"/>
  <c r="E51" i="23"/>
  <c r="N51" i="23" s="1"/>
  <c r="E51" i="33"/>
  <c r="N51" i="33" s="1"/>
  <c r="E47" i="23"/>
  <c r="N47" i="23" s="1"/>
  <c r="E47" i="33"/>
  <c r="N47" i="33" s="1"/>
  <c r="V47" i="33" s="1"/>
  <c r="E43" i="23"/>
  <c r="N43" i="23" s="1"/>
  <c r="E43" i="33"/>
  <c r="N43" i="33" s="1"/>
  <c r="V43" i="33" s="1"/>
  <c r="E39" i="23"/>
  <c r="N39" i="23" s="1"/>
  <c r="E39" i="33"/>
  <c r="N39" i="33" s="1"/>
  <c r="V39" i="33" s="1"/>
  <c r="E35" i="23"/>
  <c r="N35" i="23" s="1"/>
  <c r="E35" i="33"/>
  <c r="N35" i="33" s="1"/>
  <c r="E31" i="23"/>
  <c r="E31" i="33"/>
  <c r="N31" i="33" s="1"/>
  <c r="V31" i="33" s="1"/>
  <c r="E27" i="23"/>
  <c r="N27" i="23" s="1"/>
  <c r="E27" i="33"/>
  <c r="N27" i="33" s="1"/>
  <c r="V27" i="33" s="1"/>
  <c r="E23" i="23"/>
  <c r="N23" i="23" s="1"/>
  <c r="E23" i="33"/>
  <c r="N23" i="33" s="1"/>
  <c r="E19" i="23"/>
  <c r="N19" i="23" s="1"/>
  <c r="E19" i="33"/>
  <c r="N19" i="33" s="1"/>
  <c r="V19" i="33" s="1"/>
  <c r="E15" i="23"/>
  <c r="N15" i="23" s="1"/>
  <c r="E15" i="33"/>
  <c r="N15" i="33" s="1"/>
  <c r="V15" i="33" s="1"/>
  <c r="E11" i="23"/>
  <c r="N11" i="23" s="1"/>
  <c r="E11" i="33"/>
  <c r="N11" i="33" s="1"/>
  <c r="V11" i="33" s="1"/>
  <c r="E7" i="23"/>
  <c r="E7" i="33"/>
  <c r="N7" i="33" s="1"/>
  <c r="E3" i="23"/>
  <c r="E3" i="33"/>
  <c r="N3" i="33" s="1"/>
  <c r="V3" i="33" s="1"/>
  <c r="I14" i="28"/>
  <c r="R14" i="28" s="1"/>
  <c r="I14" i="33"/>
  <c r="R14" i="33" s="1"/>
  <c r="I16" i="28"/>
  <c r="R16" i="28" s="1"/>
  <c r="I16" i="33"/>
  <c r="R16" i="33" s="1"/>
  <c r="I19" i="33"/>
  <c r="R19" i="33" s="1"/>
  <c r="I19" i="28"/>
  <c r="R19" i="28" s="1"/>
  <c r="I21" i="33"/>
  <c r="R21" i="33" s="1"/>
  <c r="I21" i="28"/>
  <c r="R21" i="28" s="1"/>
  <c r="H119" i="26"/>
  <c r="I119" i="27"/>
  <c r="P119" i="27" s="1"/>
  <c r="I119" i="22"/>
  <c r="P119" i="22" s="1"/>
  <c r="H119" i="20"/>
  <c r="Q119" i="20" s="1"/>
  <c r="E114" i="23"/>
  <c r="N114" i="23" s="1"/>
  <c r="E114" i="33"/>
  <c r="N114" i="33" s="1"/>
  <c r="E110" i="23"/>
  <c r="N110" i="23" s="1"/>
  <c r="E110" i="33"/>
  <c r="N110" i="33" s="1"/>
  <c r="E106" i="23"/>
  <c r="N106" i="23" s="1"/>
  <c r="E106" i="33"/>
  <c r="N106" i="33" s="1"/>
  <c r="E102" i="23"/>
  <c r="E102" i="33"/>
  <c r="N102" i="33" s="1"/>
  <c r="E98" i="23"/>
  <c r="N98" i="23" s="1"/>
  <c r="E98" i="33"/>
  <c r="N98" i="33" s="1"/>
  <c r="E94" i="23"/>
  <c r="N94" i="23" s="1"/>
  <c r="E94" i="33"/>
  <c r="N94" i="33" s="1"/>
  <c r="E90" i="23"/>
  <c r="E90" i="33"/>
  <c r="N90" i="33" s="1"/>
  <c r="E86" i="23"/>
  <c r="N86" i="23" s="1"/>
  <c r="E86" i="33"/>
  <c r="N86" i="33" s="1"/>
  <c r="E82" i="23"/>
  <c r="N82" i="23" s="1"/>
  <c r="E82" i="33"/>
  <c r="N82" i="33" s="1"/>
  <c r="E78" i="23"/>
  <c r="N78" i="23" s="1"/>
  <c r="E78" i="33"/>
  <c r="N78" i="33" s="1"/>
  <c r="E74" i="23"/>
  <c r="N74" i="23" s="1"/>
  <c r="E74" i="33"/>
  <c r="N74" i="33" s="1"/>
  <c r="E70" i="23"/>
  <c r="N70" i="23" s="1"/>
  <c r="E70" i="33"/>
  <c r="N70" i="33" s="1"/>
  <c r="V70" i="33" s="1"/>
  <c r="E66" i="23"/>
  <c r="E66" i="33"/>
  <c r="N66" i="33" s="1"/>
  <c r="E62" i="23"/>
  <c r="N62" i="23" s="1"/>
  <c r="E62" i="33"/>
  <c r="N62" i="33" s="1"/>
  <c r="V62" i="33" s="1"/>
  <c r="E58" i="23"/>
  <c r="N58" i="23" s="1"/>
  <c r="E58" i="33"/>
  <c r="N58" i="33" s="1"/>
  <c r="V58" i="33" s="1"/>
  <c r="E54" i="23"/>
  <c r="N54" i="23" s="1"/>
  <c r="E54" i="33"/>
  <c r="N54" i="33" s="1"/>
  <c r="V54" i="33" s="1"/>
  <c r="E50" i="23"/>
  <c r="E50" i="33"/>
  <c r="N50" i="33" s="1"/>
  <c r="E46" i="23"/>
  <c r="N46" i="23" s="1"/>
  <c r="E46" i="33"/>
  <c r="N46" i="33" s="1"/>
  <c r="V46" i="33" s="1"/>
  <c r="E42" i="23"/>
  <c r="N42" i="23" s="1"/>
  <c r="E42" i="33"/>
  <c r="N42" i="33" s="1"/>
  <c r="V42" i="33" s="1"/>
  <c r="E38" i="23"/>
  <c r="N38" i="23" s="1"/>
  <c r="E38" i="33"/>
  <c r="N38" i="33" s="1"/>
  <c r="V38" i="33" s="1"/>
  <c r="E34" i="23"/>
  <c r="N34" i="23" s="1"/>
  <c r="E34" i="33"/>
  <c r="N34" i="33" s="1"/>
  <c r="E30" i="23"/>
  <c r="N30" i="23" s="1"/>
  <c r="E30" i="33"/>
  <c r="N30" i="33" s="1"/>
  <c r="V30" i="33" s="1"/>
  <c r="E26" i="23"/>
  <c r="E26" i="33"/>
  <c r="N26" i="33" s="1"/>
  <c r="V26" i="33" s="1"/>
  <c r="E22" i="23"/>
  <c r="N22" i="23" s="1"/>
  <c r="E22" i="33"/>
  <c r="N22" i="33" s="1"/>
  <c r="V22" i="33" s="1"/>
  <c r="E18" i="23"/>
  <c r="N18" i="23" s="1"/>
  <c r="E18" i="33"/>
  <c r="N18" i="33" s="1"/>
  <c r="E14" i="23"/>
  <c r="N14" i="23" s="1"/>
  <c r="E14" i="33"/>
  <c r="N14" i="33" s="1"/>
  <c r="V14" i="33" s="1"/>
  <c r="E10" i="23"/>
  <c r="N10" i="23" s="1"/>
  <c r="E10" i="33"/>
  <c r="N10" i="33" s="1"/>
  <c r="V10" i="33" s="1"/>
  <c r="E6" i="23"/>
  <c r="E6" i="33"/>
  <c r="N6" i="33" s="1"/>
  <c r="V6" i="33" s="1"/>
  <c r="E2" i="23"/>
  <c r="N2" i="23" s="1"/>
  <c r="E2" i="33"/>
  <c r="N2" i="33" s="1"/>
  <c r="I24" i="28"/>
  <c r="R24" i="28" s="1"/>
  <c r="I24" i="33"/>
  <c r="R24" i="33" s="1"/>
  <c r="D118" i="28"/>
  <c r="D118" i="33"/>
  <c r="D118" i="23"/>
  <c r="E113" i="23"/>
  <c r="E113" i="33"/>
  <c r="N113" i="33" s="1"/>
  <c r="E109" i="23"/>
  <c r="N109" i="23" s="1"/>
  <c r="E109" i="33"/>
  <c r="N109" i="33" s="1"/>
  <c r="E105" i="23"/>
  <c r="E105" i="33"/>
  <c r="N105" i="33" s="1"/>
  <c r="E101" i="23"/>
  <c r="N101" i="23" s="1"/>
  <c r="E101" i="33"/>
  <c r="N101" i="33" s="1"/>
  <c r="E97" i="23"/>
  <c r="E97" i="33"/>
  <c r="N97" i="33" s="1"/>
  <c r="E93" i="23"/>
  <c r="N93" i="23" s="1"/>
  <c r="E93" i="33"/>
  <c r="N93" i="33" s="1"/>
  <c r="E89" i="23"/>
  <c r="E89" i="33"/>
  <c r="N89" i="33" s="1"/>
  <c r="E85" i="23"/>
  <c r="N85" i="23" s="1"/>
  <c r="E85" i="33"/>
  <c r="N85" i="33" s="1"/>
  <c r="E81" i="23"/>
  <c r="E81" i="33"/>
  <c r="N81" i="33" s="1"/>
  <c r="E77" i="23"/>
  <c r="N77" i="23" s="1"/>
  <c r="E77" i="33"/>
  <c r="N77" i="33" s="1"/>
  <c r="E73" i="23"/>
  <c r="E73" i="33"/>
  <c r="N73" i="33" s="1"/>
  <c r="V73" i="33" s="1"/>
  <c r="E69" i="23"/>
  <c r="N69" i="23" s="1"/>
  <c r="E69" i="33"/>
  <c r="N69" i="33" s="1"/>
  <c r="E65" i="23"/>
  <c r="E65" i="33"/>
  <c r="N65" i="33" s="1"/>
  <c r="V65" i="33" s="1"/>
  <c r="E61" i="23"/>
  <c r="N61" i="23" s="1"/>
  <c r="E61" i="33"/>
  <c r="N61" i="33" s="1"/>
  <c r="E57" i="23"/>
  <c r="E57" i="33"/>
  <c r="N57" i="33" s="1"/>
  <c r="V57" i="33" s="1"/>
  <c r="E53" i="23"/>
  <c r="N53" i="23" s="1"/>
  <c r="E53" i="33"/>
  <c r="N53" i="33" s="1"/>
  <c r="E49" i="23"/>
  <c r="E49" i="33"/>
  <c r="N49" i="33" s="1"/>
  <c r="V49" i="33" s="1"/>
  <c r="E45" i="23"/>
  <c r="N45" i="23" s="1"/>
  <c r="E45" i="33"/>
  <c r="N45" i="33" s="1"/>
  <c r="E41" i="23"/>
  <c r="E41" i="33"/>
  <c r="N41" i="33" s="1"/>
  <c r="V41" i="33" s="1"/>
  <c r="E37" i="23"/>
  <c r="N37" i="23" s="1"/>
  <c r="E37" i="33"/>
  <c r="N37" i="33" s="1"/>
  <c r="E33" i="23"/>
  <c r="E33" i="33"/>
  <c r="N33" i="33" s="1"/>
  <c r="V33" i="33" s="1"/>
  <c r="E29" i="23"/>
  <c r="N29" i="23" s="1"/>
  <c r="E29" i="33"/>
  <c r="N29" i="33" s="1"/>
  <c r="E25" i="23"/>
  <c r="E25" i="33"/>
  <c r="N25" i="33" s="1"/>
  <c r="V25" i="33" s="1"/>
  <c r="E21" i="23"/>
  <c r="N21" i="23" s="1"/>
  <c r="E21" i="33"/>
  <c r="N21" i="33" s="1"/>
  <c r="E17" i="23"/>
  <c r="E17" i="33"/>
  <c r="N17" i="33" s="1"/>
  <c r="V17" i="33" s="1"/>
  <c r="E13" i="23"/>
  <c r="N13" i="23" s="1"/>
  <c r="E13" i="33"/>
  <c r="N13" i="33" s="1"/>
  <c r="E9" i="23"/>
  <c r="E9" i="33"/>
  <c r="N9" i="33" s="1"/>
  <c r="V9" i="33" s="1"/>
  <c r="E5" i="23"/>
  <c r="N5" i="23" s="1"/>
  <c r="E5" i="33"/>
  <c r="N5" i="33" s="1"/>
  <c r="I15" i="33"/>
  <c r="R15" i="33" s="1"/>
  <c r="I15" i="28"/>
  <c r="R15" i="28" s="1"/>
  <c r="I17" i="33"/>
  <c r="R17" i="33" s="1"/>
  <c r="I17" i="28"/>
  <c r="R17" i="28" s="1"/>
  <c r="I20" i="28"/>
  <c r="R20" i="28" s="1"/>
  <c r="I20" i="33"/>
  <c r="R20" i="33" s="1"/>
  <c r="I22" i="28"/>
  <c r="R22" i="28" s="1"/>
  <c r="I22" i="33"/>
  <c r="R22" i="33" s="1"/>
  <c r="H120" i="20"/>
  <c r="Q120" i="20" s="1"/>
  <c r="I120" i="22"/>
  <c r="P120" i="22" s="1"/>
  <c r="I120" i="27"/>
  <c r="P120" i="27" s="1"/>
  <c r="H120" i="26"/>
  <c r="E1" i="33"/>
  <c r="N1" i="33" s="1"/>
  <c r="E116" i="23"/>
  <c r="N116" i="23" s="1"/>
  <c r="E116" i="33"/>
  <c r="N116" i="33" s="1"/>
  <c r="E112" i="23"/>
  <c r="N112" i="23" s="1"/>
  <c r="E112" i="33"/>
  <c r="N112" i="33" s="1"/>
  <c r="E108" i="23"/>
  <c r="N108" i="23" s="1"/>
  <c r="E108" i="33"/>
  <c r="N108" i="33" s="1"/>
  <c r="E104" i="23"/>
  <c r="E104" i="33"/>
  <c r="N104" i="33" s="1"/>
  <c r="E100" i="23"/>
  <c r="N100" i="23" s="1"/>
  <c r="E100" i="33"/>
  <c r="N100" i="33" s="1"/>
  <c r="E96" i="23"/>
  <c r="E96" i="33"/>
  <c r="N96" i="33" s="1"/>
  <c r="E92" i="23"/>
  <c r="N92" i="23" s="1"/>
  <c r="E92" i="33"/>
  <c r="N92" i="33" s="1"/>
  <c r="E88" i="23"/>
  <c r="N88" i="23" s="1"/>
  <c r="E88" i="33"/>
  <c r="N88" i="33" s="1"/>
  <c r="E84" i="23"/>
  <c r="N84" i="23" s="1"/>
  <c r="E84" i="33"/>
  <c r="N84" i="33" s="1"/>
  <c r="E80" i="23"/>
  <c r="N80" i="23" s="1"/>
  <c r="E80" i="33"/>
  <c r="N80" i="33" s="1"/>
  <c r="E76" i="23"/>
  <c r="E76" i="33"/>
  <c r="N76" i="33" s="1"/>
  <c r="E72" i="23"/>
  <c r="N72" i="23" s="1"/>
  <c r="E72" i="33"/>
  <c r="N72" i="33" s="1"/>
  <c r="V72" i="33" s="1"/>
  <c r="E68" i="23"/>
  <c r="N68" i="23" s="1"/>
  <c r="E68" i="33"/>
  <c r="N68" i="33" s="1"/>
  <c r="E64" i="23"/>
  <c r="N64" i="23" s="1"/>
  <c r="E64" i="33"/>
  <c r="N64" i="33" s="1"/>
  <c r="V64" i="33" s="1"/>
  <c r="E60" i="23"/>
  <c r="N60" i="23" s="1"/>
  <c r="E60" i="33"/>
  <c r="N60" i="33" s="1"/>
  <c r="V60" i="33" s="1"/>
  <c r="E56" i="23"/>
  <c r="N56" i="23" s="1"/>
  <c r="E56" i="33"/>
  <c r="N56" i="33" s="1"/>
  <c r="V56" i="33" s="1"/>
  <c r="E52" i="23"/>
  <c r="N52" i="23" s="1"/>
  <c r="E52" i="33"/>
  <c r="N52" i="33" s="1"/>
  <c r="E48" i="23"/>
  <c r="N48" i="23" s="1"/>
  <c r="E48" i="33"/>
  <c r="N48" i="33" s="1"/>
  <c r="V48" i="33" s="1"/>
  <c r="E44" i="23"/>
  <c r="N44" i="23" s="1"/>
  <c r="E44" i="33"/>
  <c r="N44" i="33" s="1"/>
  <c r="V44" i="33" s="1"/>
  <c r="E40" i="23"/>
  <c r="N40" i="23" s="1"/>
  <c r="E40" i="33"/>
  <c r="N40" i="33" s="1"/>
  <c r="V40" i="33" s="1"/>
  <c r="E36" i="23"/>
  <c r="N36" i="23" s="1"/>
  <c r="E36" i="33"/>
  <c r="N36" i="33" s="1"/>
  <c r="E32" i="23"/>
  <c r="N32" i="23" s="1"/>
  <c r="E32" i="33"/>
  <c r="N32" i="33" s="1"/>
  <c r="V32" i="33" s="1"/>
  <c r="E28" i="23"/>
  <c r="N28" i="23" s="1"/>
  <c r="E28" i="33"/>
  <c r="N28" i="33" s="1"/>
  <c r="V28" i="33" s="1"/>
  <c r="E24" i="23"/>
  <c r="N24" i="23" s="1"/>
  <c r="E24" i="33"/>
  <c r="N24" i="33" s="1"/>
  <c r="V24" i="33" s="1"/>
  <c r="E20" i="23"/>
  <c r="N20" i="23" s="1"/>
  <c r="E20" i="33"/>
  <c r="N20" i="33" s="1"/>
  <c r="E16" i="23"/>
  <c r="E16" i="33"/>
  <c r="N16" i="33" s="1"/>
  <c r="V16" i="33" s="1"/>
  <c r="E12" i="23"/>
  <c r="N12" i="23" s="1"/>
  <c r="E12" i="33"/>
  <c r="N12" i="33" s="1"/>
  <c r="V12" i="33" s="1"/>
  <c r="E8" i="23"/>
  <c r="N8" i="23" s="1"/>
  <c r="E8" i="33"/>
  <c r="N8" i="33" s="1"/>
  <c r="V8" i="33" s="1"/>
  <c r="E4" i="23"/>
  <c r="N4" i="23" s="1"/>
  <c r="E4" i="33"/>
  <c r="N4" i="33" s="1"/>
  <c r="I18" i="28"/>
  <c r="R18" i="28" s="1"/>
  <c r="I18" i="33"/>
  <c r="R18" i="33" s="1"/>
  <c r="I23" i="33"/>
  <c r="R23" i="33" s="1"/>
  <c r="I23" i="28"/>
  <c r="R23" i="28" s="1"/>
  <c r="I25" i="33"/>
  <c r="R25" i="33" s="1"/>
  <c r="I25" i="28"/>
  <c r="R25" i="28" s="1"/>
  <c r="U115" i="33"/>
  <c r="U111" i="33"/>
  <c r="U114" i="33"/>
  <c r="U113" i="33"/>
  <c r="U116" i="33"/>
  <c r="U112" i="33"/>
  <c r="U110" i="33"/>
  <c r="D118" i="27"/>
  <c r="CE118" i="15"/>
  <c r="CF118" i="15"/>
  <c r="D118" i="26"/>
  <c r="CD118" i="15"/>
  <c r="BS113" i="15"/>
  <c r="F113" i="23"/>
  <c r="O113" i="23" s="1"/>
  <c r="BS105" i="15"/>
  <c r="F105" i="23"/>
  <c r="O105" i="23" s="1"/>
  <c r="BS101" i="15"/>
  <c r="F101" i="23"/>
  <c r="O101" i="23" s="1"/>
  <c r="BS97" i="15"/>
  <c r="F97" i="23"/>
  <c r="O97" i="23" s="1"/>
  <c r="BS93" i="15"/>
  <c r="F93" i="23"/>
  <c r="O93" i="23" s="1"/>
  <c r="BS81" i="15"/>
  <c r="F81" i="23"/>
  <c r="O81" i="23" s="1"/>
  <c r="BS77" i="15"/>
  <c r="F77" i="23"/>
  <c r="O77" i="23" s="1"/>
  <c r="BS73" i="15"/>
  <c r="F73" i="23"/>
  <c r="O73" i="23" s="1"/>
  <c r="BS61" i="15"/>
  <c r="F61" i="23"/>
  <c r="O61" i="23" s="1"/>
  <c r="BS57" i="15"/>
  <c r="F57" i="23"/>
  <c r="O57" i="23" s="1"/>
  <c r="BS53" i="15"/>
  <c r="F53" i="23"/>
  <c r="O53" i="23" s="1"/>
  <c r="BS45" i="15"/>
  <c r="F45" i="23"/>
  <c r="BS29" i="15"/>
  <c r="F29" i="23"/>
  <c r="O29" i="23" s="1"/>
  <c r="BS21" i="15"/>
  <c r="F21" i="23"/>
  <c r="O21" i="23" s="1"/>
  <c r="BS13" i="15"/>
  <c r="F13" i="23"/>
  <c r="O13" i="23" s="1"/>
  <c r="BS5" i="15"/>
  <c r="F5" i="23"/>
  <c r="O5" i="23" s="1"/>
  <c r="BF26" i="15"/>
  <c r="I14" i="23"/>
  <c r="R14" i="23" s="1"/>
  <c r="BF28" i="15"/>
  <c r="I16" i="23"/>
  <c r="R16" i="23" s="1"/>
  <c r="BS108" i="15"/>
  <c r="F108" i="23"/>
  <c r="O108" i="23" s="1"/>
  <c r="BS80" i="15"/>
  <c r="F80" i="23"/>
  <c r="O80" i="23" s="1"/>
  <c r="BS72" i="15"/>
  <c r="F72" i="23"/>
  <c r="O72" i="23" s="1"/>
  <c r="BS60" i="15"/>
  <c r="F60" i="23"/>
  <c r="O60" i="23" s="1"/>
  <c r="BS56" i="15"/>
  <c r="F56" i="23"/>
  <c r="O56" i="23" s="1"/>
  <c r="BS52" i="15"/>
  <c r="F52" i="23"/>
  <c r="O52" i="23" s="1"/>
  <c r="BS48" i="15"/>
  <c r="F48" i="23"/>
  <c r="O48" i="23" s="1"/>
  <c r="BS32" i="15"/>
  <c r="F32" i="23"/>
  <c r="O32" i="23" s="1"/>
  <c r="BS24" i="15"/>
  <c r="F24" i="23"/>
  <c r="O24" i="23" s="1"/>
  <c r="BS115" i="15"/>
  <c r="F115" i="23"/>
  <c r="O115" i="23" s="1"/>
  <c r="BS111" i="15"/>
  <c r="F111" i="23"/>
  <c r="O111" i="23" s="1"/>
  <c r="BS107" i="15"/>
  <c r="F107" i="23"/>
  <c r="O107" i="23" s="1"/>
  <c r="BS103" i="15"/>
  <c r="F103" i="23"/>
  <c r="O103" i="23" s="1"/>
  <c r="BS99" i="15"/>
  <c r="F99" i="23"/>
  <c r="O99" i="23" s="1"/>
  <c r="BS95" i="15"/>
  <c r="F95" i="23"/>
  <c r="O95" i="23" s="1"/>
  <c r="BS91" i="15"/>
  <c r="F91" i="23"/>
  <c r="O91" i="23" s="1"/>
  <c r="BS87" i="15"/>
  <c r="F87" i="23"/>
  <c r="O87" i="23" s="1"/>
  <c r="BS83" i="15"/>
  <c r="F83" i="23"/>
  <c r="O83" i="23" s="1"/>
  <c r="BS79" i="15"/>
  <c r="F79" i="23"/>
  <c r="O79" i="23" s="1"/>
  <c r="BS75" i="15"/>
  <c r="F75" i="23"/>
  <c r="O75" i="23" s="1"/>
  <c r="BS71" i="15"/>
  <c r="F71" i="23"/>
  <c r="O71" i="23" s="1"/>
  <c r="BS67" i="15"/>
  <c r="F67" i="23"/>
  <c r="O67" i="23" s="1"/>
  <c r="BS63" i="15"/>
  <c r="F63" i="23"/>
  <c r="O63" i="23" s="1"/>
  <c r="BS59" i="15"/>
  <c r="F59" i="23"/>
  <c r="O59" i="23" s="1"/>
  <c r="BS55" i="15"/>
  <c r="F55" i="23"/>
  <c r="O55" i="23" s="1"/>
  <c r="BS51" i="15"/>
  <c r="F51" i="23"/>
  <c r="O51" i="23" s="1"/>
  <c r="BS47" i="15"/>
  <c r="F47" i="23"/>
  <c r="O47" i="23" s="1"/>
  <c r="BS43" i="15"/>
  <c r="F43" i="23"/>
  <c r="O43" i="23" s="1"/>
  <c r="BS39" i="15"/>
  <c r="F39" i="23"/>
  <c r="O39" i="23" s="1"/>
  <c r="BS35" i="15"/>
  <c r="F35" i="23"/>
  <c r="O35" i="23" s="1"/>
  <c r="BS31" i="15"/>
  <c r="F31" i="23"/>
  <c r="O31" i="23" s="1"/>
  <c r="BS27" i="15"/>
  <c r="F27" i="23"/>
  <c r="O27" i="23" s="1"/>
  <c r="BS23" i="15"/>
  <c r="F23" i="23"/>
  <c r="O23" i="23" s="1"/>
  <c r="BS19" i="15"/>
  <c r="F19" i="23"/>
  <c r="O19" i="23" s="1"/>
  <c r="BS15" i="15"/>
  <c r="F15" i="23"/>
  <c r="O15" i="23" s="1"/>
  <c r="BS11" i="15"/>
  <c r="F11" i="23"/>
  <c r="O11" i="23" s="1"/>
  <c r="BS7" i="15"/>
  <c r="F7" i="23"/>
  <c r="O7" i="23" s="1"/>
  <c r="BS3" i="15"/>
  <c r="F3" i="23"/>
  <c r="O3" i="23" s="1"/>
  <c r="BF27" i="15"/>
  <c r="I15" i="23"/>
  <c r="R15" i="23" s="1"/>
  <c r="BF29" i="15"/>
  <c r="I17" i="23"/>
  <c r="R17" i="23" s="1"/>
  <c r="BF32" i="15"/>
  <c r="I20" i="23"/>
  <c r="R20" i="23" s="1"/>
  <c r="BF34" i="15"/>
  <c r="I22" i="23"/>
  <c r="R22" i="23" s="1"/>
  <c r="E1" i="26"/>
  <c r="N1" i="26" s="1"/>
  <c r="E1" i="23"/>
  <c r="N1" i="23" s="1"/>
  <c r="BS109" i="15"/>
  <c r="F109" i="23"/>
  <c r="BS89" i="15"/>
  <c r="F89" i="23"/>
  <c r="O89" i="23" s="1"/>
  <c r="BS85" i="15"/>
  <c r="F85" i="23"/>
  <c r="O85" i="23" s="1"/>
  <c r="BS69" i="15"/>
  <c r="F69" i="23"/>
  <c r="O69" i="23" s="1"/>
  <c r="BS65" i="15"/>
  <c r="F65" i="23"/>
  <c r="O65" i="23" s="1"/>
  <c r="BS49" i="15"/>
  <c r="F49" i="23"/>
  <c r="O49" i="23" s="1"/>
  <c r="BS41" i="15"/>
  <c r="F41" i="23"/>
  <c r="O41" i="23" s="1"/>
  <c r="BS37" i="15"/>
  <c r="F37" i="23"/>
  <c r="O37" i="23" s="1"/>
  <c r="BS33" i="15"/>
  <c r="F33" i="23"/>
  <c r="O33" i="23" s="1"/>
  <c r="BS25" i="15"/>
  <c r="F25" i="23"/>
  <c r="O25" i="23" s="1"/>
  <c r="BS17" i="15"/>
  <c r="F17" i="23"/>
  <c r="O17" i="23" s="1"/>
  <c r="BS9" i="15"/>
  <c r="F9" i="23"/>
  <c r="O9" i="23" s="1"/>
  <c r="BF31" i="15"/>
  <c r="I19" i="23"/>
  <c r="R19" i="23" s="1"/>
  <c r="BF33" i="15"/>
  <c r="I21" i="23"/>
  <c r="R21" i="23" s="1"/>
  <c r="F1" i="27"/>
  <c r="M1" i="27" s="1"/>
  <c r="F1" i="22"/>
  <c r="M1" i="22" s="1"/>
  <c r="BS1" i="15"/>
  <c r="F1" i="23"/>
  <c r="O1" i="23" s="1"/>
  <c r="BS116" i="15"/>
  <c r="F116" i="23"/>
  <c r="O116" i="23" s="1"/>
  <c r="BS112" i="15"/>
  <c r="F112" i="23"/>
  <c r="O112" i="23" s="1"/>
  <c r="BS104" i="15"/>
  <c r="F104" i="23"/>
  <c r="BS100" i="15"/>
  <c r="F100" i="23"/>
  <c r="O100" i="23" s="1"/>
  <c r="BS96" i="15"/>
  <c r="F96" i="23"/>
  <c r="BS92" i="15"/>
  <c r="F92" i="23"/>
  <c r="O92" i="23" s="1"/>
  <c r="BS88" i="15"/>
  <c r="F88" i="23"/>
  <c r="O88" i="23" s="1"/>
  <c r="BS84" i="15"/>
  <c r="F84" i="23"/>
  <c r="O84" i="23" s="1"/>
  <c r="BS76" i="15"/>
  <c r="F76" i="23"/>
  <c r="O76" i="23" s="1"/>
  <c r="BS68" i="15"/>
  <c r="F68" i="23"/>
  <c r="O68" i="23" s="1"/>
  <c r="BS64" i="15"/>
  <c r="F64" i="23"/>
  <c r="O64" i="23" s="1"/>
  <c r="BS44" i="15"/>
  <c r="F44" i="23"/>
  <c r="O44" i="23" s="1"/>
  <c r="BS40" i="15"/>
  <c r="F40" i="23"/>
  <c r="O40" i="23" s="1"/>
  <c r="BS36" i="15"/>
  <c r="F36" i="23"/>
  <c r="O36" i="23" s="1"/>
  <c r="BS28" i="15"/>
  <c r="F28" i="23"/>
  <c r="O28" i="23" s="1"/>
  <c r="BS20" i="15"/>
  <c r="F20" i="23"/>
  <c r="O20" i="23" s="1"/>
  <c r="BS16" i="15"/>
  <c r="F16" i="23"/>
  <c r="BS12" i="15"/>
  <c r="F12" i="23"/>
  <c r="O12" i="23" s="1"/>
  <c r="BS8" i="15"/>
  <c r="F8" i="23"/>
  <c r="O8" i="23" s="1"/>
  <c r="BS4" i="15"/>
  <c r="F4" i="23"/>
  <c r="O4" i="23" s="1"/>
  <c r="I115" i="27"/>
  <c r="I115" i="22"/>
  <c r="P115" i="22" s="1"/>
  <c r="BF36" i="15"/>
  <c r="I24" i="23"/>
  <c r="R24" i="23" s="1"/>
  <c r="BS114" i="15"/>
  <c r="F114" i="23"/>
  <c r="BS110" i="15"/>
  <c r="F110" i="23"/>
  <c r="O110" i="23" s="1"/>
  <c r="BS106" i="15"/>
  <c r="F106" i="23"/>
  <c r="O106" i="23" s="1"/>
  <c r="BS102" i="15"/>
  <c r="F102" i="23"/>
  <c r="O102" i="23" s="1"/>
  <c r="BS98" i="15"/>
  <c r="F98" i="23"/>
  <c r="O98" i="23" s="1"/>
  <c r="BS94" i="15"/>
  <c r="F94" i="23"/>
  <c r="O94" i="23" s="1"/>
  <c r="BS90" i="15"/>
  <c r="F90" i="23"/>
  <c r="O90" i="23" s="1"/>
  <c r="BS86" i="15"/>
  <c r="F86" i="23"/>
  <c r="O86" i="23" s="1"/>
  <c r="BS82" i="15"/>
  <c r="F82" i="23"/>
  <c r="O82" i="23" s="1"/>
  <c r="BS78" i="15"/>
  <c r="F78" i="23"/>
  <c r="O78" i="23" s="1"/>
  <c r="BS74" i="15"/>
  <c r="F74" i="23"/>
  <c r="O74" i="23" s="1"/>
  <c r="BS70" i="15"/>
  <c r="F70" i="23"/>
  <c r="O70" i="23" s="1"/>
  <c r="BS66" i="15"/>
  <c r="F66" i="23"/>
  <c r="O66" i="23" s="1"/>
  <c r="BS62" i="15"/>
  <c r="F62" i="23"/>
  <c r="O62" i="23" s="1"/>
  <c r="BS58" i="15"/>
  <c r="F58" i="23"/>
  <c r="O58" i="23" s="1"/>
  <c r="BS54" i="15"/>
  <c r="F54" i="23"/>
  <c r="O54" i="23" s="1"/>
  <c r="BS50" i="15"/>
  <c r="F50" i="23"/>
  <c r="O50" i="23" s="1"/>
  <c r="BS46" i="15"/>
  <c r="F46" i="23"/>
  <c r="O46" i="23" s="1"/>
  <c r="BS42" i="15"/>
  <c r="F42" i="23"/>
  <c r="O42" i="23" s="1"/>
  <c r="BS38" i="15"/>
  <c r="F38" i="23"/>
  <c r="O38" i="23" s="1"/>
  <c r="BS34" i="15"/>
  <c r="F34" i="23"/>
  <c r="O34" i="23" s="1"/>
  <c r="BS30" i="15"/>
  <c r="F30" i="23"/>
  <c r="O30" i="23" s="1"/>
  <c r="BS26" i="15"/>
  <c r="F26" i="23"/>
  <c r="O26" i="23" s="1"/>
  <c r="BS22" i="15"/>
  <c r="F22" i="23"/>
  <c r="O22" i="23" s="1"/>
  <c r="BS18" i="15"/>
  <c r="F18" i="23"/>
  <c r="O18" i="23" s="1"/>
  <c r="BS14" i="15"/>
  <c r="F14" i="23"/>
  <c r="O14" i="23" s="1"/>
  <c r="BS10" i="15"/>
  <c r="F10" i="23"/>
  <c r="O10" i="23" s="1"/>
  <c r="BS6" i="15"/>
  <c r="F6" i="23"/>
  <c r="O6" i="23" s="1"/>
  <c r="BS2" i="15"/>
  <c r="F2" i="23"/>
  <c r="O2" i="23" s="1"/>
  <c r="BF30" i="15"/>
  <c r="I18" i="23"/>
  <c r="R18" i="23" s="1"/>
  <c r="BF35" i="15"/>
  <c r="I23" i="23"/>
  <c r="R23" i="23" s="1"/>
  <c r="BF37" i="15"/>
  <c r="I25" i="23"/>
  <c r="R25" i="23" s="1"/>
  <c r="S23" i="15"/>
  <c r="U23" i="33" s="1"/>
  <c r="K116" i="26"/>
  <c r="R23" i="15"/>
  <c r="CE23" i="15" s="1"/>
  <c r="U23" i="15"/>
  <c r="Q23" i="15"/>
  <c r="B125" i="17"/>
  <c r="E142" i="17"/>
  <c r="B129" i="17"/>
  <c r="F145" i="17"/>
  <c r="G143" i="17"/>
  <c r="BI107" i="15"/>
  <c r="H107" i="26" s="1"/>
  <c r="BI111" i="15"/>
  <c r="BY116" i="15"/>
  <c r="M116" i="22"/>
  <c r="BV115" i="15"/>
  <c r="L115" i="22"/>
  <c r="CA114" i="15"/>
  <c r="BW114" i="15"/>
  <c r="O114" i="23"/>
  <c r="CB113" i="15"/>
  <c r="BV111" i="15"/>
  <c r="L111" i="22"/>
  <c r="CA110" i="15"/>
  <c r="BW106" i="15"/>
  <c r="CB105" i="15"/>
  <c r="CB101" i="15"/>
  <c r="BW94" i="15"/>
  <c r="CB85" i="15"/>
  <c r="BY84" i="15"/>
  <c r="M84" i="22"/>
  <c r="BW82" i="15"/>
  <c r="CB81" i="15"/>
  <c r="CB77" i="15"/>
  <c r="CB65" i="15"/>
  <c r="BW62" i="15"/>
  <c r="BV59" i="15"/>
  <c r="L59" i="22"/>
  <c r="CA58" i="15"/>
  <c r="BY56" i="15"/>
  <c r="M56" i="22"/>
  <c r="CA54" i="15"/>
  <c r="BY52" i="15"/>
  <c r="M52" i="22"/>
  <c r="BY48" i="15"/>
  <c r="M48" i="22"/>
  <c r="CB45" i="15"/>
  <c r="BV43" i="15"/>
  <c r="L43" i="22"/>
  <c r="CA42" i="15"/>
  <c r="BW42" i="15"/>
  <c r="BV39" i="15"/>
  <c r="L39" i="22"/>
  <c r="CA38" i="15"/>
  <c r="BY36" i="15"/>
  <c r="M36" i="22"/>
  <c r="BW34" i="15"/>
  <c r="CB29" i="15"/>
  <c r="BY28" i="15"/>
  <c r="M28" i="22"/>
  <c r="CB25" i="15"/>
  <c r="BY24" i="15"/>
  <c r="M24" i="22"/>
  <c r="BW22" i="15"/>
  <c r="BV19" i="15"/>
  <c r="L19" i="22"/>
  <c r="CA18" i="15"/>
  <c r="BW18" i="15"/>
  <c r="BV15" i="15"/>
  <c r="L15" i="22"/>
  <c r="CA14" i="15"/>
  <c r="BW14" i="15"/>
  <c r="CB13" i="15"/>
  <c r="BY12" i="15"/>
  <c r="M12" i="22"/>
  <c r="BV11" i="15"/>
  <c r="L11" i="22"/>
  <c r="CA10" i="15"/>
  <c r="BW10" i="15"/>
  <c r="BY8" i="15"/>
  <c r="M8" i="22"/>
  <c r="G7" i="28"/>
  <c r="P7" i="28" s="1"/>
  <c r="G7" i="27"/>
  <c r="N7" i="27" s="1"/>
  <c r="G7" i="26"/>
  <c r="P7" i="26" s="1"/>
  <c r="G7" i="23"/>
  <c r="P7" i="23" s="1"/>
  <c r="G7" i="22"/>
  <c r="N7" i="22" s="1"/>
  <c r="G11" i="28"/>
  <c r="P11" i="28" s="1"/>
  <c r="G11" i="27"/>
  <c r="N11" i="27" s="1"/>
  <c r="G11" i="26"/>
  <c r="P11" i="26" s="1"/>
  <c r="G11" i="23"/>
  <c r="P11" i="23" s="1"/>
  <c r="G11" i="22"/>
  <c r="N11" i="22" s="1"/>
  <c r="CA1" i="15"/>
  <c r="BW1" i="15"/>
  <c r="O1" i="28"/>
  <c r="O117" i="23"/>
  <c r="CB116" i="15"/>
  <c r="BY115" i="15"/>
  <c r="M115" i="22"/>
  <c r="BV114" i="15"/>
  <c r="L114" i="22"/>
  <c r="CA113" i="15"/>
  <c r="BW113" i="15"/>
  <c r="CB112" i="15"/>
  <c r="BY111" i="15"/>
  <c r="M111" i="22"/>
  <c r="BV110" i="15"/>
  <c r="L110" i="22"/>
  <c r="CA109" i="15"/>
  <c r="BW109" i="15"/>
  <c r="O109" i="23"/>
  <c r="CB108" i="15"/>
  <c r="BY107" i="15"/>
  <c r="M107" i="22"/>
  <c r="BV106" i="15"/>
  <c r="L106" i="22"/>
  <c r="CA105" i="15"/>
  <c r="BW105" i="15"/>
  <c r="CB104" i="15"/>
  <c r="BY103" i="15"/>
  <c r="M103" i="22"/>
  <c r="BV102" i="15"/>
  <c r="N102" i="23"/>
  <c r="L102" i="22"/>
  <c r="CA101" i="15"/>
  <c r="BW101" i="15"/>
  <c r="CB100" i="15"/>
  <c r="BY99" i="15"/>
  <c r="M99" i="22"/>
  <c r="BV98" i="15"/>
  <c r="L98" i="22"/>
  <c r="CA97" i="15"/>
  <c r="BW97" i="15"/>
  <c r="CB96" i="15"/>
  <c r="BY95" i="15"/>
  <c r="M95" i="22"/>
  <c r="BV94" i="15"/>
  <c r="L94" i="22"/>
  <c r="CA93" i="15"/>
  <c r="BW93" i="15"/>
  <c r="CB92" i="15"/>
  <c r="BY91" i="15"/>
  <c r="M91" i="22"/>
  <c r="BV90" i="15"/>
  <c r="L90" i="22"/>
  <c r="N90" i="23"/>
  <c r="CA89" i="15"/>
  <c r="BW89" i="15"/>
  <c r="CB88" i="15"/>
  <c r="BY87" i="15"/>
  <c r="M87" i="22"/>
  <c r="BV86" i="15"/>
  <c r="L86" i="22"/>
  <c r="CA85" i="15"/>
  <c r="BW85" i="15"/>
  <c r="CB84" i="15"/>
  <c r="BY83" i="15"/>
  <c r="M83" i="22"/>
  <c r="BV82" i="15"/>
  <c r="L82" i="22"/>
  <c r="CA81" i="15"/>
  <c r="BW81" i="15"/>
  <c r="CB80" i="15"/>
  <c r="BY79" i="15"/>
  <c r="M79" i="22"/>
  <c r="BV78" i="15"/>
  <c r="L78" i="22"/>
  <c r="CA77" i="15"/>
  <c r="BW77" i="15"/>
  <c r="CB76" i="15"/>
  <c r="BY75" i="15"/>
  <c r="M75" i="22"/>
  <c r="BV74" i="15"/>
  <c r="L74" i="22"/>
  <c r="CA73" i="15"/>
  <c r="BW73" i="15"/>
  <c r="CB72" i="15"/>
  <c r="BY71" i="15"/>
  <c r="M71" i="22"/>
  <c r="BV70" i="15"/>
  <c r="L70" i="22"/>
  <c r="CA69" i="15"/>
  <c r="BW69" i="15"/>
  <c r="CB68" i="15"/>
  <c r="BY67" i="15"/>
  <c r="M67" i="22"/>
  <c r="BV66" i="15"/>
  <c r="L66" i="22"/>
  <c r="N66" i="23"/>
  <c r="CA65" i="15"/>
  <c r="BW65" i="15"/>
  <c r="CB64" i="15"/>
  <c r="BY63" i="15"/>
  <c r="M63" i="22"/>
  <c r="BV62" i="15"/>
  <c r="L62" i="22"/>
  <c r="CA61" i="15"/>
  <c r="BW61" i="15"/>
  <c r="CB60" i="15"/>
  <c r="BY59" i="15"/>
  <c r="M59" i="22"/>
  <c r="BV58" i="15"/>
  <c r="L58" i="22"/>
  <c r="CA57" i="15"/>
  <c r="BW57" i="15"/>
  <c r="CB56" i="15"/>
  <c r="BY55" i="15"/>
  <c r="M55" i="22"/>
  <c r="BV54" i="15"/>
  <c r="L54" i="22"/>
  <c r="CA53" i="15"/>
  <c r="BW53" i="15"/>
  <c r="CB52" i="15"/>
  <c r="BY51" i="15"/>
  <c r="M51" i="22"/>
  <c r="BV50" i="15"/>
  <c r="N50" i="23"/>
  <c r="L50" i="22"/>
  <c r="CA49" i="15"/>
  <c r="BW49" i="15"/>
  <c r="CB48" i="15"/>
  <c r="BY47" i="15"/>
  <c r="M47" i="22"/>
  <c r="BV46" i="15"/>
  <c r="L46" i="22"/>
  <c r="CA45" i="15"/>
  <c r="BW45" i="15"/>
  <c r="O45" i="23"/>
  <c r="CB44" i="15"/>
  <c r="BY43" i="15"/>
  <c r="M43" i="22"/>
  <c r="BV42" i="15"/>
  <c r="L42" i="22"/>
  <c r="CA41" i="15"/>
  <c r="BW41" i="15"/>
  <c r="CB40" i="15"/>
  <c r="BY39" i="15"/>
  <c r="M39" i="22"/>
  <c r="BV38" i="15"/>
  <c r="L38" i="22"/>
  <c r="CA37" i="15"/>
  <c r="BW37" i="15"/>
  <c r="CB36" i="15"/>
  <c r="BY35" i="15"/>
  <c r="M35" i="22"/>
  <c r="BV34" i="15"/>
  <c r="L34" i="22"/>
  <c r="CA33" i="15"/>
  <c r="BW33" i="15"/>
  <c r="CB32" i="15"/>
  <c r="BY31" i="15"/>
  <c r="M31" i="22"/>
  <c r="BV30" i="15"/>
  <c r="L30" i="22"/>
  <c r="CA29" i="15"/>
  <c r="BW29" i="15"/>
  <c r="CB28" i="15"/>
  <c r="BY27" i="15"/>
  <c r="M27" i="22"/>
  <c r="BV26" i="15"/>
  <c r="N26" i="23"/>
  <c r="L26" i="22"/>
  <c r="CA25" i="15"/>
  <c r="BW25" i="15"/>
  <c r="CB24" i="15"/>
  <c r="BY23" i="15"/>
  <c r="M23" i="22"/>
  <c r="BV22" i="15"/>
  <c r="L22" i="22"/>
  <c r="CA21" i="15"/>
  <c r="BW21" i="15"/>
  <c r="CB20" i="15"/>
  <c r="BY19" i="15"/>
  <c r="M19" i="22"/>
  <c r="BV18" i="15"/>
  <c r="L18" i="22"/>
  <c r="CA17" i="15"/>
  <c r="BW17" i="15"/>
  <c r="CB16" i="15"/>
  <c r="BY15" i="15"/>
  <c r="M15" i="22"/>
  <c r="BV14" i="15"/>
  <c r="L14" i="22"/>
  <c r="CA13" i="15"/>
  <c r="BW13" i="15"/>
  <c r="CB12" i="15"/>
  <c r="BY11" i="15"/>
  <c r="M11" i="22"/>
  <c r="BV10" i="15"/>
  <c r="L10" i="22"/>
  <c r="CA9" i="15"/>
  <c r="BW9" i="15"/>
  <c r="CB8" i="15"/>
  <c r="BY7" i="15"/>
  <c r="M7" i="22"/>
  <c r="BV6" i="15"/>
  <c r="L6" i="22"/>
  <c r="N6" i="23"/>
  <c r="CA5" i="15"/>
  <c r="BW5" i="15"/>
  <c r="CB4" i="15"/>
  <c r="BY3" i="15"/>
  <c r="M3" i="22"/>
  <c r="BV2" i="15"/>
  <c r="E2" i="22"/>
  <c r="L2" i="22" s="1"/>
  <c r="H111" i="20"/>
  <c r="Q111" i="20" s="1"/>
  <c r="G6" i="20"/>
  <c r="P6" i="20" s="1"/>
  <c r="G6" i="28"/>
  <c r="P6" i="28" s="1"/>
  <c r="G6" i="27"/>
  <c r="N6" i="27" s="1"/>
  <c r="G6" i="26"/>
  <c r="P6" i="26" s="1"/>
  <c r="G6" i="23"/>
  <c r="P6" i="23" s="1"/>
  <c r="G6" i="22"/>
  <c r="N6" i="22" s="1"/>
  <c r="H115" i="20"/>
  <c r="Q115" i="20" s="1"/>
  <c r="H115" i="26"/>
  <c r="G10" i="20"/>
  <c r="P10" i="20" s="1"/>
  <c r="G10" i="28"/>
  <c r="P10" i="28" s="1"/>
  <c r="G10" i="27"/>
  <c r="N10" i="27" s="1"/>
  <c r="G10" i="26"/>
  <c r="P10" i="26" s="1"/>
  <c r="G10" i="23"/>
  <c r="P10" i="23" s="1"/>
  <c r="G10" i="22"/>
  <c r="N10" i="22" s="1"/>
  <c r="H107" i="20"/>
  <c r="Q107" i="20" s="1"/>
  <c r="G27" i="20"/>
  <c r="P27" i="20" s="1"/>
  <c r="G27" i="28"/>
  <c r="P27" i="28" s="1"/>
  <c r="G27" i="27"/>
  <c r="N27" i="27" s="1"/>
  <c r="G27" i="26"/>
  <c r="P27" i="26" s="1"/>
  <c r="G27" i="23"/>
  <c r="P27" i="23" s="1"/>
  <c r="G27" i="22"/>
  <c r="N27" i="22" s="1"/>
  <c r="CB109" i="15"/>
  <c r="BV103" i="15"/>
  <c r="N103" i="23"/>
  <c r="L103" i="22"/>
  <c r="CA102" i="15"/>
  <c r="BY100" i="15"/>
  <c r="M100" i="22"/>
  <c r="CB97" i="15"/>
  <c r="BY96" i="15"/>
  <c r="M96" i="22"/>
  <c r="BV95" i="15"/>
  <c r="L95" i="22"/>
  <c r="CA94" i="15"/>
  <c r="BY92" i="15"/>
  <c r="M92" i="22"/>
  <c r="BV91" i="15"/>
  <c r="L91" i="22"/>
  <c r="CA90" i="15"/>
  <c r="BW90" i="15"/>
  <c r="CB89" i="15"/>
  <c r="BY88" i="15"/>
  <c r="M88" i="22"/>
  <c r="BY80" i="15"/>
  <c r="M80" i="22"/>
  <c r="BV79" i="15"/>
  <c r="L79" i="22"/>
  <c r="N79" i="23"/>
  <c r="CA78" i="15"/>
  <c r="BY76" i="15"/>
  <c r="M76" i="22"/>
  <c r="BV75" i="15"/>
  <c r="L75" i="22"/>
  <c r="CA74" i="15"/>
  <c r="BW74" i="15"/>
  <c r="CB73" i="15"/>
  <c r="BY72" i="15"/>
  <c r="M72" i="22"/>
  <c r="CB69" i="15"/>
  <c r="CA66" i="15"/>
  <c r="BY64" i="15"/>
  <c r="M64" i="22"/>
  <c r="CB61" i="15"/>
  <c r="BY60" i="15"/>
  <c r="M60" i="22"/>
  <c r="BW54" i="15"/>
  <c r="CA46" i="15"/>
  <c r="CB41" i="15"/>
  <c r="CB33" i="15"/>
  <c r="BY32" i="15"/>
  <c r="M32" i="22"/>
  <c r="BV31" i="15"/>
  <c r="L31" i="22"/>
  <c r="N31" i="23"/>
  <c r="CA30" i="15"/>
  <c r="BW30" i="15"/>
  <c r="BV27" i="15"/>
  <c r="L27" i="22"/>
  <c r="CA26" i="15"/>
  <c r="BW26" i="15"/>
  <c r="CB21" i="15"/>
  <c r="CB17" i="15"/>
  <c r="BY16" i="15"/>
  <c r="M16" i="22"/>
  <c r="CB9" i="15"/>
  <c r="BV7" i="15"/>
  <c r="N7" i="23"/>
  <c r="L7" i="22"/>
  <c r="CA6" i="15"/>
  <c r="CB5" i="15"/>
  <c r="BY4" i="15"/>
  <c r="M4" i="22"/>
  <c r="BV1" i="15"/>
  <c r="N1" i="28"/>
  <c r="E1" i="27"/>
  <c r="L1" i="27" s="1"/>
  <c r="E1" i="22"/>
  <c r="L1" i="22" s="1"/>
  <c r="N117" i="23"/>
  <c r="L117" i="22"/>
  <c r="CA116" i="15"/>
  <c r="BW116" i="15"/>
  <c r="CB115" i="15"/>
  <c r="BY114" i="15"/>
  <c r="M114" i="22"/>
  <c r="BV113" i="15"/>
  <c r="N113" i="23"/>
  <c r="L113" i="22"/>
  <c r="CA112" i="15"/>
  <c r="BW112" i="15"/>
  <c r="CB111" i="15"/>
  <c r="BY110" i="15"/>
  <c r="M110" i="22"/>
  <c r="BV109" i="15"/>
  <c r="L109" i="22"/>
  <c r="CA108" i="15"/>
  <c r="BW108" i="15"/>
  <c r="CB107" i="15"/>
  <c r="BY106" i="15"/>
  <c r="M106" i="22"/>
  <c r="BV105" i="15"/>
  <c r="L105" i="22"/>
  <c r="N105" i="23"/>
  <c r="CA104" i="15"/>
  <c r="BW104" i="15"/>
  <c r="O104" i="23"/>
  <c r="CB103" i="15"/>
  <c r="BY102" i="15"/>
  <c r="M102" i="22"/>
  <c r="BV101" i="15"/>
  <c r="L101" i="22"/>
  <c r="CA100" i="15"/>
  <c r="BW100" i="15"/>
  <c r="CB99" i="15"/>
  <c r="BY98" i="15"/>
  <c r="M98" i="22"/>
  <c r="BV97" i="15"/>
  <c r="L97" i="22"/>
  <c r="N97" i="23"/>
  <c r="CA96" i="15"/>
  <c r="BW96" i="15"/>
  <c r="O96" i="23"/>
  <c r="CB95" i="15"/>
  <c r="BY94" i="15"/>
  <c r="M94" i="22"/>
  <c r="BV93" i="15"/>
  <c r="L93" i="22"/>
  <c r="CA92" i="15"/>
  <c r="BW92" i="15"/>
  <c r="CB91" i="15"/>
  <c r="BY90" i="15"/>
  <c r="M90" i="22"/>
  <c r="BV89" i="15"/>
  <c r="L89" i="22"/>
  <c r="N89" i="23"/>
  <c r="CA88" i="15"/>
  <c r="BW88" i="15"/>
  <c r="CB87" i="15"/>
  <c r="BY86" i="15"/>
  <c r="M86" i="22"/>
  <c r="BV85" i="15"/>
  <c r="L85" i="22"/>
  <c r="CA84" i="15"/>
  <c r="BW84" i="15"/>
  <c r="CB83" i="15"/>
  <c r="BY82" i="15"/>
  <c r="M82" i="22"/>
  <c r="BV81" i="15"/>
  <c r="L81" i="22"/>
  <c r="N81" i="23"/>
  <c r="CA80" i="15"/>
  <c r="BW80" i="15"/>
  <c r="CB79" i="15"/>
  <c r="BY78" i="15"/>
  <c r="M78" i="22"/>
  <c r="BV77" i="15"/>
  <c r="L77" i="22"/>
  <c r="CA76" i="15"/>
  <c r="BW76" i="15"/>
  <c r="CB75" i="15"/>
  <c r="BY74" i="15"/>
  <c r="M74" i="22"/>
  <c r="BV73" i="15"/>
  <c r="L73" i="22"/>
  <c r="N73" i="23"/>
  <c r="CA72" i="15"/>
  <c r="BW72" i="15"/>
  <c r="CB71" i="15"/>
  <c r="BY70" i="15"/>
  <c r="M70" i="22"/>
  <c r="BV69" i="15"/>
  <c r="L69" i="22"/>
  <c r="CA68" i="15"/>
  <c r="BW68" i="15"/>
  <c r="CB67" i="15"/>
  <c r="BY66" i="15"/>
  <c r="M66" i="22"/>
  <c r="BV65" i="15"/>
  <c r="L65" i="22"/>
  <c r="N65" i="23"/>
  <c r="CA64" i="15"/>
  <c r="BW64" i="15"/>
  <c r="CB63" i="15"/>
  <c r="BY62" i="15"/>
  <c r="M62" i="22"/>
  <c r="BV61" i="15"/>
  <c r="L61" i="22"/>
  <c r="CA60" i="15"/>
  <c r="BW60" i="15"/>
  <c r="CB59" i="15"/>
  <c r="BY58" i="15"/>
  <c r="M58" i="22"/>
  <c r="BV57" i="15"/>
  <c r="L57" i="22"/>
  <c r="N57" i="23"/>
  <c r="CA56" i="15"/>
  <c r="BW56" i="15"/>
  <c r="CB55" i="15"/>
  <c r="BY54" i="15"/>
  <c r="M54" i="22"/>
  <c r="BV53" i="15"/>
  <c r="L53" i="22"/>
  <c r="CA52" i="15"/>
  <c r="BW52" i="15"/>
  <c r="CB51" i="15"/>
  <c r="BY50" i="15"/>
  <c r="M50" i="22"/>
  <c r="BV49" i="15"/>
  <c r="L49" i="22"/>
  <c r="N49" i="23"/>
  <c r="CA48" i="15"/>
  <c r="BW48" i="15"/>
  <c r="CB47" i="15"/>
  <c r="BY46" i="15"/>
  <c r="M46" i="22"/>
  <c r="BV45" i="15"/>
  <c r="L45" i="22"/>
  <c r="CA44" i="15"/>
  <c r="BW44" i="15"/>
  <c r="CB43" i="15"/>
  <c r="BY42" i="15"/>
  <c r="M42" i="22"/>
  <c r="BV41" i="15"/>
  <c r="L41" i="22"/>
  <c r="N41" i="23"/>
  <c r="CA40" i="15"/>
  <c r="BW40" i="15"/>
  <c r="CB39" i="15"/>
  <c r="BY38" i="15"/>
  <c r="M38" i="22"/>
  <c r="BV37" i="15"/>
  <c r="L37" i="22"/>
  <c r="CA36" i="15"/>
  <c r="BW36" i="15"/>
  <c r="CB35" i="15"/>
  <c r="BY34" i="15"/>
  <c r="M34" i="22"/>
  <c r="BV33" i="15"/>
  <c r="L33" i="22"/>
  <c r="N33" i="23"/>
  <c r="CA32" i="15"/>
  <c r="BW32" i="15"/>
  <c r="CB31" i="15"/>
  <c r="BY30" i="15"/>
  <c r="M30" i="22"/>
  <c r="BV29" i="15"/>
  <c r="L29" i="22"/>
  <c r="CA28" i="15"/>
  <c r="BW28" i="15"/>
  <c r="CB27" i="15"/>
  <c r="BY26" i="15"/>
  <c r="M26" i="22"/>
  <c r="BV25" i="15"/>
  <c r="L25" i="22"/>
  <c r="N25" i="23"/>
  <c r="CA24" i="15"/>
  <c r="BW24" i="15"/>
  <c r="CB23" i="15"/>
  <c r="BY22" i="15"/>
  <c r="M22" i="22"/>
  <c r="BV21" i="15"/>
  <c r="L21" i="22"/>
  <c r="CA20" i="15"/>
  <c r="BW20" i="15"/>
  <c r="CB19" i="15"/>
  <c r="BY18" i="15"/>
  <c r="M18" i="22"/>
  <c r="BV17" i="15"/>
  <c r="L17" i="22"/>
  <c r="N17" i="23"/>
  <c r="CA16" i="15"/>
  <c r="BW16" i="15"/>
  <c r="O16" i="23"/>
  <c r="CB15" i="15"/>
  <c r="BY14" i="15"/>
  <c r="M14" i="22"/>
  <c r="BV13" i="15"/>
  <c r="L13" i="22"/>
  <c r="CA12" i="15"/>
  <c r="BW12" i="15"/>
  <c r="CB11" i="15"/>
  <c r="BY10" i="15"/>
  <c r="M10" i="22"/>
  <c r="BV9" i="15"/>
  <c r="N9" i="23"/>
  <c r="L9" i="22"/>
  <c r="CA8" i="15"/>
  <c r="BW8" i="15"/>
  <c r="CB7" i="15"/>
  <c r="BY6" i="15"/>
  <c r="M6" i="22"/>
  <c r="BV5" i="15"/>
  <c r="L5" i="22"/>
  <c r="CA4" i="15"/>
  <c r="BW4" i="15"/>
  <c r="CB3" i="15"/>
  <c r="BY2" i="15"/>
  <c r="M2" i="22"/>
  <c r="G2" i="20"/>
  <c r="P2" i="20" s="1"/>
  <c r="G2" i="28"/>
  <c r="P2" i="28" s="1"/>
  <c r="G2" i="27"/>
  <c r="N2" i="27" s="1"/>
  <c r="G2" i="26"/>
  <c r="P2" i="26" s="1"/>
  <c r="G2" i="23"/>
  <c r="P2" i="23" s="1"/>
  <c r="G2" i="22"/>
  <c r="N2" i="22" s="1"/>
  <c r="G5" i="28"/>
  <c r="P5" i="28" s="1"/>
  <c r="G5" i="27"/>
  <c r="N5" i="27" s="1"/>
  <c r="G5" i="26"/>
  <c r="P5" i="26" s="1"/>
  <c r="G5" i="23"/>
  <c r="P5" i="23" s="1"/>
  <c r="G5" i="22"/>
  <c r="N5" i="22" s="1"/>
  <c r="G9" i="28"/>
  <c r="P9" i="28" s="1"/>
  <c r="G9" i="27"/>
  <c r="N9" i="27" s="1"/>
  <c r="G9" i="26"/>
  <c r="P9" i="26" s="1"/>
  <c r="G9" i="23"/>
  <c r="P9" i="23" s="1"/>
  <c r="G9" i="22"/>
  <c r="N9" i="22" s="1"/>
  <c r="G13" i="28"/>
  <c r="P13" i="28" s="1"/>
  <c r="G13" i="27"/>
  <c r="N13" i="27" s="1"/>
  <c r="G13" i="26"/>
  <c r="P13" i="26" s="1"/>
  <c r="G13" i="23"/>
  <c r="P13" i="23" s="1"/>
  <c r="G13" i="22"/>
  <c r="N13" i="22" s="1"/>
  <c r="G51" i="28"/>
  <c r="P51" i="28" s="1"/>
  <c r="G51" i="27"/>
  <c r="N51" i="27" s="1"/>
  <c r="G51" i="26"/>
  <c r="P51" i="26" s="1"/>
  <c r="G51" i="23"/>
  <c r="P51" i="23" s="1"/>
  <c r="G51" i="22"/>
  <c r="N51" i="22" s="1"/>
  <c r="CB1" i="15"/>
  <c r="BY112" i="15"/>
  <c r="M112" i="22"/>
  <c r="BW110" i="15"/>
  <c r="BY108" i="15"/>
  <c r="M108" i="22"/>
  <c r="BV107" i="15"/>
  <c r="L107" i="22"/>
  <c r="CA106" i="15"/>
  <c r="BY104" i="15"/>
  <c r="M104" i="22"/>
  <c r="BW102" i="15"/>
  <c r="BV99" i="15"/>
  <c r="L99" i="22"/>
  <c r="CA98" i="15"/>
  <c r="BW98" i="15"/>
  <c r="CB93" i="15"/>
  <c r="BV87" i="15"/>
  <c r="L87" i="22"/>
  <c r="CA86" i="15"/>
  <c r="BW86" i="15"/>
  <c r="BV83" i="15"/>
  <c r="L83" i="22"/>
  <c r="CA82" i="15"/>
  <c r="BW78" i="15"/>
  <c r="BV71" i="15"/>
  <c r="L71" i="22"/>
  <c r="CA70" i="15"/>
  <c r="BW70" i="15"/>
  <c r="BY68" i="15"/>
  <c r="M68" i="22"/>
  <c r="BV67" i="15"/>
  <c r="L67" i="22"/>
  <c r="BW66" i="15"/>
  <c r="BV63" i="15"/>
  <c r="L63" i="22"/>
  <c r="N63" i="23"/>
  <c r="CA62" i="15"/>
  <c r="BW58" i="15"/>
  <c r="CB57" i="15"/>
  <c r="BV55" i="15"/>
  <c r="L55" i="22"/>
  <c r="CB53" i="15"/>
  <c r="BV51" i="15"/>
  <c r="L51" i="22"/>
  <c r="CA50" i="15"/>
  <c r="BW50" i="15"/>
  <c r="CB49" i="15"/>
  <c r="BV47" i="15"/>
  <c r="L47" i="22"/>
  <c r="BW46" i="15"/>
  <c r="BY44" i="15"/>
  <c r="M44" i="22"/>
  <c r="BY40" i="15"/>
  <c r="M40" i="22"/>
  <c r="BW38" i="15"/>
  <c r="CB37" i="15"/>
  <c r="BV35" i="15"/>
  <c r="L35" i="22"/>
  <c r="CA34" i="15"/>
  <c r="BV23" i="15"/>
  <c r="L23" i="22"/>
  <c r="CA22" i="15"/>
  <c r="BY20" i="15"/>
  <c r="M20" i="22"/>
  <c r="BW6" i="15"/>
  <c r="BV3" i="15"/>
  <c r="L3" i="22"/>
  <c r="N3" i="23"/>
  <c r="CA2" i="15"/>
  <c r="BW2" i="15"/>
  <c r="BY1" i="15"/>
  <c r="M117" i="22"/>
  <c r="BV116" i="15"/>
  <c r="L116" i="22"/>
  <c r="CA115" i="15"/>
  <c r="BW115" i="15"/>
  <c r="CB114" i="15"/>
  <c r="BY113" i="15"/>
  <c r="M113" i="22"/>
  <c r="BV112" i="15"/>
  <c r="L112" i="22"/>
  <c r="CA111" i="15"/>
  <c r="BW111" i="15"/>
  <c r="CB110" i="15"/>
  <c r="BY109" i="15"/>
  <c r="M109" i="22"/>
  <c r="BV108" i="15"/>
  <c r="L108" i="22"/>
  <c r="CA107" i="15"/>
  <c r="BW107" i="15"/>
  <c r="CB106" i="15"/>
  <c r="BY105" i="15"/>
  <c r="M105" i="22"/>
  <c r="BV104" i="15"/>
  <c r="N104" i="23"/>
  <c r="L104" i="22"/>
  <c r="CA103" i="15"/>
  <c r="BW103" i="15"/>
  <c r="CB102" i="15"/>
  <c r="BY101" i="15"/>
  <c r="M101" i="22"/>
  <c r="BV100" i="15"/>
  <c r="L100" i="22"/>
  <c r="CA99" i="15"/>
  <c r="BW99" i="15"/>
  <c r="CB98" i="15"/>
  <c r="BY97" i="15"/>
  <c r="M97" i="22"/>
  <c r="BV96" i="15"/>
  <c r="L96" i="22"/>
  <c r="N96" i="23"/>
  <c r="CA95" i="15"/>
  <c r="BW95" i="15"/>
  <c r="CB94" i="15"/>
  <c r="BY93" i="15"/>
  <c r="M93" i="22"/>
  <c r="BV92" i="15"/>
  <c r="L92" i="22"/>
  <c r="CA91" i="15"/>
  <c r="BW91" i="15"/>
  <c r="CB90" i="15"/>
  <c r="BY89" i="15"/>
  <c r="M89" i="22"/>
  <c r="BV88" i="15"/>
  <c r="L88" i="22"/>
  <c r="CA87" i="15"/>
  <c r="BW87" i="15"/>
  <c r="CB86" i="15"/>
  <c r="BY85" i="15"/>
  <c r="M85" i="22"/>
  <c r="BV84" i="15"/>
  <c r="L84" i="22"/>
  <c r="CA83" i="15"/>
  <c r="BW83" i="15"/>
  <c r="CB82" i="15"/>
  <c r="BY81" i="15"/>
  <c r="M81" i="22"/>
  <c r="BV80" i="15"/>
  <c r="L80" i="22"/>
  <c r="CA79" i="15"/>
  <c r="BW79" i="15"/>
  <c r="CB78" i="15"/>
  <c r="BY77" i="15"/>
  <c r="M77" i="22"/>
  <c r="BV76" i="15"/>
  <c r="L76" i="22"/>
  <c r="N76" i="23"/>
  <c r="CA75" i="15"/>
  <c r="BW75" i="15"/>
  <c r="CB74" i="15"/>
  <c r="BY73" i="15"/>
  <c r="M73" i="22"/>
  <c r="BV72" i="15"/>
  <c r="L72" i="22"/>
  <c r="CA71" i="15"/>
  <c r="BW71" i="15"/>
  <c r="CB70" i="15"/>
  <c r="BY69" i="15"/>
  <c r="M69" i="22"/>
  <c r="BV68" i="15"/>
  <c r="L68" i="22"/>
  <c r="CA67" i="15"/>
  <c r="BW67" i="15"/>
  <c r="CB66" i="15"/>
  <c r="BY65" i="15"/>
  <c r="M65" i="22"/>
  <c r="BV64" i="15"/>
  <c r="L64" i="22"/>
  <c r="CA63" i="15"/>
  <c r="BW63" i="15"/>
  <c r="CB62" i="15"/>
  <c r="BY61" i="15"/>
  <c r="M61" i="22"/>
  <c r="BV60" i="15"/>
  <c r="L60" i="22"/>
  <c r="CA59" i="15"/>
  <c r="BW59" i="15"/>
  <c r="CB58" i="15"/>
  <c r="BY57" i="15"/>
  <c r="M57" i="22"/>
  <c r="BV56" i="15"/>
  <c r="L56" i="22"/>
  <c r="CA55" i="15"/>
  <c r="BW55" i="15"/>
  <c r="CB54" i="15"/>
  <c r="BY53" i="15"/>
  <c r="M53" i="22"/>
  <c r="BV52" i="15"/>
  <c r="L52" i="22"/>
  <c r="CA51" i="15"/>
  <c r="BW51" i="15"/>
  <c r="CB50" i="15"/>
  <c r="BY49" i="15"/>
  <c r="M49" i="22"/>
  <c r="BV48" i="15"/>
  <c r="L48" i="22"/>
  <c r="CA47" i="15"/>
  <c r="BW47" i="15"/>
  <c r="CB46" i="15"/>
  <c r="BY45" i="15"/>
  <c r="M45" i="22"/>
  <c r="BV44" i="15"/>
  <c r="L44" i="22"/>
  <c r="CA43" i="15"/>
  <c r="BW43" i="15"/>
  <c r="CB42" i="15"/>
  <c r="BY41" i="15"/>
  <c r="M41" i="22"/>
  <c r="BV40" i="15"/>
  <c r="L40" i="22"/>
  <c r="CA39" i="15"/>
  <c r="BW39" i="15"/>
  <c r="CB38" i="15"/>
  <c r="BY37" i="15"/>
  <c r="M37" i="22"/>
  <c r="BV36" i="15"/>
  <c r="L36" i="22"/>
  <c r="CA35" i="15"/>
  <c r="BW35" i="15"/>
  <c r="CB34" i="15"/>
  <c r="BY33" i="15"/>
  <c r="M33" i="22"/>
  <c r="BV32" i="15"/>
  <c r="L32" i="22"/>
  <c r="CA31" i="15"/>
  <c r="BW31" i="15"/>
  <c r="CB30" i="15"/>
  <c r="BY29" i="15"/>
  <c r="M29" i="22"/>
  <c r="BV28" i="15"/>
  <c r="L28" i="22"/>
  <c r="CA27" i="15"/>
  <c r="BW27" i="15"/>
  <c r="CB26" i="15"/>
  <c r="BY25" i="15"/>
  <c r="M25" i="22"/>
  <c r="BV24" i="15"/>
  <c r="L24" i="22"/>
  <c r="CA23" i="15"/>
  <c r="BW23" i="15"/>
  <c r="CB22" i="15"/>
  <c r="BY21" i="15"/>
  <c r="M21" i="22"/>
  <c r="BV20" i="15"/>
  <c r="L20" i="22"/>
  <c r="CA19" i="15"/>
  <c r="BW19" i="15"/>
  <c r="CB18" i="15"/>
  <c r="BY17" i="15"/>
  <c r="M17" i="22"/>
  <c r="BV16" i="15"/>
  <c r="L16" i="22"/>
  <c r="N16" i="23"/>
  <c r="CA15" i="15"/>
  <c r="BW15" i="15"/>
  <c r="CB14" i="15"/>
  <c r="BY13" i="15"/>
  <c r="M13" i="22"/>
  <c r="BV12" i="15"/>
  <c r="L12" i="22"/>
  <c r="CA11" i="15"/>
  <c r="BW11" i="15"/>
  <c r="CB10" i="15"/>
  <c r="BY9" i="15"/>
  <c r="M9" i="22"/>
  <c r="BV8" i="15"/>
  <c r="L8" i="22"/>
  <c r="CA7" i="15"/>
  <c r="BW7" i="15"/>
  <c r="CB6" i="15"/>
  <c r="BY5" i="15"/>
  <c r="M5" i="22"/>
  <c r="BV4" i="15"/>
  <c r="L4" i="22"/>
  <c r="CA3" i="15"/>
  <c r="BW3" i="15"/>
  <c r="CB2" i="15"/>
  <c r="G4" i="28"/>
  <c r="P4" i="28" s="1"/>
  <c r="G4" i="27"/>
  <c r="N4" i="27" s="1"/>
  <c r="G4" i="26"/>
  <c r="P4" i="26" s="1"/>
  <c r="G4" i="23"/>
  <c r="P4" i="23" s="1"/>
  <c r="G4" i="22"/>
  <c r="N4" i="22" s="1"/>
  <c r="G8" i="28"/>
  <c r="P8" i="28" s="1"/>
  <c r="G8" i="27"/>
  <c r="N8" i="27" s="1"/>
  <c r="G8" i="26"/>
  <c r="P8" i="26" s="1"/>
  <c r="G8" i="23"/>
  <c r="P8" i="23" s="1"/>
  <c r="G8" i="22"/>
  <c r="N8" i="22" s="1"/>
  <c r="G12" i="28"/>
  <c r="P12" i="28" s="1"/>
  <c r="G12" i="27"/>
  <c r="N12" i="27" s="1"/>
  <c r="G12" i="26"/>
  <c r="P12" i="26" s="1"/>
  <c r="G12" i="23"/>
  <c r="P12" i="23" s="1"/>
  <c r="G12" i="22"/>
  <c r="N12" i="22" s="1"/>
  <c r="G63" i="28"/>
  <c r="P63" i="28" s="1"/>
  <c r="G63" i="27"/>
  <c r="N63" i="27" s="1"/>
  <c r="G63" i="26"/>
  <c r="P63" i="26" s="1"/>
  <c r="G63" i="23"/>
  <c r="P63" i="23" s="1"/>
  <c r="G63" i="22"/>
  <c r="N63" i="22" s="1"/>
  <c r="B117" i="20"/>
  <c r="B117" i="28"/>
  <c r="B117" i="27"/>
  <c r="B117" i="26"/>
  <c r="B117" i="23"/>
  <c r="B117" i="22"/>
  <c r="B113" i="20"/>
  <c r="B113" i="28"/>
  <c r="B113" i="27"/>
  <c r="B113" i="26"/>
  <c r="B113" i="23"/>
  <c r="B113" i="22"/>
  <c r="B114" i="20"/>
  <c r="B114" i="28"/>
  <c r="B114" i="27"/>
  <c r="B114" i="26"/>
  <c r="B114" i="23"/>
  <c r="B114" i="22"/>
  <c r="B116" i="20"/>
  <c r="B116" i="28"/>
  <c r="B116" i="27"/>
  <c r="B116" i="26"/>
  <c r="B116" i="23"/>
  <c r="B116" i="22"/>
  <c r="B112" i="20"/>
  <c r="B112" i="28"/>
  <c r="B112" i="27"/>
  <c r="B112" i="26"/>
  <c r="B112" i="23"/>
  <c r="B112" i="22"/>
  <c r="B110" i="20"/>
  <c r="B110" i="28"/>
  <c r="B110" i="27"/>
  <c r="B110" i="26"/>
  <c r="B110" i="23"/>
  <c r="B110" i="22"/>
  <c r="B115" i="20"/>
  <c r="B115" i="28"/>
  <c r="B115" i="27"/>
  <c r="B115" i="26"/>
  <c r="B115" i="23"/>
  <c r="B115" i="22"/>
  <c r="B111" i="20"/>
  <c r="B111" i="28"/>
  <c r="B111" i="27"/>
  <c r="B111" i="26"/>
  <c r="B111" i="23"/>
  <c r="B111" i="22"/>
  <c r="A117" i="28"/>
  <c r="A117" i="27"/>
  <c r="A117" i="22"/>
  <c r="A117" i="23"/>
  <c r="A115" i="28"/>
  <c r="A115" i="27"/>
  <c r="A115" i="23"/>
  <c r="A115" i="22"/>
  <c r="A105" i="28"/>
  <c r="A105" i="27"/>
  <c r="A105" i="26"/>
  <c r="A105" i="23"/>
  <c r="A105" i="22"/>
  <c r="A67" i="28"/>
  <c r="A67" i="27"/>
  <c r="A67" i="26"/>
  <c r="A67" i="23"/>
  <c r="A67" i="22"/>
  <c r="A61" i="28"/>
  <c r="A61" i="27"/>
  <c r="A61" i="26"/>
  <c r="A61" i="23"/>
  <c r="A61" i="22"/>
  <c r="A59" i="28"/>
  <c r="A59" i="27"/>
  <c r="A59" i="26"/>
  <c r="A59" i="23"/>
  <c r="A59" i="22"/>
  <c r="A49" i="28"/>
  <c r="A49" i="27"/>
  <c r="A49" i="26"/>
  <c r="A49" i="23"/>
  <c r="A49" i="22"/>
  <c r="A41" i="28"/>
  <c r="A41" i="27"/>
  <c r="A41" i="26"/>
  <c r="A41" i="23"/>
  <c r="A41" i="22"/>
  <c r="A39" i="28"/>
  <c r="A39" i="27"/>
  <c r="A39" i="26"/>
  <c r="A39" i="23"/>
  <c r="A39" i="22"/>
  <c r="A35" i="28"/>
  <c r="A35" i="27"/>
  <c r="A35" i="26"/>
  <c r="A35" i="23"/>
  <c r="A35" i="22"/>
  <c r="A31" i="28"/>
  <c r="A31" i="27"/>
  <c r="A31" i="26"/>
  <c r="A31" i="22"/>
  <c r="A31" i="23"/>
  <c r="A29" i="28"/>
  <c r="A29" i="27"/>
  <c r="A29" i="26"/>
  <c r="A29" i="22"/>
  <c r="A29" i="23"/>
  <c r="A19" i="28"/>
  <c r="A19" i="27"/>
  <c r="A19" i="26"/>
  <c r="A19" i="23"/>
  <c r="A19" i="22"/>
  <c r="A15" i="28"/>
  <c r="A15" i="27"/>
  <c r="A15" i="26"/>
  <c r="A15" i="23"/>
  <c r="A15" i="22"/>
  <c r="A13" i="28"/>
  <c r="A13" i="27"/>
  <c r="A13" i="26"/>
  <c r="A13" i="23"/>
  <c r="A13" i="22"/>
  <c r="A11" i="28"/>
  <c r="A11" i="27"/>
  <c r="A11" i="26"/>
  <c r="A11" i="23"/>
  <c r="A11" i="22"/>
  <c r="A9" i="28"/>
  <c r="A9" i="27"/>
  <c r="A9" i="26"/>
  <c r="A9" i="22"/>
  <c r="A9" i="23"/>
  <c r="A92" i="28"/>
  <c r="A92" i="27"/>
  <c r="A92" i="26"/>
  <c r="A92" i="23"/>
  <c r="A92" i="22"/>
  <c r="A88" i="28"/>
  <c r="A88" i="27"/>
  <c r="A88" i="26"/>
  <c r="A88" i="23"/>
  <c r="A88" i="22"/>
  <c r="A84" i="28"/>
  <c r="A84" i="27"/>
  <c r="A84" i="26"/>
  <c r="A84" i="23"/>
  <c r="A84" i="22"/>
  <c r="A76" i="28"/>
  <c r="A76" i="27"/>
  <c r="A76" i="26"/>
  <c r="A76" i="23"/>
  <c r="A76" i="22"/>
  <c r="A73" i="28"/>
  <c r="A73" i="27"/>
  <c r="A73" i="26"/>
  <c r="A73" i="23"/>
  <c r="A73" i="22"/>
  <c r="A71" i="28"/>
  <c r="A71" i="27"/>
  <c r="A71" i="26"/>
  <c r="A71" i="23"/>
  <c r="A71" i="22"/>
  <c r="A69" i="28"/>
  <c r="A69" i="27"/>
  <c r="A69" i="26"/>
  <c r="A69" i="23"/>
  <c r="A69" i="22"/>
  <c r="A65" i="28"/>
  <c r="A65" i="27"/>
  <c r="A65" i="26"/>
  <c r="A65" i="23"/>
  <c r="A65" i="22"/>
  <c r="A55" i="28"/>
  <c r="A55" i="27"/>
  <c r="A55" i="26"/>
  <c r="A55" i="23"/>
  <c r="A55" i="22"/>
  <c r="A53" i="28"/>
  <c r="A53" i="27"/>
  <c r="A53" i="26"/>
  <c r="A53" i="23"/>
  <c r="A53" i="22"/>
  <c r="A51" i="28"/>
  <c r="A51" i="27"/>
  <c r="A51" i="26"/>
  <c r="A51" i="23"/>
  <c r="A51" i="22"/>
  <c r="A43" i="28"/>
  <c r="A43" i="27"/>
  <c r="A43" i="26"/>
  <c r="A43" i="23"/>
  <c r="A43" i="22"/>
  <c r="A37" i="28"/>
  <c r="A37" i="27"/>
  <c r="A37" i="26"/>
  <c r="A37" i="23"/>
  <c r="A37" i="22"/>
  <c r="A27" i="28"/>
  <c r="A27" i="27"/>
  <c r="A27" i="26"/>
  <c r="A27" i="23"/>
  <c r="A27" i="22"/>
  <c r="A25" i="28"/>
  <c r="A25" i="27"/>
  <c r="A25" i="26"/>
  <c r="A25" i="23"/>
  <c r="A25" i="22"/>
  <c r="A7" i="28"/>
  <c r="A7" i="27"/>
  <c r="A7" i="26"/>
  <c r="A7" i="23"/>
  <c r="A7" i="22"/>
  <c r="A3" i="28"/>
  <c r="A3" i="27"/>
  <c r="A3" i="26"/>
  <c r="A3" i="22"/>
  <c r="A3" i="23"/>
  <c r="K1" i="20"/>
  <c r="T1" i="20" s="1"/>
  <c r="K1" i="26"/>
  <c r="T1" i="26" s="1"/>
  <c r="D1" i="27"/>
  <c r="D1" i="22"/>
  <c r="A99" i="28"/>
  <c r="A99" i="27"/>
  <c r="A99" i="26"/>
  <c r="A99" i="23"/>
  <c r="A99" i="22"/>
  <c r="A95" i="28"/>
  <c r="A95" i="27"/>
  <c r="A95" i="26"/>
  <c r="A95" i="23"/>
  <c r="A95" i="22"/>
  <c r="A91" i="28"/>
  <c r="A91" i="27"/>
  <c r="A91" i="26"/>
  <c r="A91" i="22"/>
  <c r="A91" i="23"/>
  <c r="A87" i="28"/>
  <c r="A87" i="27"/>
  <c r="A87" i="26"/>
  <c r="A87" i="23"/>
  <c r="A87" i="22"/>
  <c r="A83" i="28"/>
  <c r="A83" i="27"/>
  <c r="A83" i="26"/>
  <c r="A83" i="23"/>
  <c r="A83" i="22"/>
  <c r="A79" i="28"/>
  <c r="A79" i="27"/>
  <c r="A79" i="26"/>
  <c r="A79" i="23"/>
  <c r="A79" i="22"/>
  <c r="A75" i="28"/>
  <c r="A75" i="27"/>
  <c r="A75" i="26"/>
  <c r="A75" i="23"/>
  <c r="A75" i="22"/>
  <c r="A50" i="28"/>
  <c r="A50" i="27"/>
  <c r="A50" i="26"/>
  <c r="A50" i="23"/>
  <c r="A50" i="22"/>
  <c r="A48" i="28"/>
  <c r="A48" i="27"/>
  <c r="A48" i="26"/>
  <c r="A48" i="23"/>
  <c r="A48" i="22"/>
  <c r="A46" i="28"/>
  <c r="A46" i="27"/>
  <c r="A46" i="26"/>
  <c r="A46" i="23"/>
  <c r="A46" i="22"/>
  <c r="A42" i="28"/>
  <c r="A42" i="27"/>
  <c r="A42" i="26"/>
  <c r="A42" i="23"/>
  <c r="A42" i="22"/>
  <c r="A38" i="28"/>
  <c r="A38" i="27"/>
  <c r="A38" i="26"/>
  <c r="A38" i="23"/>
  <c r="A38" i="22"/>
  <c r="A36" i="28"/>
  <c r="A36" i="27"/>
  <c r="A36" i="26"/>
  <c r="A36" i="23"/>
  <c r="A36" i="22"/>
  <c r="A34" i="28"/>
  <c r="A34" i="27"/>
  <c r="A34" i="26"/>
  <c r="A34" i="23"/>
  <c r="A34" i="22"/>
  <c r="A32" i="28"/>
  <c r="A32" i="27"/>
  <c r="A32" i="26"/>
  <c r="A32" i="23"/>
  <c r="A32" i="22"/>
  <c r="A30" i="28"/>
  <c r="A30" i="27"/>
  <c r="A30" i="26"/>
  <c r="A30" i="23"/>
  <c r="A30" i="22"/>
  <c r="A28" i="28"/>
  <c r="A28" i="27"/>
  <c r="A28" i="26"/>
  <c r="A28" i="23"/>
  <c r="A28" i="22"/>
  <c r="A26" i="28"/>
  <c r="A26" i="27"/>
  <c r="A26" i="26"/>
  <c r="A26" i="23"/>
  <c r="A26" i="22"/>
  <c r="A24" i="28"/>
  <c r="A24" i="27"/>
  <c r="A24" i="26"/>
  <c r="A24" i="23"/>
  <c r="A24" i="22"/>
  <c r="A22" i="28"/>
  <c r="A22" i="27"/>
  <c r="A22" i="26"/>
  <c r="A22" i="23"/>
  <c r="A22" i="22"/>
  <c r="A20" i="28"/>
  <c r="A20" i="27"/>
  <c r="A20" i="26"/>
  <c r="A20" i="22"/>
  <c r="A20" i="23"/>
  <c r="A18" i="28"/>
  <c r="A18" i="27"/>
  <c r="A18" i="26"/>
  <c r="A18" i="23"/>
  <c r="A18" i="22"/>
  <c r="A16" i="28"/>
  <c r="A16" i="27"/>
  <c r="A16" i="26"/>
  <c r="A16" i="23"/>
  <c r="A16" i="22"/>
  <c r="A14" i="28"/>
  <c r="A14" i="27"/>
  <c r="A14" i="26"/>
  <c r="A14" i="23"/>
  <c r="A14" i="22"/>
  <c r="A12" i="28"/>
  <c r="A12" i="27"/>
  <c r="A12" i="26"/>
  <c r="A12" i="23"/>
  <c r="A12" i="22"/>
  <c r="A10" i="28"/>
  <c r="A10" i="27"/>
  <c r="A10" i="26"/>
  <c r="A10" i="23"/>
  <c r="A10" i="22"/>
  <c r="A8" i="28"/>
  <c r="A8" i="27"/>
  <c r="A8" i="26"/>
  <c r="A8" i="23"/>
  <c r="A8" i="22"/>
  <c r="A6" i="28"/>
  <c r="A6" i="27"/>
  <c r="A6" i="26"/>
  <c r="A6" i="22"/>
  <c r="A6" i="23"/>
  <c r="A4" i="28"/>
  <c r="A4" i="27"/>
  <c r="A4" i="26"/>
  <c r="A4" i="23"/>
  <c r="A4" i="22"/>
  <c r="A2" i="28"/>
  <c r="A2" i="27"/>
  <c r="A2" i="26"/>
  <c r="A2" i="23"/>
  <c r="A2" i="22"/>
  <c r="B1" i="20"/>
  <c r="B1" i="27"/>
  <c r="B1" i="26"/>
  <c r="B1" i="23"/>
  <c r="B1" i="22"/>
  <c r="A113" i="27"/>
  <c r="A113" i="28"/>
  <c r="A113" i="26"/>
  <c r="A113" i="23"/>
  <c r="A113" i="22"/>
  <c r="A111" i="28"/>
  <c r="A111" i="27"/>
  <c r="A111" i="26"/>
  <c r="A111" i="23"/>
  <c r="A111" i="22"/>
  <c r="A109" i="28"/>
  <c r="A109" i="27"/>
  <c r="A109" i="26"/>
  <c r="A109" i="22"/>
  <c r="A109" i="23"/>
  <c r="A107" i="28"/>
  <c r="A107" i="27"/>
  <c r="A107" i="26"/>
  <c r="A107" i="23"/>
  <c r="A107" i="22"/>
  <c r="A103" i="28"/>
  <c r="A103" i="27"/>
  <c r="A103" i="26"/>
  <c r="A103" i="23"/>
  <c r="A103" i="22"/>
  <c r="A100" i="28"/>
  <c r="A100" i="27"/>
  <c r="A100" i="26"/>
  <c r="A100" i="23"/>
  <c r="A100" i="22"/>
  <c r="A96" i="28"/>
  <c r="A96" i="27"/>
  <c r="A96" i="26"/>
  <c r="A96" i="23"/>
  <c r="A96" i="22"/>
  <c r="A80" i="28"/>
  <c r="A80" i="27"/>
  <c r="A80" i="26"/>
  <c r="A80" i="23"/>
  <c r="A80" i="22"/>
  <c r="A63" i="28"/>
  <c r="A63" i="27"/>
  <c r="A63" i="26"/>
  <c r="A63" i="23"/>
  <c r="A63" i="22"/>
  <c r="A57" i="28"/>
  <c r="A57" i="27"/>
  <c r="A57" i="26"/>
  <c r="A57" i="23"/>
  <c r="A57" i="22"/>
  <c r="A47" i="28"/>
  <c r="A47" i="27"/>
  <c r="A47" i="26"/>
  <c r="A47" i="22"/>
  <c r="A47" i="23"/>
  <c r="A45" i="28"/>
  <c r="A45" i="27"/>
  <c r="A45" i="26"/>
  <c r="A45" i="22"/>
  <c r="A45" i="23"/>
  <c r="A33" i="28"/>
  <c r="A33" i="27"/>
  <c r="A33" i="26"/>
  <c r="A33" i="23"/>
  <c r="A33" i="22"/>
  <c r="A23" i="28"/>
  <c r="A23" i="27"/>
  <c r="A23" i="26"/>
  <c r="A23" i="23"/>
  <c r="A23" i="22"/>
  <c r="A21" i="28"/>
  <c r="A21" i="27"/>
  <c r="A21" i="26"/>
  <c r="A21" i="23"/>
  <c r="A21" i="22"/>
  <c r="A17" i="28"/>
  <c r="A17" i="27"/>
  <c r="A17" i="26"/>
  <c r="A17" i="23"/>
  <c r="A17" i="22"/>
  <c r="A5" i="28"/>
  <c r="A5" i="27"/>
  <c r="A5" i="26"/>
  <c r="A5" i="23"/>
  <c r="A5" i="22"/>
  <c r="D1" i="23"/>
  <c r="A116" i="28"/>
  <c r="A116" i="27"/>
  <c r="A116" i="23"/>
  <c r="A116" i="22"/>
  <c r="A114" i="27"/>
  <c r="A114" i="28"/>
  <c r="A114" i="26"/>
  <c r="A114" i="23"/>
  <c r="A114" i="22"/>
  <c r="A112" i="28"/>
  <c r="A112" i="27"/>
  <c r="A112" i="26"/>
  <c r="A112" i="23"/>
  <c r="A112" i="22"/>
  <c r="A110" i="28"/>
  <c r="A110" i="27"/>
  <c r="A110" i="26"/>
  <c r="A110" i="23"/>
  <c r="A110" i="22"/>
  <c r="A108" i="28"/>
  <c r="A108" i="27"/>
  <c r="A108" i="26"/>
  <c r="A108" i="23"/>
  <c r="A108" i="22"/>
  <c r="A106" i="27"/>
  <c r="A106" i="28"/>
  <c r="A106" i="26"/>
  <c r="A106" i="23"/>
  <c r="A106" i="22"/>
  <c r="A104" i="28"/>
  <c r="A104" i="27"/>
  <c r="A104" i="26"/>
  <c r="A104" i="22"/>
  <c r="A104" i="23"/>
  <c r="A102" i="28"/>
  <c r="A102" i="27"/>
  <c r="A102" i="26"/>
  <c r="A102" i="23"/>
  <c r="A102" i="22"/>
  <c r="A98" i="28"/>
  <c r="A98" i="27"/>
  <c r="A98" i="26"/>
  <c r="A98" i="23"/>
  <c r="A98" i="22"/>
  <c r="A94" i="28"/>
  <c r="A94" i="27"/>
  <c r="A94" i="26"/>
  <c r="A94" i="23"/>
  <c r="A94" i="22"/>
  <c r="A90" i="28"/>
  <c r="A90" i="27"/>
  <c r="A90" i="26"/>
  <c r="A90" i="23"/>
  <c r="A90" i="22"/>
  <c r="A86" i="28"/>
  <c r="A86" i="27"/>
  <c r="A86" i="26"/>
  <c r="A86" i="22"/>
  <c r="A86" i="23"/>
  <c r="A82" i="28"/>
  <c r="A82" i="27"/>
  <c r="A82" i="26"/>
  <c r="A82" i="23"/>
  <c r="A82" i="22"/>
  <c r="A78" i="28"/>
  <c r="A78" i="27"/>
  <c r="A78" i="26"/>
  <c r="A78" i="23"/>
  <c r="A78" i="22"/>
  <c r="A74" i="28"/>
  <c r="A74" i="27"/>
  <c r="A74" i="26"/>
  <c r="A74" i="23"/>
  <c r="A74" i="22"/>
  <c r="A72" i="28"/>
  <c r="A72" i="27"/>
  <c r="A72" i="26"/>
  <c r="A72" i="23"/>
  <c r="A72" i="22"/>
  <c r="A70" i="28"/>
  <c r="A70" i="27"/>
  <c r="A70" i="26"/>
  <c r="A70" i="23"/>
  <c r="A70" i="22"/>
  <c r="A68" i="28"/>
  <c r="A68" i="27"/>
  <c r="A68" i="26"/>
  <c r="A68" i="23"/>
  <c r="A68" i="22"/>
  <c r="A66" i="28"/>
  <c r="A66" i="27"/>
  <c r="A66" i="26"/>
  <c r="A66" i="23"/>
  <c r="A66" i="22"/>
  <c r="A64" i="28"/>
  <c r="A64" i="27"/>
  <c r="A64" i="26"/>
  <c r="A64" i="22"/>
  <c r="A64" i="23"/>
  <c r="A62" i="28"/>
  <c r="A62" i="27"/>
  <c r="A62" i="26"/>
  <c r="A62" i="23"/>
  <c r="A62" i="22"/>
  <c r="A60" i="28"/>
  <c r="A60" i="27"/>
  <c r="A60" i="26"/>
  <c r="A60" i="23"/>
  <c r="A60" i="22"/>
  <c r="A58" i="28"/>
  <c r="A58" i="27"/>
  <c r="A58" i="26"/>
  <c r="A58" i="23"/>
  <c r="A58" i="22"/>
  <c r="A56" i="28"/>
  <c r="A56" i="27"/>
  <c r="A56" i="26"/>
  <c r="A56" i="22"/>
  <c r="A56" i="23"/>
  <c r="A54" i="28"/>
  <c r="A54" i="27"/>
  <c r="A54" i="26"/>
  <c r="A54" i="23"/>
  <c r="A54" i="22"/>
  <c r="A52" i="28"/>
  <c r="A52" i="27"/>
  <c r="A52" i="26"/>
  <c r="A52" i="23"/>
  <c r="A52" i="22"/>
  <c r="A44" i="28"/>
  <c r="A44" i="27"/>
  <c r="A44" i="26"/>
  <c r="A44" i="23"/>
  <c r="A44" i="22"/>
  <c r="A40" i="28"/>
  <c r="A40" i="27"/>
  <c r="A40" i="26"/>
  <c r="A40" i="23"/>
  <c r="A40" i="22"/>
  <c r="A1" i="20"/>
  <c r="A1" i="27"/>
  <c r="A1" i="26"/>
  <c r="A1" i="23"/>
  <c r="A1" i="22"/>
  <c r="R1" i="28"/>
  <c r="R1" i="23"/>
  <c r="A101" i="28"/>
  <c r="A101" i="27"/>
  <c r="A101" i="26"/>
  <c r="A101" i="23"/>
  <c r="A101" i="22"/>
  <c r="A97" i="28"/>
  <c r="A97" i="27"/>
  <c r="A97" i="26"/>
  <c r="A97" i="22"/>
  <c r="A97" i="23"/>
  <c r="A93" i="28"/>
  <c r="A93" i="27"/>
  <c r="A93" i="26"/>
  <c r="A93" i="23"/>
  <c r="A93" i="22"/>
  <c r="A89" i="28"/>
  <c r="A89" i="27"/>
  <c r="A89" i="26"/>
  <c r="A89" i="23"/>
  <c r="A89" i="22"/>
  <c r="A85" i="28"/>
  <c r="A85" i="27"/>
  <c r="A85" i="26"/>
  <c r="A85" i="23"/>
  <c r="A85" i="22"/>
  <c r="A81" i="28"/>
  <c r="A81" i="27"/>
  <c r="A81" i="26"/>
  <c r="A81" i="23"/>
  <c r="A81" i="22"/>
  <c r="A77" i="28"/>
  <c r="A77" i="27"/>
  <c r="A77" i="26"/>
  <c r="A77" i="23"/>
  <c r="A77" i="22"/>
  <c r="D113" i="27"/>
  <c r="D113" i="22"/>
  <c r="D109" i="27"/>
  <c r="D109" i="22"/>
  <c r="K107" i="20"/>
  <c r="T107" i="20" s="1"/>
  <c r="K107" i="26"/>
  <c r="D107" i="27"/>
  <c r="D107" i="22"/>
  <c r="K105" i="20"/>
  <c r="T105" i="20" s="1"/>
  <c r="K105" i="26"/>
  <c r="D105" i="27"/>
  <c r="D105" i="22"/>
  <c r="K103" i="20"/>
  <c r="T103" i="20" s="1"/>
  <c r="K103" i="26"/>
  <c r="D103" i="27"/>
  <c r="D103" i="22"/>
  <c r="K101" i="20"/>
  <c r="T101" i="20" s="1"/>
  <c r="K101" i="26"/>
  <c r="D101" i="27"/>
  <c r="D101" i="22"/>
  <c r="D100" i="20"/>
  <c r="D100" i="26"/>
  <c r="D98" i="28"/>
  <c r="D98" i="23"/>
  <c r="K85" i="20"/>
  <c r="T85" i="20" s="1"/>
  <c r="K85" i="26"/>
  <c r="D85" i="27"/>
  <c r="D85" i="22"/>
  <c r="K69" i="20"/>
  <c r="T69" i="20" s="1"/>
  <c r="K69" i="26"/>
  <c r="D69" i="27"/>
  <c r="D69" i="22"/>
  <c r="K59" i="20"/>
  <c r="T59" i="20" s="1"/>
  <c r="K59" i="26"/>
  <c r="K57" i="20"/>
  <c r="T57" i="20" s="1"/>
  <c r="K57" i="26"/>
  <c r="D57" i="27"/>
  <c r="D57" i="22"/>
  <c r="K55" i="20"/>
  <c r="T55" i="20" s="1"/>
  <c r="K55" i="26"/>
  <c r="D55" i="27"/>
  <c r="D55" i="22"/>
  <c r="K53" i="20"/>
  <c r="T53" i="20" s="1"/>
  <c r="K53" i="26"/>
  <c r="D53" i="27"/>
  <c r="D53" i="22"/>
  <c r="K51" i="20"/>
  <c r="T51" i="20" s="1"/>
  <c r="K51" i="26"/>
  <c r="D51" i="27"/>
  <c r="D51" i="22"/>
  <c r="D43" i="27"/>
  <c r="D43" i="22"/>
  <c r="K37" i="20"/>
  <c r="T37" i="20" s="1"/>
  <c r="K37" i="26"/>
  <c r="K35" i="20"/>
  <c r="T35" i="20" s="1"/>
  <c r="K35" i="26"/>
  <c r="K29" i="20"/>
  <c r="T29" i="20" s="1"/>
  <c r="K29" i="26"/>
  <c r="D29" i="27"/>
  <c r="D29" i="22"/>
  <c r="K27" i="20"/>
  <c r="T27" i="20" s="1"/>
  <c r="K27" i="26"/>
  <c r="D27" i="27"/>
  <c r="D27" i="22"/>
  <c r="K25" i="20"/>
  <c r="T25" i="20" s="1"/>
  <c r="K25" i="26"/>
  <c r="CE19" i="15"/>
  <c r="D19" i="27"/>
  <c r="D19" i="22"/>
  <c r="CE11" i="15"/>
  <c r="D11" i="27"/>
  <c r="D11" i="22"/>
  <c r="D5" i="27"/>
  <c r="D5" i="22"/>
  <c r="D117" i="28"/>
  <c r="D117" i="23"/>
  <c r="D116" i="20"/>
  <c r="D116" i="26"/>
  <c r="D115" i="28"/>
  <c r="D115" i="23"/>
  <c r="D114" i="20"/>
  <c r="D114" i="26"/>
  <c r="D113" i="28"/>
  <c r="D113" i="23"/>
  <c r="D112" i="20"/>
  <c r="D112" i="26"/>
  <c r="D111" i="28"/>
  <c r="D111" i="23"/>
  <c r="D110" i="20"/>
  <c r="D110" i="26"/>
  <c r="D109" i="28"/>
  <c r="D109" i="23"/>
  <c r="D108" i="20"/>
  <c r="D108" i="26"/>
  <c r="D107" i="28"/>
  <c r="D107" i="23"/>
  <c r="D106" i="20"/>
  <c r="D106" i="26"/>
  <c r="D105" i="28"/>
  <c r="D105" i="23"/>
  <c r="D104" i="20"/>
  <c r="D104" i="26"/>
  <c r="D103" i="28"/>
  <c r="D103" i="23"/>
  <c r="D102" i="20"/>
  <c r="D102" i="26"/>
  <c r="D101" i="28"/>
  <c r="D101" i="23"/>
  <c r="K100" i="20"/>
  <c r="T100" i="20" s="1"/>
  <c r="K100" i="26"/>
  <c r="D100" i="27"/>
  <c r="D100" i="22"/>
  <c r="D99" i="20"/>
  <c r="D99" i="26"/>
  <c r="D97" i="28"/>
  <c r="D97" i="23"/>
  <c r="K96" i="20"/>
  <c r="T96" i="20" s="1"/>
  <c r="K96" i="26"/>
  <c r="D96" i="27"/>
  <c r="D96" i="22"/>
  <c r="D95" i="20"/>
  <c r="D95" i="26"/>
  <c r="D93" i="28"/>
  <c r="D93" i="23"/>
  <c r="K92" i="20"/>
  <c r="T92" i="20" s="1"/>
  <c r="K92" i="26"/>
  <c r="D92" i="27"/>
  <c r="D92" i="22"/>
  <c r="D91" i="20"/>
  <c r="D91" i="26"/>
  <c r="D89" i="28"/>
  <c r="D89" i="23"/>
  <c r="K88" i="20"/>
  <c r="T88" i="20" s="1"/>
  <c r="K88" i="26"/>
  <c r="D88" i="27"/>
  <c r="D88" i="22"/>
  <c r="D87" i="20"/>
  <c r="D87" i="26"/>
  <c r="D85" i="28"/>
  <c r="D85" i="23"/>
  <c r="K84" i="20"/>
  <c r="T84" i="20" s="1"/>
  <c r="K84" i="26"/>
  <c r="D84" i="27"/>
  <c r="D84" i="22"/>
  <c r="D83" i="20"/>
  <c r="D83" i="26"/>
  <c r="D81" i="28"/>
  <c r="D81" i="23"/>
  <c r="K80" i="20"/>
  <c r="T80" i="20" s="1"/>
  <c r="K80" i="26"/>
  <c r="D80" i="27"/>
  <c r="D80" i="22"/>
  <c r="D79" i="20"/>
  <c r="D79" i="26"/>
  <c r="D77" i="28"/>
  <c r="D77" i="23"/>
  <c r="K76" i="20"/>
  <c r="T76" i="20" s="1"/>
  <c r="K76" i="26"/>
  <c r="D76" i="27"/>
  <c r="D76" i="22"/>
  <c r="D75" i="20"/>
  <c r="D75" i="26"/>
  <c r="D73" i="28"/>
  <c r="D73" i="23"/>
  <c r="D72" i="20"/>
  <c r="D72" i="26"/>
  <c r="D71" i="28"/>
  <c r="D71" i="23"/>
  <c r="D70" i="20"/>
  <c r="D70" i="26"/>
  <c r="D69" i="28"/>
  <c r="D69" i="23"/>
  <c r="D68" i="20"/>
  <c r="D68" i="26"/>
  <c r="D67" i="28"/>
  <c r="D67" i="23"/>
  <c r="D66" i="20"/>
  <c r="D66" i="26"/>
  <c r="D65" i="28"/>
  <c r="D65" i="23"/>
  <c r="D64" i="20"/>
  <c r="D64" i="26"/>
  <c r="D63" i="28"/>
  <c r="D63" i="23"/>
  <c r="D62" i="20"/>
  <c r="D62" i="26"/>
  <c r="D61" i="28"/>
  <c r="D61" i="23"/>
  <c r="D60" i="20"/>
  <c r="D60" i="26"/>
  <c r="D59" i="28"/>
  <c r="D59" i="23"/>
  <c r="D58" i="20"/>
  <c r="D58" i="26"/>
  <c r="D57" i="28"/>
  <c r="D57" i="23"/>
  <c r="D56" i="20"/>
  <c r="D56" i="26"/>
  <c r="D55" i="28"/>
  <c r="D55" i="23"/>
  <c r="D54" i="20"/>
  <c r="D54" i="26"/>
  <c r="D53" i="28"/>
  <c r="D53" i="23"/>
  <c r="D52" i="20"/>
  <c r="D52" i="26"/>
  <c r="D51" i="28"/>
  <c r="D51" i="23"/>
  <c r="D50" i="20"/>
  <c r="D50" i="26"/>
  <c r="D49" i="28"/>
  <c r="D49" i="23"/>
  <c r="D48" i="20"/>
  <c r="D48" i="26"/>
  <c r="D47" i="28"/>
  <c r="D47" i="23"/>
  <c r="D46" i="20"/>
  <c r="D46" i="26"/>
  <c r="D45" i="28"/>
  <c r="D45" i="23"/>
  <c r="D44" i="20"/>
  <c r="D44" i="26"/>
  <c r="D43" i="28"/>
  <c r="D43" i="23"/>
  <c r="D42" i="20"/>
  <c r="D42" i="26"/>
  <c r="D41" i="28"/>
  <c r="D41" i="23"/>
  <c r="D40" i="20"/>
  <c r="D40" i="26"/>
  <c r="D39" i="28"/>
  <c r="D39" i="23"/>
  <c r="D38" i="20"/>
  <c r="D38" i="26"/>
  <c r="D37" i="28"/>
  <c r="D37" i="23"/>
  <c r="D36" i="20"/>
  <c r="D36" i="26"/>
  <c r="D35" i="28"/>
  <c r="D35" i="23"/>
  <c r="D34" i="20"/>
  <c r="D34" i="26"/>
  <c r="D33" i="28"/>
  <c r="D33" i="23"/>
  <c r="D32" i="20"/>
  <c r="D32" i="26"/>
  <c r="D31" i="28"/>
  <c r="D31" i="23"/>
  <c r="D30" i="20"/>
  <c r="D30" i="26"/>
  <c r="D29" i="28"/>
  <c r="D29" i="23"/>
  <c r="D28" i="20"/>
  <c r="D28" i="26"/>
  <c r="D27" i="28"/>
  <c r="D27" i="23"/>
  <c r="D26" i="20"/>
  <c r="D26" i="26"/>
  <c r="D25" i="28"/>
  <c r="D25" i="23"/>
  <c r="D24" i="20"/>
  <c r="D24" i="26"/>
  <c r="D23" i="28"/>
  <c r="D23" i="23"/>
  <c r="D22" i="20"/>
  <c r="D22" i="26"/>
  <c r="D21" i="28"/>
  <c r="D21" i="23"/>
  <c r="D20" i="20"/>
  <c r="D20" i="26"/>
  <c r="D19" i="28"/>
  <c r="D19" i="23"/>
  <c r="D18" i="20"/>
  <c r="D18" i="26"/>
  <c r="D17" i="28"/>
  <c r="D17" i="23"/>
  <c r="D16" i="20"/>
  <c r="D16" i="26"/>
  <c r="D15" i="28"/>
  <c r="D15" i="23"/>
  <c r="D14" i="20"/>
  <c r="D14" i="26"/>
  <c r="D13" i="28"/>
  <c r="D13" i="23"/>
  <c r="D12" i="20"/>
  <c r="D12" i="26"/>
  <c r="D11" i="28"/>
  <c r="D11" i="23"/>
  <c r="D10" i="20"/>
  <c r="D10" i="26"/>
  <c r="D9" i="28"/>
  <c r="D9" i="23"/>
  <c r="D8" i="20"/>
  <c r="D8" i="26"/>
  <c r="D7" i="28"/>
  <c r="D7" i="23"/>
  <c r="D6" i="20"/>
  <c r="D6" i="26"/>
  <c r="D5" i="28"/>
  <c r="D5" i="23"/>
  <c r="D4" i="20"/>
  <c r="D4" i="26"/>
  <c r="D3" i="28"/>
  <c r="D3" i="23"/>
  <c r="D2" i="20"/>
  <c r="D2" i="26"/>
  <c r="D117" i="27"/>
  <c r="D117" i="22"/>
  <c r="D115" i="27"/>
  <c r="D115" i="22"/>
  <c r="D111" i="27"/>
  <c r="D111" i="22"/>
  <c r="K109" i="20"/>
  <c r="T109" i="20" s="1"/>
  <c r="K109" i="26"/>
  <c r="K97" i="20"/>
  <c r="T97" i="20" s="1"/>
  <c r="K97" i="26"/>
  <c r="D97" i="27"/>
  <c r="D97" i="22"/>
  <c r="D96" i="20"/>
  <c r="D96" i="26"/>
  <c r="D94" i="28"/>
  <c r="D94" i="23"/>
  <c r="K93" i="20"/>
  <c r="T93" i="20" s="1"/>
  <c r="K93" i="26"/>
  <c r="D93" i="27"/>
  <c r="D93" i="22"/>
  <c r="D92" i="20"/>
  <c r="D92" i="26"/>
  <c r="D90" i="28"/>
  <c r="D90" i="23"/>
  <c r="K89" i="20"/>
  <c r="T89" i="20" s="1"/>
  <c r="K89" i="26"/>
  <c r="D89" i="27"/>
  <c r="D89" i="22"/>
  <c r="D88" i="20"/>
  <c r="D88" i="26"/>
  <c r="D86" i="28"/>
  <c r="D86" i="23"/>
  <c r="D84" i="20"/>
  <c r="D84" i="26"/>
  <c r="K81" i="20"/>
  <c r="T81" i="20" s="1"/>
  <c r="K81" i="26"/>
  <c r="K71" i="20"/>
  <c r="T71" i="20" s="1"/>
  <c r="K71" i="26"/>
  <c r="D71" i="27"/>
  <c r="D71" i="22"/>
  <c r="K67" i="20"/>
  <c r="T67" i="20" s="1"/>
  <c r="K67" i="26"/>
  <c r="D67" i="27"/>
  <c r="D67" i="22"/>
  <c r="K65" i="20"/>
  <c r="T65" i="20" s="1"/>
  <c r="K65" i="26"/>
  <c r="D65" i="27"/>
  <c r="D65" i="22"/>
  <c r="K63" i="20"/>
  <c r="T63" i="20" s="1"/>
  <c r="K63" i="26"/>
  <c r="D63" i="27"/>
  <c r="D63" i="22"/>
  <c r="K49" i="20"/>
  <c r="T49" i="20" s="1"/>
  <c r="K49" i="26"/>
  <c r="K47" i="20"/>
  <c r="T47" i="20" s="1"/>
  <c r="K47" i="26"/>
  <c r="D47" i="27"/>
  <c r="D47" i="22"/>
  <c r="K43" i="20"/>
  <c r="T43" i="20" s="1"/>
  <c r="K43" i="26"/>
  <c r="K41" i="20"/>
  <c r="T41" i="20" s="1"/>
  <c r="K41" i="26"/>
  <c r="D41" i="27"/>
  <c r="D41" i="22"/>
  <c r="K39" i="20"/>
  <c r="T39" i="20" s="1"/>
  <c r="K39" i="26"/>
  <c r="D39" i="27"/>
  <c r="D39" i="22"/>
  <c r="D33" i="27"/>
  <c r="D33" i="22"/>
  <c r="K31" i="20"/>
  <c r="T31" i="20" s="1"/>
  <c r="K31" i="26"/>
  <c r="K21" i="20"/>
  <c r="T21" i="20" s="1"/>
  <c r="K21" i="26"/>
  <c r="K19" i="20"/>
  <c r="T19" i="20" s="1"/>
  <c r="K19" i="26"/>
  <c r="K13" i="20"/>
  <c r="T13" i="20" s="1"/>
  <c r="K13" i="26"/>
  <c r="CE13" i="15"/>
  <c r="D13" i="27"/>
  <c r="D13" i="22"/>
  <c r="CE7" i="15"/>
  <c r="D7" i="27"/>
  <c r="D7" i="22"/>
  <c r="K5" i="20"/>
  <c r="T5" i="20" s="1"/>
  <c r="K5" i="26"/>
  <c r="K3" i="20"/>
  <c r="T3" i="20" s="1"/>
  <c r="K3" i="26"/>
  <c r="D3" i="27"/>
  <c r="D3" i="22"/>
  <c r="D116" i="27"/>
  <c r="D116" i="22"/>
  <c r="D114" i="27"/>
  <c r="D114" i="22"/>
  <c r="D112" i="27"/>
  <c r="D112" i="22"/>
  <c r="D110" i="27"/>
  <c r="D110" i="22"/>
  <c r="K108" i="20"/>
  <c r="T108" i="20" s="1"/>
  <c r="K108" i="26"/>
  <c r="D108" i="27"/>
  <c r="D108" i="22"/>
  <c r="K106" i="20"/>
  <c r="T106" i="20" s="1"/>
  <c r="K106" i="26"/>
  <c r="D106" i="27"/>
  <c r="D106" i="22"/>
  <c r="K104" i="20"/>
  <c r="T104" i="20" s="1"/>
  <c r="K104" i="26"/>
  <c r="D104" i="27"/>
  <c r="D104" i="22"/>
  <c r="K102" i="20"/>
  <c r="T102" i="20" s="1"/>
  <c r="K102" i="26"/>
  <c r="D102" i="27"/>
  <c r="D102" i="22"/>
  <c r="D100" i="28"/>
  <c r="D100" i="23"/>
  <c r="K99" i="20"/>
  <c r="T99" i="20" s="1"/>
  <c r="K99" i="26"/>
  <c r="D99" i="27"/>
  <c r="D99" i="22"/>
  <c r="D98" i="20"/>
  <c r="D98" i="26"/>
  <c r="D96" i="28"/>
  <c r="D96" i="23"/>
  <c r="K95" i="20"/>
  <c r="T95" i="20" s="1"/>
  <c r="K95" i="26"/>
  <c r="D95" i="27"/>
  <c r="D95" i="22"/>
  <c r="D94" i="20"/>
  <c r="D94" i="26"/>
  <c r="D92" i="28"/>
  <c r="D92" i="23"/>
  <c r="K91" i="20"/>
  <c r="T91" i="20" s="1"/>
  <c r="K91" i="26"/>
  <c r="D91" i="27"/>
  <c r="D91" i="22"/>
  <c r="D90" i="20"/>
  <c r="D90" i="26"/>
  <c r="D88" i="28"/>
  <c r="D88" i="23"/>
  <c r="K87" i="20"/>
  <c r="T87" i="20" s="1"/>
  <c r="K87" i="26"/>
  <c r="D87" i="27"/>
  <c r="D87" i="22"/>
  <c r="D86" i="20"/>
  <c r="D86" i="26"/>
  <c r="D84" i="28"/>
  <c r="D84" i="23"/>
  <c r="K83" i="20"/>
  <c r="T83" i="20" s="1"/>
  <c r="K83" i="26"/>
  <c r="D83" i="27"/>
  <c r="D83" i="22"/>
  <c r="D82" i="20"/>
  <c r="D82" i="26"/>
  <c r="D80" i="28"/>
  <c r="D80" i="23"/>
  <c r="K79" i="20"/>
  <c r="T79" i="20" s="1"/>
  <c r="K79" i="26"/>
  <c r="D79" i="27"/>
  <c r="D79" i="22"/>
  <c r="D78" i="20"/>
  <c r="D78" i="26"/>
  <c r="D76" i="28"/>
  <c r="D76" i="23"/>
  <c r="K75" i="20"/>
  <c r="T75" i="20" s="1"/>
  <c r="K75" i="26"/>
  <c r="D75" i="27"/>
  <c r="D75" i="22"/>
  <c r="D74" i="20"/>
  <c r="D74" i="26"/>
  <c r="K72" i="20"/>
  <c r="T72" i="20" s="1"/>
  <c r="K72" i="26"/>
  <c r="D72" i="27"/>
  <c r="D72" i="22"/>
  <c r="K70" i="20"/>
  <c r="T70" i="20" s="1"/>
  <c r="K70" i="26"/>
  <c r="D70" i="27"/>
  <c r="D70" i="22"/>
  <c r="K68" i="20"/>
  <c r="T68" i="20" s="1"/>
  <c r="K68" i="26"/>
  <c r="D68" i="27"/>
  <c r="D68" i="22"/>
  <c r="K66" i="20"/>
  <c r="T66" i="20" s="1"/>
  <c r="K66" i="26"/>
  <c r="D66" i="27"/>
  <c r="D66" i="22"/>
  <c r="K64" i="20"/>
  <c r="T64" i="20" s="1"/>
  <c r="K64" i="26"/>
  <c r="D64" i="27"/>
  <c r="D64" i="22"/>
  <c r="K62" i="20"/>
  <c r="T62" i="20" s="1"/>
  <c r="K62" i="26"/>
  <c r="D62" i="27"/>
  <c r="D62" i="22"/>
  <c r="K60" i="20"/>
  <c r="T60" i="20" s="1"/>
  <c r="K60" i="26"/>
  <c r="D60" i="27"/>
  <c r="D60" i="22"/>
  <c r="K58" i="20"/>
  <c r="T58" i="20" s="1"/>
  <c r="K58" i="26"/>
  <c r="D58" i="27"/>
  <c r="D58" i="22"/>
  <c r="K56" i="20"/>
  <c r="T56" i="20" s="1"/>
  <c r="K56" i="26"/>
  <c r="D56" i="27"/>
  <c r="D56" i="22"/>
  <c r="K54" i="20"/>
  <c r="T54" i="20" s="1"/>
  <c r="K54" i="26"/>
  <c r="D54" i="27"/>
  <c r="D54" i="22"/>
  <c r="K52" i="20"/>
  <c r="T52" i="20" s="1"/>
  <c r="K52" i="26"/>
  <c r="D52" i="27"/>
  <c r="D52" i="22"/>
  <c r="K50" i="20"/>
  <c r="T50" i="20" s="1"/>
  <c r="K50" i="26"/>
  <c r="D50" i="27"/>
  <c r="D50" i="22"/>
  <c r="K48" i="20"/>
  <c r="T48" i="20" s="1"/>
  <c r="K48" i="26"/>
  <c r="D48" i="27"/>
  <c r="D48" i="22"/>
  <c r="K46" i="20"/>
  <c r="T46" i="20" s="1"/>
  <c r="K46" i="26"/>
  <c r="D46" i="27"/>
  <c r="D46" i="22"/>
  <c r="K44" i="20"/>
  <c r="T44" i="20" s="1"/>
  <c r="K44" i="26"/>
  <c r="D44" i="27"/>
  <c r="D44" i="22"/>
  <c r="K42" i="20"/>
  <c r="T42" i="20" s="1"/>
  <c r="K42" i="26"/>
  <c r="D42" i="27"/>
  <c r="D42" i="22"/>
  <c r="K40" i="20"/>
  <c r="T40" i="20" s="1"/>
  <c r="K40" i="26"/>
  <c r="D40" i="27"/>
  <c r="D40" i="22"/>
  <c r="K38" i="20"/>
  <c r="T38" i="20" s="1"/>
  <c r="K38" i="26"/>
  <c r="D38" i="27"/>
  <c r="D38" i="22"/>
  <c r="K36" i="20"/>
  <c r="T36" i="20" s="1"/>
  <c r="K36" i="26"/>
  <c r="D36" i="27"/>
  <c r="D36" i="22"/>
  <c r="K34" i="20"/>
  <c r="T34" i="20" s="1"/>
  <c r="K34" i="26"/>
  <c r="D34" i="27"/>
  <c r="D34" i="22"/>
  <c r="K32" i="20"/>
  <c r="T32" i="20" s="1"/>
  <c r="K32" i="26"/>
  <c r="D32" i="27"/>
  <c r="D32" i="22"/>
  <c r="K30" i="20"/>
  <c r="T30" i="20" s="1"/>
  <c r="K30" i="26"/>
  <c r="D30" i="27"/>
  <c r="D30" i="22"/>
  <c r="K28" i="20"/>
  <c r="T28" i="20" s="1"/>
  <c r="K28" i="26"/>
  <c r="D28" i="27"/>
  <c r="D28" i="22"/>
  <c r="K26" i="20"/>
  <c r="T26" i="20" s="1"/>
  <c r="K26" i="26"/>
  <c r="D26" i="27"/>
  <c r="D26" i="22"/>
  <c r="K24" i="20"/>
  <c r="T24" i="20" s="1"/>
  <c r="K24" i="26"/>
  <c r="D24" i="27"/>
  <c r="D24" i="22"/>
  <c r="K22" i="20"/>
  <c r="T22" i="20" s="1"/>
  <c r="K22" i="26"/>
  <c r="D22" i="27"/>
  <c r="D22" i="22"/>
  <c r="K20" i="20"/>
  <c r="T20" i="20" s="1"/>
  <c r="K20" i="26"/>
  <c r="D20" i="27"/>
  <c r="D20" i="22"/>
  <c r="K18" i="20"/>
  <c r="T18" i="20" s="1"/>
  <c r="K18" i="26"/>
  <c r="D18" i="27"/>
  <c r="D18" i="22"/>
  <c r="K16" i="20"/>
  <c r="T16" i="20" s="1"/>
  <c r="K16" i="26"/>
  <c r="D16" i="27"/>
  <c r="D16" i="22"/>
  <c r="K14" i="20"/>
  <c r="T14" i="20" s="1"/>
  <c r="K14" i="26"/>
  <c r="D14" i="27"/>
  <c r="D14" i="22"/>
  <c r="K12" i="20"/>
  <c r="T12" i="20" s="1"/>
  <c r="K12" i="26"/>
  <c r="D12" i="27"/>
  <c r="D12" i="22"/>
  <c r="K10" i="20"/>
  <c r="T10" i="20" s="1"/>
  <c r="K10" i="26"/>
  <c r="D10" i="27"/>
  <c r="D10" i="22"/>
  <c r="K8" i="20"/>
  <c r="T8" i="20" s="1"/>
  <c r="K8" i="26"/>
  <c r="D8" i="27"/>
  <c r="D8" i="22"/>
  <c r="K6" i="20"/>
  <c r="T6" i="20" s="1"/>
  <c r="K6" i="26"/>
  <c r="D6" i="27"/>
  <c r="D6" i="22"/>
  <c r="K4" i="20"/>
  <c r="T4" i="20" s="1"/>
  <c r="K4" i="26"/>
  <c r="D4" i="27"/>
  <c r="D4" i="22"/>
  <c r="K2" i="20"/>
  <c r="T2" i="20" s="1"/>
  <c r="K2" i="26"/>
  <c r="D2" i="27"/>
  <c r="D2" i="22"/>
  <c r="D82" i="28"/>
  <c r="D82" i="23"/>
  <c r="D81" i="27"/>
  <c r="D81" i="22"/>
  <c r="D80" i="20"/>
  <c r="D80" i="26"/>
  <c r="D78" i="28"/>
  <c r="D78" i="23"/>
  <c r="K77" i="20"/>
  <c r="T77" i="20" s="1"/>
  <c r="K77" i="26"/>
  <c r="D77" i="27"/>
  <c r="D77" i="22"/>
  <c r="D76" i="20"/>
  <c r="D76" i="26"/>
  <c r="D74" i="28"/>
  <c r="D74" i="23"/>
  <c r="K73" i="20"/>
  <c r="T73" i="20" s="1"/>
  <c r="K73" i="26"/>
  <c r="D73" i="27"/>
  <c r="D73" i="22"/>
  <c r="K61" i="20"/>
  <c r="T61" i="20" s="1"/>
  <c r="K61" i="26"/>
  <c r="D61" i="27"/>
  <c r="D61" i="22"/>
  <c r="D59" i="27"/>
  <c r="D59" i="22"/>
  <c r="D49" i="27"/>
  <c r="D49" i="22"/>
  <c r="K45" i="20"/>
  <c r="T45" i="20" s="1"/>
  <c r="K45" i="26"/>
  <c r="D45" i="27"/>
  <c r="D45" i="22"/>
  <c r="D37" i="27"/>
  <c r="D37" i="22"/>
  <c r="D35" i="27"/>
  <c r="D35" i="22"/>
  <c r="K33" i="20"/>
  <c r="T33" i="20" s="1"/>
  <c r="K33" i="26"/>
  <c r="D31" i="27"/>
  <c r="D31" i="22"/>
  <c r="D25" i="27"/>
  <c r="D25" i="22"/>
  <c r="K23" i="20"/>
  <c r="T23" i="20" s="1"/>
  <c r="K23" i="26"/>
  <c r="D23" i="27"/>
  <c r="D23" i="22"/>
  <c r="CE21" i="15"/>
  <c r="D21" i="27"/>
  <c r="D21" i="22"/>
  <c r="K17" i="20"/>
  <c r="T17" i="20" s="1"/>
  <c r="K17" i="26"/>
  <c r="CE17" i="15"/>
  <c r="D17" i="27"/>
  <c r="D17" i="22"/>
  <c r="K15" i="20"/>
  <c r="T15" i="20" s="1"/>
  <c r="K15" i="26"/>
  <c r="CE15" i="15"/>
  <c r="D15" i="27"/>
  <c r="D15" i="22"/>
  <c r="K11" i="20"/>
  <c r="T11" i="20" s="1"/>
  <c r="K11" i="26"/>
  <c r="K9" i="20"/>
  <c r="T9" i="20" s="1"/>
  <c r="K9" i="26"/>
  <c r="CE9" i="15"/>
  <c r="D9" i="27"/>
  <c r="D9" i="22"/>
  <c r="K7" i="20"/>
  <c r="T7" i="20" s="1"/>
  <c r="K7" i="26"/>
  <c r="D117" i="20"/>
  <c r="D117" i="26"/>
  <c r="D116" i="28"/>
  <c r="D116" i="23"/>
  <c r="D115" i="20"/>
  <c r="D115" i="26"/>
  <c r="D114" i="28"/>
  <c r="D114" i="23"/>
  <c r="D113" i="20"/>
  <c r="D113" i="26"/>
  <c r="D112" i="28"/>
  <c r="D112" i="23"/>
  <c r="D111" i="20"/>
  <c r="D111" i="26"/>
  <c r="D110" i="28"/>
  <c r="D110" i="23"/>
  <c r="D109" i="20"/>
  <c r="D109" i="26"/>
  <c r="D108" i="28"/>
  <c r="D108" i="23"/>
  <c r="D107" i="20"/>
  <c r="D107" i="26"/>
  <c r="D106" i="28"/>
  <c r="D106" i="23"/>
  <c r="D105" i="20"/>
  <c r="D105" i="26"/>
  <c r="D104" i="28"/>
  <c r="D104" i="23"/>
  <c r="D103" i="20"/>
  <c r="D103" i="26"/>
  <c r="D102" i="28"/>
  <c r="D102" i="23"/>
  <c r="D101" i="20"/>
  <c r="D101" i="26"/>
  <c r="D99" i="28"/>
  <c r="D99" i="23"/>
  <c r="K98" i="20"/>
  <c r="T98" i="20" s="1"/>
  <c r="K98" i="26"/>
  <c r="D98" i="27"/>
  <c r="D98" i="22"/>
  <c r="D97" i="20"/>
  <c r="D97" i="26"/>
  <c r="D95" i="28"/>
  <c r="D95" i="23"/>
  <c r="K94" i="20"/>
  <c r="T94" i="20" s="1"/>
  <c r="K94" i="26"/>
  <c r="D94" i="27"/>
  <c r="D94" i="22"/>
  <c r="D93" i="20"/>
  <c r="D93" i="26"/>
  <c r="D91" i="28"/>
  <c r="D91" i="23"/>
  <c r="K90" i="20"/>
  <c r="T90" i="20" s="1"/>
  <c r="K90" i="26"/>
  <c r="D90" i="27"/>
  <c r="D90" i="22"/>
  <c r="D89" i="20"/>
  <c r="D89" i="26"/>
  <c r="D87" i="28"/>
  <c r="D87" i="23"/>
  <c r="K86" i="20"/>
  <c r="T86" i="20" s="1"/>
  <c r="K86" i="26"/>
  <c r="D86" i="27"/>
  <c r="D86" i="22"/>
  <c r="D85" i="20"/>
  <c r="D85" i="26"/>
  <c r="D83" i="28"/>
  <c r="D83" i="23"/>
  <c r="K82" i="20"/>
  <c r="T82" i="20" s="1"/>
  <c r="K82" i="26"/>
  <c r="D82" i="27"/>
  <c r="D82" i="22"/>
  <c r="D81" i="20"/>
  <c r="D81" i="26"/>
  <c r="D79" i="28"/>
  <c r="D79" i="23"/>
  <c r="K78" i="20"/>
  <c r="T78" i="20" s="1"/>
  <c r="K78" i="26"/>
  <c r="D78" i="27"/>
  <c r="D78" i="22"/>
  <c r="D77" i="20"/>
  <c r="D77" i="26"/>
  <c r="D75" i="28"/>
  <c r="D75" i="23"/>
  <c r="K74" i="20"/>
  <c r="T74" i="20" s="1"/>
  <c r="K74" i="26"/>
  <c r="D74" i="27"/>
  <c r="D74" i="22"/>
  <c r="D73" i="20"/>
  <c r="D73" i="26"/>
  <c r="D72" i="28"/>
  <c r="D72" i="23"/>
  <c r="D71" i="20"/>
  <c r="D71" i="26"/>
  <c r="D70" i="28"/>
  <c r="D70" i="23"/>
  <c r="D69" i="20"/>
  <c r="D69" i="26"/>
  <c r="D68" i="28"/>
  <c r="D68" i="23"/>
  <c r="D67" i="20"/>
  <c r="D67" i="26"/>
  <c r="D66" i="28"/>
  <c r="D66" i="23"/>
  <c r="D65" i="20"/>
  <c r="D65" i="26"/>
  <c r="D64" i="28"/>
  <c r="D64" i="23"/>
  <c r="D63" i="20"/>
  <c r="D63" i="26"/>
  <c r="D62" i="28"/>
  <c r="D62" i="23"/>
  <c r="D61" i="20"/>
  <c r="D61" i="26"/>
  <c r="D60" i="28"/>
  <c r="D60" i="23"/>
  <c r="D59" i="20"/>
  <c r="D59" i="26"/>
  <c r="D58" i="28"/>
  <c r="D58" i="23"/>
  <c r="D57" i="20"/>
  <c r="D57" i="26"/>
  <c r="D56" i="28"/>
  <c r="D56" i="23"/>
  <c r="D55" i="20"/>
  <c r="D55" i="26"/>
  <c r="D54" i="28"/>
  <c r="D54" i="23"/>
  <c r="D53" i="20"/>
  <c r="D53" i="26"/>
  <c r="D52" i="28"/>
  <c r="D52" i="23"/>
  <c r="D51" i="20"/>
  <c r="D51" i="26"/>
  <c r="D50" i="28"/>
  <c r="D50" i="23"/>
  <c r="D49" i="20"/>
  <c r="D49" i="26"/>
  <c r="D48" i="28"/>
  <c r="D48" i="23"/>
  <c r="D47" i="20"/>
  <c r="D47" i="26"/>
  <c r="D46" i="28"/>
  <c r="D46" i="23"/>
  <c r="D44" i="28"/>
  <c r="D44" i="23"/>
  <c r="D42" i="28"/>
  <c r="D42" i="23"/>
  <c r="D40" i="28"/>
  <c r="D40" i="23"/>
  <c r="D38" i="28"/>
  <c r="D38" i="23"/>
  <c r="D36" i="28"/>
  <c r="D36" i="23"/>
  <c r="D34" i="28"/>
  <c r="D34" i="23"/>
  <c r="D32" i="28"/>
  <c r="D32" i="23"/>
  <c r="D30" i="28"/>
  <c r="D30" i="23"/>
  <c r="D28" i="28"/>
  <c r="D28" i="23"/>
  <c r="D26" i="28"/>
  <c r="D26" i="23"/>
  <c r="D24" i="28"/>
  <c r="D24" i="23"/>
  <c r="D22" i="28"/>
  <c r="D22" i="23"/>
  <c r="D20" i="28"/>
  <c r="D20" i="23"/>
  <c r="D18" i="28"/>
  <c r="D18" i="23"/>
  <c r="D16" i="28"/>
  <c r="D16" i="23"/>
  <c r="D14" i="28"/>
  <c r="D14" i="23"/>
  <c r="D12" i="28"/>
  <c r="D12" i="23"/>
  <c r="D10" i="28"/>
  <c r="D10" i="23"/>
  <c r="D8" i="28"/>
  <c r="D8" i="23"/>
  <c r="D6" i="28"/>
  <c r="D6" i="23"/>
  <c r="D4" i="28"/>
  <c r="D4" i="23"/>
  <c r="D2" i="28"/>
  <c r="D2" i="23"/>
  <c r="BP72" i="16"/>
  <c r="BP71" i="16"/>
  <c r="DF71" i="16"/>
  <c r="CD71" i="16"/>
  <c r="D1" i="20"/>
  <c r="K117" i="20"/>
  <c r="T117" i="20" s="1"/>
  <c r="A117" i="20"/>
  <c r="K113" i="20"/>
  <c r="T113" i="20" s="1"/>
  <c r="A113" i="20"/>
  <c r="C113" i="15"/>
  <c r="C113" i="33" s="1"/>
  <c r="A107" i="20"/>
  <c r="C107" i="15"/>
  <c r="C107" i="33" s="1"/>
  <c r="A100" i="20"/>
  <c r="C100" i="15"/>
  <c r="C100" i="33" s="1"/>
  <c r="A96" i="20"/>
  <c r="C96" i="15"/>
  <c r="C96" i="33" s="1"/>
  <c r="A84" i="20"/>
  <c r="C84" i="15"/>
  <c r="C84" i="33" s="1"/>
  <c r="A73" i="20"/>
  <c r="C73" i="15"/>
  <c r="C73" i="33" s="1"/>
  <c r="A71" i="20"/>
  <c r="C71" i="15"/>
  <c r="C71" i="33" s="1"/>
  <c r="C55" i="15"/>
  <c r="C55" i="33" s="1"/>
  <c r="A55" i="20"/>
  <c r="A49" i="20"/>
  <c r="C49" i="15"/>
  <c r="C49" i="33" s="1"/>
  <c r="A43" i="20"/>
  <c r="C43" i="15"/>
  <c r="C43" i="33" s="1"/>
  <c r="A33" i="20"/>
  <c r="C33" i="15"/>
  <c r="C33" i="33" s="1"/>
  <c r="A31" i="20"/>
  <c r="C31" i="15"/>
  <c r="C31" i="33" s="1"/>
  <c r="A29" i="20"/>
  <c r="C29" i="15"/>
  <c r="C29" i="33" s="1"/>
  <c r="A23" i="20"/>
  <c r="C23" i="15"/>
  <c r="C23" i="33" s="1"/>
  <c r="A19" i="20"/>
  <c r="C19" i="15"/>
  <c r="C19" i="33" s="1"/>
  <c r="A17" i="20"/>
  <c r="C17" i="15"/>
  <c r="C17" i="33" s="1"/>
  <c r="A11" i="20"/>
  <c r="C11" i="15"/>
  <c r="C11" i="33" s="1"/>
  <c r="A7" i="20"/>
  <c r="C7" i="15"/>
  <c r="C7" i="33" s="1"/>
  <c r="A5" i="20"/>
  <c r="C5" i="15"/>
  <c r="C5" i="33" s="1"/>
  <c r="A3" i="20"/>
  <c r="C3" i="15"/>
  <c r="C3" i="33" s="1"/>
  <c r="BU111" i="15"/>
  <c r="F111" i="20"/>
  <c r="O111" i="20" s="1"/>
  <c r="BT108" i="15"/>
  <c r="E108" i="20"/>
  <c r="N108" i="20" s="1"/>
  <c r="BU91" i="15"/>
  <c r="F91" i="20"/>
  <c r="O91" i="20" s="1"/>
  <c r="BT88" i="15"/>
  <c r="E88" i="20"/>
  <c r="N88" i="20" s="1"/>
  <c r="BT84" i="15"/>
  <c r="E84" i="20"/>
  <c r="N84" i="20" s="1"/>
  <c r="BU75" i="15"/>
  <c r="F75" i="20"/>
  <c r="O75" i="20" s="1"/>
  <c r="BU71" i="15"/>
  <c r="F71" i="20"/>
  <c r="O71" i="20" s="1"/>
  <c r="BU59" i="15"/>
  <c r="F59" i="20"/>
  <c r="O59" i="20" s="1"/>
  <c r="BU55" i="15"/>
  <c r="F55" i="20"/>
  <c r="O55" i="20" s="1"/>
  <c r="BU51" i="15"/>
  <c r="F51" i="20"/>
  <c r="O51" i="20" s="1"/>
  <c r="BU47" i="15"/>
  <c r="F47" i="20"/>
  <c r="O47" i="20" s="1"/>
  <c r="BU39" i="15"/>
  <c r="F39" i="20"/>
  <c r="O39" i="20" s="1"/>
  <c r="BT32" i="15"/>
  <c r="E32" i="20"/>
  <c r="N32" i="20" s="1"/>
  <c r="BU27" i="15"/>
  <c r="F27" i="20"/>
  <c r="O27" i="20" s="1"/>
  <c r="BU23" i="15"/>
  <c r="F23" i="20"/>
  <c r="O23" i="20" s="1"/>
  <c r="BU19" i="15"/>
  <c r="F19" i="20"/>
  <c r="O19" i="20" s="1"/>
  <c r="BU11" i="15"/>
  <c r="F11" i="20"/>
  <c r="O11" i="20" s="1"/>
  <c r="BT8" i="15"/>
  <c r="E8" i="20"/>
  <c r="N8" i="20" s="1"/>
  <c r="A91" i="20"/>
  <c r="C91" i="15"/>
  <c r="C91" i="33" s="1"/>
  <c r="BT115" i="15"/>
  <c r="E115" i="20"/>
  <c r="N115" i="20" s="1"/>
  <c r="BT111" i="15"/>
  <c r="E111" i="20"/>
  <c r="N111" i="20" s="1"/>
  <c r="BU98" i="15"/>
  <c r="F98" i="20"/>
  <c r="O98" i="20" s="1"/>
  <c r="BT95" i="15"/>
  <c r="E95" i="20"/>
  <c r="N95" i="20" s="1"/>
  <c r="BU82" i="15"/>
  <c r="F82" i="20"/>
  <c r="O82" i="20" s="1"/>
  <c r="BU78" i="15"/>
  <c r="F78" i="20"/>
  <c r="O78" i="20" s="1"/>
  <c r="BU70" i="15"/>
  <c r="F70" i="20"/>
  <c r="O70" i="20" s="1"/>
  <c r="BU66" i="15"/>
  <c r="F66" i="20"/>
  <c r="O66" i="20" s="1"/>
  <c r="BT63" i="15"/>
  <c r="E63" i="20"/>
  <c r="N63" i="20" s="1"/>
  <c r="BU62" i="15"/>
  <c r="F62" i="20"/>
  <c r="O62" i="20" s="1"/>
  <c r="BU58" i="15"/>
  <c r="F58" i="20"/>
  <c r="O58" i="20" s="1"/>
  <c r="BU54" i="15"/>
  <c r="F54" i="20"/>
  <c r="O54" i="20" s="1"/>
  <c r="BU50" i="15"/>
  <c r="F50" i="20"/>
  <c r="O50" i="20" s="1"/>
  <c r="BT47" i="15"/>
  <c r="E47" i="20"/>
  <c r="N47" i="20" s="1"/>
  <c r="BU38" i="15"/>
  <c r="F38" i="20"/>
  <c r="O38" i="20" s="1"/>
  <c r="BU30" i="15"/>
  <c r="F30" i="20"/>
  <c r="O30" i="20" s="1"/>
  <c r="BT27" i="15"/>
  <c r="E27" i="20"/>
  <c r="N27" i="20" s="1"/>
  <c r="BT23" i="15"/>
  <c r="E23" i="20"/>
  <c r="N23" i="20" s="1"/>
  <c r="BT19" i="15"/>
  <c r="E19" i="20"/>
  <c r="N19" i="20" s="1"/>
  <c r="BT15" i="15"/>
  <c r="E15" i="20"/>
  <c r="N15" i="20" s="1"/>
  <c r="BT7" i="15"/>
  <c r="E7" i="20"/>
  <c r="N7" i="20" s="1"/>
  <c r="AR55" i="15"/>
  <c r="G55" i="33" s="1"/>
  <c r="P55" i="33" s="1"/>
  <c r="G7" i="20"/>
  <c r="P7" i="20" s="1"/>
  <c r="AR59" i="15"/>
  <c r="G59" i="33" s="1"/>
  <c r="P59" i="33" s="1"/>
  <c r="G11" i="20"/>
  <c r="P11" i="20" s="1"/>
  <c r="AR111" i="15"/>
  <c r="G111" i="33" s="1"/>
  <c r="P111" i="33" s="1"/>
  <c r="G63" i="20"/>
  <c r="P63" i="20" s="1"/>
  <c r="A115" i="20"/>
  <c r="C115" i="15"/>
  <c r="C115" i="33" s="1"/>
  <c r="K111" i="20"/>
  <c r="T111" i="20" s="1"/>
  <c r="A111" i="20"/>
  <c r="C111" i="15"/>
  <c r="C111" i="33" s="1"/>
  <c r="A109" i="20"/>
  <c r="C109" i="15"/>
  <c r="C109" i="33" s="1"/>
  <c r="A105" i="20"/>
  <c r="C105" i="15"/>
  <c r="C105" i="33" s="1"/>
  <c r="A103" i="20"/>
  <c r="C103" i="15"/>
  <c r="C103" i="33" s="1"/>
  <c r="A76" i="20"/>
  <c r="C76" i="15"/>
  <c r="C76" i="33" s="1"/>
  <c r="A63" i="20"/>
  <c r="C63" i="15"/>
  <c r="C63" i="33" s="1"/>
  <c r="A61" i="20"/>
  <c r="C61" i="15"/>
  <c r="C61" i="33" s="1"/>
  <c r="A59" i="20"/>
  <c r="C59" i="15"/>
  <c r="C59" i="33" s="1"/>
  <c r="A53" i="20"/>
  <c r="C53" i="15"/>
  <c r="C53" i="33" s="1"/>
  <c r="A45" i="20"/>
  <c r="C45" i="15"/>
  <c r="C45" i="33" s="1"/>
  <c r="A39" i="20"/>
  <c r="C39" i="15"/>
  <c r="C39" i="33" s="1"/>
  <c r="A35" i="20"/>
  <c r="C35" i="15"/>
  <c r="C35" i="33" s="1"/>
  <c r="A25" i="20"/>
  <c r="C25" i="15"/>
  <c r="C25" i="33" s="1"/>
  <c r="A9" i="20"/>
  <c r="C9" i="15"/>
  <c r="C9" i="33" s="1"/>
  <c r="BU115" i="15"/>
  <c r="F115" i="20"/>
  <c r="O115" i="20" s="1"/>
  <c r="BU107" i="15"/>
  <c r="F107" i="20"/>
  <c r="O107" i="20" s="1"/>
  <c r="BT104" i="15"/>
  <c r="E104" i="20"/>
  <c r="N104" i="20" s="1"/>
  <c r="BT100" i="15"/>
  <c r="E100" i="20"/>
  <c r="N100" i="20" s="1"/>
  <c r="BU99" i="15"/>
  <c r="F99" i="20"/>
  <c r="O99" i="20" s="1"/>
  <c r="BU95" i="15"/>
  <c r="F95" i="20"/>
  <c r="O95" i="20" s="1"/>
  <c r="BT92" i="15"/>
  <c r="E92" i="20"/>
  <c r="N92" i="20" s="1"/>
  <c r="BU83" i="15"/>
  <c r="F83" i="20"/>
  <c r="O83" i="20" s="1"/>
  <c r="BU79" i="15"/>
  <c r="F79" i="20"/>
  <c r="O79" i="20" s="1"/>
  <c r="BT76" i="15"/>
  <c r="E76" i="20"/>
  <c r="N76" i="20" s="1"/>
  <c r="BT68" i="15"/>
  <c r="E68" i="20"/>
  <c r="N68" i="20" s="1"/>
  <c r="BU67" i="15"/>
  <c r="F67" i="20"/>
  <c r="O67" i="20" s="1"/>
  <c r="BT64" i="15"/>
  <c r="E64" i="20"/>
  <c r="N64" i="20" s="1"/>
  <c r="BT56" i="15"/>
  <c r="E56" i="20"/>
  <c r="N56" i="20" s="1"/>
  <c r="BT48" i="15"/>
  <c r="E48" i="20"/>
  <c r="N48" i="20" s="1"/>
  <c r="BT44" i="15"/>
  <c r="E44" i="20"/>
  <c r="N44" i="20" s="1"/>
  <c r="BU35" i="15"/>
  <c r="F35" i="20"/>
  <c r="O35" i="20" s="1"/>
  <c r="BU31" i="15"/>
  <c r="F31" i="20"/>
  <c r="O31" i="20" s="1"/>
  <c r="BT24" i="15"/>
  <c r="E24" i="20"/>
  <c r="N24" i="20" s="1"/>
  <c r="BT20" i="15"/>
  <c r="E20" i="20"/>
  <c r="N20" i="20" s="1"/>
  <c r="BT16" i="15"/>
  <c r="E16" i="20"/>
  <c r="N16" i="20" s="1"/>
  <c r="BU7" i="15"/>
  <c r="F7" i="20"/>
  <c r="O7" i="20" s="1"/>
  <c r="BU3" i="15"/>
  <c r="F3" i="20"/>
  <c r="O3" i="20" s="1"/>
  <c r="AR60" i="15"/>
  <c r="G60" i="33" s="1"/>
  <c r="P60" i="33" s="1"/>
  <c r="G12" i="20"/>
  <c r="P12" i="20" s="1"/>
  <c r="A95" i="20"/>
  <c r="C95" i="15"/>
  <c r="C95" i="33" s="1"/>
  <c r="A83" i="20"/>
  <c r="C83" i="15"/>
  <c r="C83" i="33" s="1"/>
  <c r="A79" i="20"/>
  <c r="C79" i="15"/>
  <c r="C79" i="33" s="1"/>
  <c r="A75" i="20"/>
  <c r="C75" i="15"/>
  <c r="C75" i="33" s="1"/>
  <c r="BT107" i="15"/>
  <c r="E107" i="20"/>
  <c r="N107" i="20" s="1"/>
  <c r="BT103" i="15"/>
  <c r="E103" i="20"/>
  <c r="N103" i="20" s="1"/>
  <c r="BU102" i="15"/>
  <c r="F102" i="20"/>
  <c r="O102" i="20" s="1"/>
  <c r="BT99" i="15"/>
  <c r="E99" i="20"/>
  <c r="N99" i="20" s="1"/>
  <c r="BU94" i="15"/>
  <c r="F94" i="20"/>
  <c r="O94" i="20" s="1"/>
  <c r="BT91" i="15"/>
  <c r="E91" i="20"/>
  <c r="N91" i="20" s="1"/>
  <c r="BU90" i="15"/>
  <c r="F90" i="20"/>
  <c r="O90" i="20" s="1"/>
  <c r="BT87" i="15"/>
  <c r="E87" i="20"/>
  <c r="N87" i="20" s="1"/>
  <c r="BT83" i="15"/>
  <c r="E83" i="20"/>
  <c r="N83" i="20" s="1"/>
  <c r="BT79" i="15"/>
  <c r="E79" i="20"/>
  <c r="N79" i="20" s="1"/>
  <c r="BT71" i="15"/>
  <c r="E71" i="20"/>
  <c r="N71" i="20" s="1"/>
  <c r="BT55" i="15"/>
  <c r="E55" i="20"/>
  <c r="N55" i="20" s="1"/>
  <c r="BT51" i="15"/>
  <c r="E51" i="20"/>
  <c r="N51" i="20" s="1"/>
  <c r="BT43" i="15"/>
  <c r="E43" i="20"/>
  <c r="N43" i="20" s="1"/>
  <c r="BU42" i="15"/>
  <c r="F42" i="20"/>
  <c r="O42" i="20" s="1"/>
  <c r="BT31" i="15"/>
  <c r="E31" i="20"/>
  <c r="N31" i="20" s="1"/>
  <c r="BU26" i="15"/>
  <c r="F26" i="20"/>
  <c r="O26" i="20" s="1"/>
  <c r="BU18" i="15"/>
  <c r="F18" i="20"/>
  <c r="O18" i="20" s="1"/>
  <c r="BU14" i="15"/>
  <c r="F14" i="20"/>
  <c r="O14" i="20" s="1"/>
  <c r="BT11" i="15"/>
  <c r="E11" i="20"/>
  <c r="N11" i="20" s="1"/>
  <c r="BU10" i="15"/>
  <c r="F10" i="20"/>
  <c r="O10" i="20" s="1"/>
  <c r="BU6" i="15"/>
  <c r="F6" i="20"/>
  <c r="O6" i="20" s="1"/>
  <c r="K116" i="20"/>
  <c r="T116" i="20" s="1"/>
  <c r="A116" i="20"/>
  <c r="C116" i="15"/>
  <c r="C116" i="33" s="1"/>
  <c r="K114" i="20"/>
  <c r="T114" i="20" s="1"/>
  <c r="A114" i="20"/>
  <c r="C114" i="15"/>
  <c r="C114" i="33" s="1"/>
  <c r="K112" i="20"/>
  <c r="T112" i="20" s="1"/>
  <c r="A112" i="20"/>
  <c r="C112" i="15"/>
  <c r="C112" i="33" s="1"/>
  <c r="K110" i="20"/>
  <c r="T110" i="20" s="1"/>
  <c r="A110" i="20"/>
  <c r="C110" i="15"/>
  <c r="C110" i="33" s="1"/>
  <c r="A108" i="20"/>
  <c r="C108" i="15"/>
  <c r="C108" i="33" s="1"/>
  <c r="A106" i="20"/>
  <c r="C106" i="15"/>
  <c r="C106" i="33" s="1"/>
  <c r="A104" i="20"/>
  <c r="C104" i="15"/>
  <c r="C104" i="33" s="1"/>
  <c r="A102" i="20"/>
  <c r="C102" i="15"/>
  <c r="C102" i="33" s="1"/>
  <c r="A98" i="20"/>
  <c r="C98" i="15"/>
  <c r="C98" i="33" s="1"/>
  <c r="A94" i="20"/>
  <c r="C94" i="15"/>
  <c r="C94" i="33" s="1"/>
  <c r="A90" i="20"/>
  <c r="C90" i="15"/>
  <c r="C90" i="33" s="1"/>
  <c r="A86" i="20"/>
  <c r="C86" i="15"/>
  <c r="C86" i="33" s="1"/>
  <c r="A82" i="20"/>
  <c r="C82" i="15"/>
  <c r="C82" i="33" s="1"/>
  <c r="A78" i="20"/>
  <c r="C78" i="15"/>
  <c r="C78" i="33" s="1"/>
  <c r="A74" i="20"/>
  <c r="C74" i="15"/>
  <c r="C74" i="33" s="1"/>
  <c r="A72" i="20"/>
  <c r="C72" i="15"/>
  <c r="C72" i="33" s="1"/>
  <c r="A70" i="20"/>
  <c r="C70" i="15"/>
  <c r="C70" i="33" s="1"/>
  <c r="A68" i="20"/>
  <c r="C68" i="15"/>
  <c r="C68" i="33" s="1"/>
  <c r="A66" i="20"/>
  <c r="C66" i="15"/>
  <c r="C66" i="33" s="1"/>
  <c r="A64" i="20"/>
  <c r="C64" i="15"/>
  <c r="C64" i="33" s="1"/>
  <c r="A62" i="20"/>
  <c r="C62" i="15"/>
  <c r="C62" i="33" s="1"/>
  <c r="A60" i="20"/>
  <c r="C60" i="15"/>
  <c r="C60" i="33" s="1"/>
  <c r="A58" i="20"/>
  <c r="C58" i="15"/>
  <c r="C58" i="33" s="1"/>
  <c r="A56" i="20"/>
  <c r="C56" i="15"/>
  <c r="C56" i="33" s="1"/>
  <c r="CE54" i="15"/>
  <c r="A54" i="20"/>
  <c r="C54" i="15"/>
  <c r="C54" i="33" s="1"/>
  <c r="CE52" i="15"/>
  <c r="A52" i="20"/>
  <c r="C52" i="15"/>
  <c r="C52" i="33" s="1"/>
  <c r="CE50" i="15"/>
  <c r="A50" i="20"/>
  <c r="C50" i="15"/>
  <c r="C50" i="33" s="1"/>
  <c r="CE48" i="15"/>
  <c r="A48" i="20"/>
  <c r="C48" i="15"/>
  <c r="C48" i="33" s="1"/>
  <c r="CE46" i="15"/>
  <c r="A46" i="20"/>
  <c r="C46" i="15"/>
  <c r="C46" i="33" s="1"/>
  <c r="CE44" i="15"/>
  <c r="A44" i="20"/>
  <c r="C44" i="15"/>
  <c r="C44" i="33" s="1"/>
  <c r="CE42" i="15"/>
  <c r="A42" i="20"/>
  <c r="C42" i="15"/>
  <c r="C42" i="33" s="1"/>
  <c r="CE40" i="15"/>
  <c r="A40" i="20"/>
  <c r="C40" i="15"/>
  <c r="C40" i="33" s="1"/>
  <c r="CE38" i="15"/>
  <c r="A38" i="20"/>
  <c r="C38" i="15"/>
  <c r="C38" i="33" s="1"/>
  <c r="CE36" i="15"/>
  <c r="A36" i="20"/>
  <c r="C36" i="15"/>
  <c r="C36" i="33" s="1"/>
  <c r="CE34" i="15"/>
  <c r="A34" i="20"/>
  <c r="C34" i="15"/>
  <c r="C34" i="33" s="1"/>
  <c r="CE32" i="15"/>
  <c r="A32" i="20"/>
  <c r="C32" i="15"/>
  <c r="C32" i="33" s="1"/>
  <c r="CE30" i="15"/>
  <c r="A30" i="20"/>
  <c r="C30" i="15"/>
  <c r="C30" i="33" s="1"/>
  <c r="CE28" i="15"/>
  <c r="A28" i="20"/>
  <c r="C28" i="15"/>
  <c r="C28" i="33" s="1"/>
  <c r="CE26" i="15"/>
  <c r="A26" i="20"/>
  <c r="C26" i="15"/>
  <c r="C26" i="33" s="1"/>
  <c r="CE24" i="15"/>
  <c r="A24" i="20"/>
  <c r="C24" i="15"/>
  <c r="C24" i="33" s="1"/>
  <c r="CE22" i="15"/>
  <c r="A22" i="20"/>
  <c r="C22" i="15"/>
  <c r="C22" i="33" s="1"/>
  <c r="CE20" i="15"/>
  <c r="A20" i="20"/>
  <c r="C20" i="15"/>
  <c r="C20" i="33" s="1"/>
  <c r="CE18" i="15"/>
  <c r="A18" i="20"/>
  <c r="C18" i="15"/>
  <c r="C18" i="33" s="1"/>
  <c r="CE16" i="15"/>
  <c r="A16" i="20"/>
  <c r="C16" i="15"/>
  <c r="C16" i="33" s="1"/>
  <c r="CE14" i="15"/>
  <c r="A14" i="20"/>
  <c r="C14" i="15"/>
  <c r="C14" i="33" s="1"/>
  <c r="CE12" i="15"/>
  <c r="A12" i="20"/>
  <c r="C12" i="15"/>
  <c r="C12" i="33" s="1"/>
  <c r="CE10" i="15"/>
  <c r="A10" i="20"/>
  <c r="C10" i="15"/>
  <c r="C10" i="33" s="1"/>
  <c r="CE8" i="15"/>
  <c r="A8" i="20"/>
  <c r="C8" i="15"/>
  <c r="C8" i="33" s="1"/>
  <c r="CE6" i="15"/>
  <c r="A6" i="20"/>
  <c r="C6" i="15"/>
  <c r="C6" i="33" s="1"/>
  <c r="CE4" i="15"/>
  <c r="A4" i="20"/>
  <c r="C4" i="15"/>
  <c r="C4" i="33" s="1"/>
  <c r="CE2" i="15"/>
  <c r="A2" i="20"/>
  <c r="C2" i="15"/>
  <c r="C2" i="33" s="1"/>
  <c r="BU1" i="15"/>
  <c r="F1" i="20"/>
  <c r="O1" i="20" s="1"/>
  <c r="F117" i="20"/>
  <c r="O117" i="20" s="1"/>
  <c r="BT114" i="15"/>
  <c r="E114" i="20"/>
  <c r="N114" i="20" s="1"/>
  <c r="BU113" i="15"/>
  <c r="F113" i="20"/>
  <c r="O113" i="20" s="1"/>
  <c r="BT110" i="15"/>
  <c r="E110" i="20"/>
  <c r="N110" i="20" s="1"/>
  <c r="BU109" i="15"/>
  <c r="F109" i="20"/>
  <c r="O109" i="20" s="1"/>
  <c r="BT106" i="15"/>
  <c r="E106" i="20"/>
  <c r="N106" i="20" s="1"/>
  <c r="BU105" i="15"/>
  <c r="F105" i="20"/>
  <c r="O105" i="20" s="1"/>
  <c r="BT102" i="15"/>
  <c r="E102" i="20"/>
  <c r="N102" i="20" s="1"/>
  <c r="BU101" i="15"/>
  <c r="F101" i="20"/>
  <c r="O101" i="20" s="1"/>
  <c r="BT98" i="15"/>
  <c r="E98" i="20"/>
  <c r="N98" i="20" s="1"/>
  <c r="BU97" i="15"/>
  <c r="F97" i="20"/>
  <c r="O97" i="20" s="1"/>
  <c r="BT94" i="15"/>
  <c r="E94" i="20"/>
  <c r="N94" i="20" s="1"/>
  <c r="BU93" i="15"/>
  <c r="F93" i="20"/>
  <c r="O93" i="20" s="1"/>
  <c r="BT90" i="15"/>
  <c r="E90" i="20"/>
  <c r="N90" i="20" s="1"/>
  <c r="BU89" i="15"/>
  <c r="F89" i="20"/>
  <c r="O89" i="20" s="1"/>
  <c r="BT86" i="15"/>
  <c r="E86" i="20"/>
  <c r="N86" i="20" s="1"/>
  <c r="BU85" i="15"/>
  <c r="F85" i="20"/>
  <c r="O85" i="20" s="1"/>
  <c r="BT82" i="15"/>
  <c r="E82" i="20"/>
  <c r="N82" i="20" s="1"/>
  <c r="BU81" i="15"/>
  <c r="F81" i="20"/>
  <c r="O81" i="20" s="1"/>
  <c r="BT78" i="15"/>
  <c r="E78" i="20"/>
  <c r="N78" i="20" s="1"/>
  <c r="BU77" i="15"/>
  <c r="F77" i="20"/>
  <c r="O77" i="20" s="1"/>
  <c r="BT74" i="15"/>
  <c r="E74" i="20"/>
  <c r="N74" i="20" s="1"/>
  <c r="BU73" i="15"/>
  <c r="F73" i="20"/>
  <c r="O73" i="20" s="1"/>
  <c r="BT70" i="15"/>
  <c r="E70" i="20"/>
  <c r="N70" i="20" s="1"/>
  <c r="BU69" i="15"/>
  <c r="F69" i="20"/>
  <c r="O69" i="20" s="1"/>
  <c r="BT66" i="15"/>
  <c r="E66" i="20"/>
  <c r="N66" i="20" s="1"/>
  <c r="BU65" i="15"/>
  <c r="F65" i="20"/>
  <c r="O65" i="20" s="1"/>
  <c r="BT62" i="15"/>
  <c r="E62" i="20"/>
  <c r="N62" i="20" s="1"/>
  <c r="BU61" i="15"/>
  <c r="F61" i="20"/>
  <c r="O61" i="20" s="1"/>
  <c r="BT58" i="15"/>
  <c r="E58" i="20"/>
  <c r="N58" i="20" s="1"/>
  <c r="BU57" i="15"/>
  <c r="F57" i="20"/>
  <c r="O57" i="20" s="1"/>
  <c r="BT54" i="15"/>
  <c r="E54" i="20"/>
  <c r="N54" i="20" s="1"/>
  <c r="BU53" i="15"/>
  <c r="F53" i="20"/>
  <c r="O53" i="20" s="1"/>
  <c r="BT50" i="15"/>
  <c r="E50" i="20"/>
  <c r="N50" i="20" s="1"/>
  <c r="BU49" i="15"/>
  <c r="F49" i="20"/>
  <c r="O49" i="20" s="1"/>
  <c r="BT46" i="15"/>
  <c r="E46" i="20"/>
  <c r="N46" i="20" s="1"/>
  <c r="BU45" i="15"/>
  <c r="F45" i="20"/>
  <c r="O45" i="20" s="1"/>
  <c r="BT42" i="15"/>
  <c r="E42" i="20"/>
  <c r="N42" i="20" s="1"/>
  <c r="BU41" i="15"/>
  <c r="F41" i="20"/>
  <c r="O41" i="20" s="1"/>
  <c r="BT38" i="15"/>
  <c r="E38" i="20"/>
  <c r="N38" i="20" s="1"/>
  <c r="BU37" i="15"/>
  <c r="F37" i="20"/>
  <c r="O37" i="20" s="1"/>
  <c r="BT34" i="15"/>
  <c r="E34" i="20"/>
  <c r="N34" i="20" s="1"/>
  <c r="BU33" i="15"/>
  <c r="F33" i="20"/>
  <c r="O33" i="20" s="1"/>
  <c r="BT30" i="15"/>
  <c r="E30" i="20"/>
  <c r="N30" i="20" s="1"/>
  <c r="BU29" i="15"/>
  <c r="F29" i="20"/>
  <c r="O29" i="20" s="1"/>
  <c r="BT26" i="15"/>
  <c r="E26" i="20"/>
  <c r="N26" i="20" s="1"/>
  <c r="BU25" i="15"/>
  <c r="F25" i="20"/>
  <c r="O25" i="20" s="1"/>
  <c r="BT22" i="15"/>
  <c r="E22" i="20"/>
  <c r="N22" i="20" s="1"/>
  <c r="BU21" i="15"/>
  <c r="F21" i="20"/>
  <c r="O21" i="20" s="1"/>
  <c r="BT18" i="15"/>
  <c r="E18" i="20"/>
  <c r="N18" i="20" s="1"/>
  <c r="BU17" i="15"/>
  <c r="F17" i="20"/>
  <c r="O17" i="20" s="1"/>
  <c r="BT14" i="15"/>
  <c r="E14" i="20"/>
  <c r="N14" i="20" s="1"/>
  <c r="BU13" i="15"/>
  <c r="F13" i="20"/>
  <c r="O13" i="20" s="1"/>
  <c r="BT10" i="15"/>
  <c r="E10" i="20"/>
  <c r="N10" i="20" s="1"/>
  <c r="BU9" i="15"/>
  <c r="F9" i="20"/>
  <c r="O9" i="20" s="1"/>
  <c r="BT6" i="15"/>
  <c r="E6" i="20"/>
  <c r="N6" i="20" s="1"/>
  <c r="BU5" i="15"/>
  <c r="F5" i="20"/>
  <c r="O5" i="20" s="1"/>
  <c r="BT2" i="15"/>
  <c r="E2" i="20"/>
  <c r="N2" i="20" s="1"/>
  <c r="BI116" i="15"/>
  <c r="K115" i="20"/>
  <c r="T115" i="20" s="1"/>
  <c r="A92" i="20"/>
  <c r="C92" i="15"/>
  <c r="C92" i="33" s="1"/>
  <c r="A88" i="20"/>
  <c r="C88" i="15"/>
  <c r="C88" i="33" s="1"/>
  <c r="A80" i="20"/>
  <c r="C80" i="15"/>
  <c r="C80" i="33" s="1"/>
  <c r="A69" i="20"/>
  <c r="C69" i="15"/>
  <c r="C69" i="33" s="1"/>
  <c r="A67" i="20"/>
  <c r="C67" i="15"/>
  <c r="C67" i="33" s="1"/>
  <c r="A65" i="20"/>
  <c r="C65" i="15"/>
  <c r="C65" i="33" s="1"/>
  <c r="A57" i="20"/>
  <c r="C57" i="15"/>
  <c r="C57" i="33" s="1"/>
  <c r="A51" i="20"/>
  <c r="C51" i="15"/>
  <c r="C51" i="33" s="1"/>
  <c r="A47" i="20"/>
  <c r="C47" i="15"/>
  <c r="C47" i="33" s="1"/>
  <c r="A41" i="20"/>
  <c r="C41" i="15"/>
  <c r="C41" i="33" s="1"/>
  <c r="A37" i="20"/>
  <c r="C37" i="15"/>
  <c r="C37" i="33" s="1"/>
  <c r="A27" i="20"/>
  <c r="C27" i="15"/>
  <c r="C27" i="33" s="1"/>
  <c r="A21" i="20"/>
  <c r="C21" i="15"/>
  <c r="C21" i="33" s="1"/>
  <c r="C15" i="15"/>
  <c r="C15" i="33" s="1"/>
  <c r="A15" i="20"/>
  <c r="A13" i="20"/>
  <c r="C13" i="15"/>
  <c r="C13" i="33" s="1"/>
  <c r="BT116" i="15"/>
  <c r="E116" i="20"/>
  <c r="N116" i="20" s="1"/>
  <c r="BT112" i="15"/>
  <c r="E112" i="20"/>
  <c r="N112" i="20" s="1"/>
  <c r="BU103" i="15"/>
  <c r="F103" i="20"/>
  <c r="O103" i="20" s="1"/>
  <c r="BT96" i="15"/>
  <c r="E96" i="20"/>
  <c r="N96" i="20" s="1"/>
  <c r="BU87" i="15"/>
  <c r="F87" i="20"/>
  <c r="O87" i="20" s="1"/>
  <c r="BT80" i="15"/>
  <c r="E80" i="20"/>
  <c r="N80" i="20" s="1"/>
  <c r="BT72" i="15"/>
  <c r="E72" i="20"/>
  <c r="N72" i="20" s="1"/>
  <c r="BU63" i="15"/>
  <c r="F63" i="20"/>
  <c r="O63" i="20" s="1"/>
  <c r="BT60" i="15"/>
  <c r="E60" i="20"/>
  <c r="N60" i="20" s="1"/>
  <c r="BT52" i="15"/>
  <c r="E52" i="20"/>
  <c r="N52" i="20" s="1"/>
  <c r="BU43" i="15"/>
  <c r="F43" i="20"/>
  <c r="O43" i="20" s="1"/>
  <c r="BT40" i="15"/>
  <c r="E40" i="20"/>
  <c r="N40" i="20" s="1"/>
  <c r="BT36" i="15"/>
  <c r="E36" i="20"/>
  <c r="N36" i="20" s="1"/>
  <c r="BT28" i="15"/>
  <c r="E28" i="20"/>
  <c r="N28" i="20" s="1"/>
  <c r="BU15" i="15"/>
  <c r="F15" i="20"/>
  <c r="O15" i="20" s="1"/>
  <c r="BT12" i="15"/>
  <c r="E12" i="20"/>
  <c r="N12" i="20" s="1"/>
  <c r="BT4" i="15"/>
  <c r="E4" i="20"/>
  <c r="N4" i="20" s="1"/>
  <c r="AR52" i="15"/>
  <c r="G52" i="33" s="1"/>
  <c r="P52" i="33" s="1"/>
  <c r="G4" i="20"/>
  <c r="P4" i="20" s="1"/>
  <c r="AR56" i="15"/>
  <c r="G56" i="33" s="1"/>
  <c r="P56" i="33" s="1"/>
  <c r="G8" i="20"/>
  <c r="P8" i="20" s="1"/>
  <c r="AR99" i="15"/>
  <c r="G99" i="33" s="1"/>
  <c r="P99" i="33" s="1"/>
  <c r="G51" i="20"/>
  <c r="P51" i="20" s="1"/>
  <c r="A99" i="20"/>
  <c r="C99" i="15"/>
  <c r="C99" i="33" s="1"/>
  <c r="A87" i="20"/>
  <c r="C87" i="15"/>
  <c r="C87" i="33" s="1"/>
  <c r="BU114" i="15"/>
  <c r="F114" i="20"/>
  <c r="O114" i="20" s="1"/>
  <c r="BU110" i="15"/>
  <c r="F110" i="20"/>
  <c r="O110" i="20" s="1"/>
  <c r="BU106" i="15"/>
  <c r="F106" i="20"/>
  <c r="O106" i="20" s="1"/>
  <c r="BU86" i="15"/>
  <c r="F86" i="20"/>
  <c r="O86" i="20" s="1"/>
  <c r="BT75" i="15"/>
  <c r="E75" i="20"/>
  <c r="N75" i="20" s="1"/>
  <c r="BU74" i="15"/>
  <c r="F74" i="20"/>
  <c r="O74" i="20" s="1"/>
  <c r="BT67" i="15"/>
  <c r="E67" i="20"/>
  <c r="N67" i="20" s="1"/>
  <c r="BT59" i="15"/>
  <c r="E59" i="20"/>
  <c r="N59" i="20" s="1"/>
  <c r="BU46" i="15"/>
  <c r="F46" i="20"/>
  <c r="O46" i="20" s="1"/>
  <c r="BT39" i="15"/>
  <c r="E39" i="20"/>
  <c r="N39" i="20" s="1"/>
  <c r="BT35" i="15"/>
  <c r="E35" i="20"/>
  <c r="N35" i="20" s="1"/>
  <c r="BU34" i="15"/>
  <c r="F34" i="20"/>
  <c r="O34" i="20" s="1"/>
  <c r="BU22" i="15"/>
  <c r="F22" i="20"/>
  <c r="O22" i="20" s="1"/>
  <c r="BT3" i="15"/>
  <c r="E3" i="20"/>
  <c r="N3" i="20" s="1"/>
  <c r="BU2" i="15"/>
  <c r="F2" i="20"/>
  <c r="O2" i="20" s="1"/>
  <c r="A101" i="20"/>
  <c r="C101" i="15"/>
  <c r="C101" i="33" s="1"/>
  <c r="A97" i="20"/>
  <c r="C97" i="15"/>
  <c r="C97" i="33" s="1"/>
  <c r="A93" i="20"/>
  <c r="C93" i="15"/>
  <c r="C93" i="33" s="1"/>
  <c r="A89" i="20"/>
  <c r="C89" i="15"/>
  <c r="C89" i="33" s="1"/>
  <c r="A85" i="20"/>
  <c r="C85" i="15"/>
  <c r="C85" i="33" s="1"/>
  <c r="A81" i="20"/>
  <c r="C81" i="15"/>
  <c r="C81" i="33" s="1"/>
  <c r="A77" i="20"/>
  <c r="C77" i="15"/>
  <c r="C77" i="33" s="1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T1" i="15"/>
  <c r="E1" i="20"/>
  <c r="N1" i="20" s="1"/>
  <c r="E117" i="20"/>
  <c r="N117" i="20" s="1"/>
  <c r="BU116" i="15"/>
  <c r="F116" i="20"/>
  <c r="O116" i="20" s="1"/>
  <c r="BT113" i="15"/>
  <c r="E113" i="20"/>
  <c r="N113" i="20" s="1"/>
  <c r="BU112" i="15"/>
  <c r="F112" i="20"/>
  <c r="O112" i="20" s="1"/>
  <c r="BT109" i="15"/>
  <c r="E109" i="20"/>
  <c r="N109" i="20" s="1"/>
  <c r="BU108" i="15"/>
  <c r="F108" i="20"/>
  <c r="O108" i="20" s="1"/>
  <c r="BT105" i="15"/>
  <c r="E105" i="20"/>
  <c r="N105" i="20" s="1"/>
  <c r="BU104" i="15"/>
  <c r="F104" i="20"/>
  <c r="O104" i="20" s="1"/>
  <c r="BT101" i="15"/>
  <c r="E101" i="20"/>
  <c r="N101" i="20" s="1"/>
  <c r="BU100" i="15"/>
  <c r="F100" i="20"/>
  <c r="O100" i="20" s="1"/>
  <c r="BT97" i="15"/>
  <c r="E97" i="20"/>
  <c r="N97" i="20" s="1"/>
  <c r="BU96" i="15"/>
  <c r="F96" i="20"/>
  <c r="O96" i="20" s="1"/>
  <c r="BT93" i="15"/>
  <c r="E93" i="20"/>
  <c r="N93" i="20" s="1"/>
  <c r="BU92" i="15"/>
  <c r="F92" i="20"/>
  <c r="O92" i="20" s="1"/>
  <c r="BT89" i="15"/>
  <c r="E89" i="20"/>
  <c r="N89" i="20" s="1"/>
  <c r="BU88" i="15"/>
  <c r="F88" i="20"/>
  <c r="O88" i="20" s="1"/>
  <c r="BT85" i="15"/>
  <c r="E85" i="20"/>
  <c r="N85" i="20" s="1"/>
  <c r="BU84" i="15"/>
  <c r="F84" i="20"/>
  <c r="O84" i="20" s="1"/>
  <c r="BT81" i="15"/>
  <c r="E81" i="20"/>
  <c r="N81" i="20" s="1"/>
  <c r="BU80" i="15"/>
  <c r="F80" i="20"/>
  <c r="O80" i="20" s="1"/>
  <c r="BT77" i="15"/>
  <c r="E77" i="20"/>
  <c r="N77" i="20" s="1"/>
  <c r="BU76" i="15"/>
  <c r="F76" i="20"/>
  <c r="O76" i="20" s="1"/>
  <c r="BT73" i="15"/>
  <c r="E73" i="20"/>
  <c r="N73" i="20" s="1"/>
  <c r="BU72" i="15"/>
  <c r="F72" i="20"/>
  <c r="O72" i="20" s="1"/>
  <c r="BT69" i="15"/>
  <c r="E69" i="20"/>
  <c r="N69" i="20" s="1"/>
  <c r="BU68" i="15"/>
  <c r="F68" i="20"/>
  <c r="O68" i="20" s="1"/>
  <c r="BT65" i="15"/>
  <c r="E65" i="20"/>
  <c r="N65" i="20" s="1"/>
  <c r="BU64" i="15"/>
  <c r="F64" i="20"/>
  <c r="O64" i="20" s="1"/>
  <c r="BT61" i="15"/>
  <c r="E61" i="20"/>
  <c r="N61" i="20" s="1"/>
  <c r="BU60" i="15"/>
  <c r="F60" i="20"/>
  <c r="O60" i="20" s="1"/>
  <c r="BT57" i="15"/>
  <c r="E57" i="20"/>
  <c r="N57" i="20" s="1"/>
  <c r="BU56" i="15"/>
  <c r="F56" i="20"/>
  <c r="O56" i="20" s="1"/>
  <c r="BT53" i="15"/>
  <c r="E53" i="20"/>
  <c r="N53" i="20" s="1"/>
  <c r="BU52" i="15"/>
  <c r="F52" i="20"/>
  <c r="O52" i="20" s="1"/>
  <c r="BT49" i="15"/>
  <c r="E49" i="20"/>
  <c r="N49" i="20" s="1"/>
  <c r="BU48" i="15"/>
  <c r="F48" i="20"/>
  <c r="O48" i="20" s="1"/>
  <c r="BT45" i="15"/>
  <c r="E45" i="20"/>
  <c r="N45" i="20" s="1"/>
  <c r="BU44" i="15"/>
  <c r="F44" i="20"/>
  <c r="O44" i="20" s="1"/>
  <c r="BT41" i="15"/>
  <c r="E41" i="20"/>
  <c r="N41" i="20" s="1"/>
  <c r="BU40" i="15"/>
  <c r="F40" i="20"/>
  <c r="O40" i="20" s="1"/>
  <c r="BT37" i="15"/>
  <c r="E37" i="20"/>
  <c r="N37" i="20" s="1"/>
  <c r="BU36" i="15"/>
  <c r="F36" i="20"/>
  <c r="O36" i="20" s="1"/>
  <c r="BT33" i="15"/>
  <c r="E33" i="20"/>
  <c r="N33" i="20" s="1"/>
  <c r="BU32" i="15"/>
  <c r="F32" i="20"/>
  <c r="O32" i="20" s="1"/>
  <c r="BT29" i="15"/>
  <c r="E29" i="20"/>
  <c r="N29" i="20" s="1"/>
  <c r="BU28" i="15"/>
  <c r="F28" i="20"/>
  <c r="O28" i="20" s="1"/>
  <c r="BT25" i="15"/>
  <c r="E25" i="20"/>
  <c r="N25" i="20" s="1"/>
  <c r="BU24" i="15"/>
  <c r="F24" i="20"/>
  <c r="O24" i="20" s="1"/>
  <c r="BT21" i="15"/>
  <c r="E21" i="20"/>
  <c r="N21" i="20" s="1"/>
  <c r="BU20" i="15"/>
  <c r="F20" i="20"/>
  <c r="O20" i="20" s="1"/>
  <c r="BT17" i="15"/>
  <c r="E17" i="20"/>
  <c r="N17" i="20" s="1"/>
  <c r="BU16" i="15"/>
  <c r="F16" i="20"/>
  <c r="O16" i="20" s="1"/>
  <c r="BT13" i="15"/>
  <c r="E13" i="20"/>
  <c r="N13" i="20" s="1"/>
  <c r="BU12" i="15"/>
  <c r="F12" i="20"/>
  <c r="O12" i="20" s="1"/>
  <c r="BT9" i="15"/>
  <c r="E9" i="20"/>
  <c r="N9" i="20" s="1"/>
  <c r="BU8" i="15"/>
  <c r="F8" i="20"/>
  <c r="O8" i="20" s="1"/>
  <c r="BT5" i="15"/>
  <c r="E5" i="20"/>
  <c r="N5" i="20" s="1"/>
  <c r="BU4" i="15"/>
  <c r="F4" i="20"/>
  <c r="O4" i="20" s="1"/>
  <c r="AR53" i="15"/>
  <c r="G53" i="33" s="1"/>
  <c r="P53" i="33" s="1"/>
  <c r="G5" i="20"/>
  <c r="P5" i="20" s="1"/>
  <c r="AR57" i="15"/>
  <c r="G57" i="33" s="1"/>
  <c r="P57" i="33" s="1"/>
  <c r="G9" i="20"/>
  <c r="P9" i="20" s="1"/>
  <c r="AR61" i="15"/>
  <c r="G61" i="33" s="1"/>
  <c r="P61" i="33" s="1"/>
  <c r="G13" i="20"/>
  <c r="P13" i="20" s="1"/>
  <c r="CE67" i="16"/>
  <c r="Z69" i="16"/>
  <c r="AA71" i="16"/>
  <c r="BB71" i="16"/>
  <c r="BQ71" i="16"/>
  <c r="F12" i="26" s="1"/>
  <c r="DF72" i="16"/>
  <c r="CE71" i="16"/>
  <c r="AO71" i="16"/>
  <c r="CR71" i="16"/>
  <c r="BI44" i="15"/>
  <c r="BI112" i="15"/>
  <c r="BI108" i="15"/>
  <c r="AR23" i="15"/>
  <c r="G23" i="33" s="1"/>
  <c r="P23" i="33" s="1"/>
  <c r="BI104" i="15"/>
  <c r="BI12" i="15"/>
  <c r="CE43" i="15"/>
  <c r="CE41" i="15"/>
  <c r="CE39" i="15"/>
  <c r="CE37" i="15"/>
  <c r="CE35" i="15"/>
  <c r="CE33" i="15"/>
  <c r="CE31" i="15"/>
  <c r="CE29" i="15"/>
  <c r="CE27" i="15"/>
  <c r="CE25" i="15"/>
  <c r="CE5" i="15"/>
  <c r="CE3" i="15"/>
  <c r="BI92" i="15"/>
  <c r="BI8" i="15"/>
  <c r="BI110" i="15"/>
  <c r="BI5" i="15"/>
  <c r="BI9" i="15"/>
  <c r="BI13" i="15"/>
  <c r="BI56" i="15"/>
  <c r="BI4" i="15"/>
  <c r="CF116" i="15"/>
  <c r="CD115" i="15"/>
  <c r="CF114" i="15"/>
  <c r="CF106" i="15"/>
  <c r="CF100" i="15"/>
  <c r="CD97" i="15"/>
  <c r="CF96" i="15"/>
  <c r="CD95" i="15"/>
  <c r="CD93" i="15"/>
  <c r="CD91" i="15"/>
  <c r="CF90" i="15"/>
  <c r="CD89" i="15"/>
  <c r="CF84" i="15"/>
  <c r="CD83" i="15"/>
  <c r="CF80" i="15"/>
  <c r="CD79" i="15"/>
  <c r="CF76" i="15"/>
  <c r="CD75" i="15"/>
  <c r="CF74" i="15"/>
  <c r="CF70" i="15"/>
  <c r="CD67" i="15"/>
  <c r="CD65" i="15"/>
  <c r="CD63" i="15"/>
  <c r="CD61" i="15"/>
  <c r="CF60" i="15"/>
  <c r="CF58" i="15"/>
  <c r="CD57" i="15"/>
  <c r="CD53" i="15"/>
  <c r="CD47" i="15"/>
  <c r="CF46" i="15"/>
  <c r="BI60" i="15"/>
  <c r="CE113" i="15"/>
  <c r="CE111" i="15"/>
  <c r="CE109" i="15"/>
  <c r="CE107" i="15"/>
  <c r="CE105" i="15"/>
  <c r="CE103" i="15"/>
  <c r="CE99" i="15"/>
  <c r="CE97" i="15"/>
  <c r="CE91" i="15"/>
  <c r="CE89" i="15"/>
  <c r="CE87" i="15"/>
  <c r="CE85" i="15"/>
  <c r="CE81" i="15"/>
  <c r="CE79" i="15"/>
  <c r="CE77" i="15"/>
  <c r="CE75" i="15"/>
  <c r="CE73" i="15"/>
  <c r="CE71" i="15"/>
  <c r="CE69" i="15"/>
  <c r="CE65" i="15"/>
  <c r="CE63" i="15"/>
  <c r="CE61" i="15"/>
  <c r="CE59" i="15"/>
  <c r="CE57" i="15"/>
  <c r="CE55" i="15"/>
  <c r="CE51" i="15"/>
  <c r="CE45" i="15"/>
  <c r="CD113" i="15"/>
  <c r="CF112" i="15"/>
  <c r="CD111" i="15"/>
  <c r="CF110" i="15"/>
  <c r="CD109" i="15"/>
  <c r="CF108" i="15"/>
  <c r="CD107" i="15"/>
  <c r="CD105" i="15"/>
  <c r="CF104" i="15"/>
  <c r="CD103" i="15"/>
  <c r="CF102" i="15"/>
  <c r="CD101" i="15"/>
  <c r="CD99" i="15"/>
  <c r="CF98" i="15"/>
  <c r="CF94" i="15"/>
  <c r="CF92" i="15"/>
  <c r="CF88" i="15"/>
  <c r="CD87" i="15"/>
  <c r="CF86" i="15"/>
  <c r="CD85" i="15"/>
  <c r="CF82" i="15"/>
  <c r="CD81" i="15"/>
  <c r="CF78" i="15"/>
  <c r="CD77" i="15"/>
  <c r="CD73" i="15"/>
  <c r="CF72" i="15"/>
  <c r="CD71" i="15"/>
  <c r="CD69" i="15"/>
  <c r="CF68" i="15"/>
  <c r="CF66" i="15"/>
  <c r="CF64" i="15"/>
  <c r="CF62" i="15"/>
  <c r="CD59" i="15"/>
  <c r="CF56" i="15"/>
  <c r="CD55" i="15"/>
  <c r="CF54" i="15"/>
  <c r="CF52" i="15"/>
  <c r="CD51" i="15"/>
  <c r="CF50" i="15"/>
  <c r="CD49" i="15"/>
  <c r="CF48" i="15"/>
  <c r="BI76" i="15"/>
  <c r="BI28" i="15"/>
  <c r="CE115" i="15"/>
  <c r="CE101" i="15"/>
  <c r="CE95" i="15"/>
  <c r="CE93" i="15"/>
  <c r="CE83" i="15"/>
  <c r="CE67" i="15"/>
  <c r="CE53" i="15"/>
  <c r="CE49" i="15"/>
  <c r="CE47" i="15"/>
  <c r="AR50" i="15"/>
  <c r="G50" i="33" s="1"/>
  <c r="P50" i="33" s="1"/>
  <c r="AR14" i="15"/>
  <c r="BG18" i="15"/>
  <c r="BI6" i="15"/>
  <c r="BG22" i="15"/>
  <c r="BI10" i="15"/>
  <c r="BI88" i="15"/>
  <c r="BI72" i="15"/>
  <c r="BI40" i="15"/>
  <c r="BI24" i="15"/>
  <c r="CD116" i="15"/>
  <c r="CF115" i="15"/>
  <c r="CD114" i="15"/>
  <c r="CF113" i="15"/>
  <c r="CD112" i="15"/>
  <c r="CF111" i="15"/>
  <c r="CD110" i="15"/>
  <c r="CF109" i="15"/>
  <c r="CD108" i="15"/>
  <c r="CF107" i="15"/>
  <c r="CD106" i="15"/>
  <c r="CF105" i="15"/>
  <c r="CD104" i="15"/>
  <c r="CF103" i="15"/>
  <c r="CD102" i="15"/>
  <c r="CF101" i="15"/>
  <c r="CD100" i="15"/>
  <c r="CF99" i="15"/>
  <c r="CD98" i="15"/>
  <c r="CF97" i="15"/>
  <c r="CD96" i="15"/>
  <c r="CF95" i="15"/>
  <c r="CD94" i="15"/>
  <c r="CF93" i="15"/>
  <c r="CD92" i="15"/>
  <c r="CF91" i="15"/>
  <c r="CD90" i="15"/>
  <c r="CF89" i="15"/>
  <c r="CD88" i="15"/>
  <c r="CF87" i="15"/>
  <c r="CD86" i="15"/>
  <c r="CF85" i="15"/>
  <c r="CD84" i="15"/>
  <c r="CF83" i="15"/>
  <c r="CD82" i="15"/>
  <c r="CF81" i="15"/>
  <c r="CD80" i="15"/>
  <c r="CF79" i="15"/>
  <c r="CD78" i="15"/>
  <c r="CF77" i="15"/>
  <c r="CD76" i="15"/>
  <c r="CF75" i="15"/>
  <c r="CD74" i="15"/>
  <c r="CF73" i="15"/>
  <c r="CD72" i="15"/>
  <c r="CF71" i="15"/>
  <c r="CD70" i="15"/>
  <c r="CF69" i="15"/>
  <c r="CD68" i="15"/>
  <c r="CF67" i="15"/>
  <c r="CD66" i="15"/>
  <c r="CF65" i="15"/>
  <c r="CD64" i="15"/>
  <c r="CF63" i="15"/>
  <c r="CD62" i="15"/>
  <c r="CF61" i="15"/>
  <c r="CD60" i="15"/>
  <c r="CF59" i="15"/>
  <c r="CD58" i="15"/>
  <c r="CF57" i="15"/>
  <c r="BI100" i="15"/>
  <c r="BI84" i="15"/>
  <c r="BI68" i="15"/>
  <c r="BI52" i="15"/>
  <c r="BI36" i="15"/>
  <c r="BI20" i="15"/>
  <c r="CE116" i="15"/>
  <c r="CE114" i="15"/>
  <c r="CE112" i="15"/>
  <c r="CE110" i="15"/>
  <c r="CE108" i="15"/>
  <c r="CE106" i="15"/>
  <c r="CE104" i="15"/>
  <c r="CE102" i="15"/>
  <c r="CE100" i="15"/>
  <c r="CE98" i="15"/>
  <c r="CE96" i="15"/>
  <c r="CE94" i="15"/>
  <c r="CE92" i="15"/>
  <c r="CE90" i="15"/>
  <c r="CE88" i="15"/>
  <c r="CE86" i="15"/>
  <c r="CE84" i="15"/>
  <c r="CE82" i="15"/>
  <c r="CE80" i="15"/>
  <c r="CE78" i="15"/>
  <c r="CE76" i="15"/>
  <c r="CE74" i="15"/>
  <c r="CE72" i="15"/>
  <c r="CE70" i="15"/>
  <c r="CE68" i="15"/>
  <c r="CE66" i="15"/>
  <c r="CE64" i="15"/>
  <c r="CE62" i="15"/>
  <c r="CE60" i="15"/>
  <c r="CE58" i="15"/>
  <c r="CE56" i="15"/>
  <c r="BG33" i="15"/>
  <c r="BI21" i="15"/>
  <c r="BI96" i="15"/>
  <c r="BI80" i="15"/>
  <c r="BI64" i="15"/>
  <c r="BI48" i="15"/>
  <c r="BI32" i="15"/>
  <c r="BI16" i="15"/>
  <c r="CD56" i="15"/>
  <c r="CF55" i="15"/>
  <c r="CD54" i="15"/>
  <c r="CF53" i="15"/>
  <c r="CD52" i="15"/>
  <c r="CF51" i="15"/>
  <c r="CD50" i="15"/>
  <c r="CF49" i="15"/>
  <c r="CD48" i="15"/>
  <c r="CF47" i="15"/>
  <c r="CD46" i="15"/>
  <c r="CF45" i="15"/>
  <c r="CD44" i="15"/>
  <c r="CF43" i="15"/>
  <c r="CD42" i="15"/>
  <c r="CF41" i="15"/>
  <c r="CD40" i="15"/>
  <c r="CF39" i="15"/>
  <c r="CD38" i="15"/>
  <c r="CF37" i="15"/>
  <c r="CD36" i="15"/>
  <c r="CF35" i="15"/>
  <c r="CD34" i="15"/>
  <c r="CF33" i="15"/>
  <c r="CD32" i="15"/>
  <c r="CF31" i="15"/>
  <c r="CD30" i="15"/>
  <c r="CF29" i="15"/>
  <c r="CD28" i="15"/>
  <c r="CF27" i="15"/>
  <c r="CD26" i="15"/>
  <c r="CF25" i="15"/>
  <c r="CD24" i="15"/>
  <c r="CD22" i="15"/>
  <c r="CF21" i="15"/>
  <c r="CD20" i="15"/>
  <c r="CF19" i="15"/>
  <c r="CD18" i="15"/>
  <c r="CF17" i="15"/>
  <c r="CD16" i="15"/>
  <c r="CF15" i="15"/>
  <c r="CD14" i="15"/>
  <c r="CF13" i="15"/>
  <c r="CD12" i="15"/>
  <c r="CF11" i="15"/>
  <c r="CD10" i="15"/>
  <c r="CF9" i="15"/>
  <c r="CD8" i="15"/>
  <c r="CF7" i="15"/>
  <c r="CD6" i="15"/>
  <c r="CF5" i="15"/>
  <c r="CD4" i="15"/>
  <c r="CF3" i="15"/>
  <c r="CD2" i="15"/>
  <c r="BG17" i="15"/>
  <c r="AR19" i="15"/>
  <c r="G19" i="33" s="1"/>
  <c r="P19" i="33" s="1"/>
  <c r="BI103" i="15"/>
  <c r="BI99" i="15"/>
  <c r="BI95" i="15"/>
  <c r="BI91" i="15"/>
  <c r="BI87" i="15"/>
  <c r="BI83" i="15"/>
  <c r="BI79" i="15"/>
  <c r="BI75" i="15"/>
  <c r="BI71" i="15"/>
  <c r="BI67" i="15"/>
  <c r="BI63" i="15"/>
  <c r="BI59" i="15"/>
  <c r="BI55" i="15"/>
  <c r="BI51" i="15"/>
  <c r="BI47" i="15"/>
  <c r="BI43" i="15"/>
  <c r="BI39" i="15"/>
  <c r="BI35" i="15"/>
  <c r="BI31" i="15"/>
  <c r="BI27" i="15"/>
  <c r="BI23" i="15"/>
  <c r="BI19" i="15"/>
  <c r="BI15" i="15"/>
  <c r="BI11" i="15"/>
  <c r="BI7" i="15"/>
  <c r="BI3" i="15"/>
  <c r="BI98" i="15"/>
  <c r="BI86" i="15"/>
  <c r="BI74" i="15"/>
  <c r="BI62" i="15"/>
  <c r="BI50" i="15"/>
  <c r="BI38" i="15"/>
  <c r="BI26" i="15"/>
  <c r="BI14" i="15"/>
  <c r="BI2" i="15"/>
  <c r="CD45" i="15"/>
  <c r="CF44" i="15"/>
  <c r="CD43" i="15"/>
  <c r="CF42" i="15"/>
  <c r="CD41" i="15"/>
  <c r="CF40" i="15"/>
  <c r="CD39" i="15"/>
  <c r="CF38" i="15"/>
  <c r="CD37" i="15"/>
  <c r="CF36" i="15"/>
  <c r="CD35" i="15"/>
  <c r="CF34" i="15"/>
  <c r="CD33" i="15"/>
  <c r="CF32" i="15"/>
  <c r="CD31" i="15"/>
  <c r="CF30" i="15"/>
  <c r="CD29" i="15"/>
  <c r="CF28" i="15"/>
  <c r="CD27" i="15"/>
  <c r="CF26" i="15"/>
  <c r="CD25" i="15"/>
  <c r="CF24" i="15"/>
  <c r="CD23" i="15"/>
  <c r="CF22" i="15"/>
  <c r="CD21" i="15"/>
  <c r="CF20" i="15"/>
  <c r="CD19" i="15"/>
  <c r="CF18" i="15"/>
  <c r="CD17" i="15"/>
  <c r="CF16" i="15"/>
  <c r="CD15" i="15"/>
  <c r="CF14" i="15"/>
  <c r="CD13" i="15"/>
  <c r="CF12" i="15"/>
  <c r="CD11" i="15"/>
  <c r="CF10" i="15"/>
  <c r="CD9" i="15"/>
  <c r="CF8" i="15"/>
  <c r="CD7" i="15"/>
  <c r="CF6" i="15"/>
  <c r="CD5" i="15"/>
  <c r="CF4" i="15"/>
  <c r="CD3" i="15"/>
  <c r="CF2" i="15"/>
  <c r="BG25" i="15"/>
  <c r="CR72" i="16"/>
  <c r="AO72" i="16"/>
  <c r="CE72" i="16"/>
  <c r="BB72" i="16"/>
  <c r="AA64" i="16"/>
  <c r="DT71" i="16"/>
  <c r="AR54" i="15"/>
  <c r="G54" i="33" s="1"/>
  <c r="P54" i="33" s="1"/>
  <c r="AR18" i="15"/>
  <c r="G18" i="33" s="1"/>
  <c r="P18" i="33" s="1"/>
  <c r="AR22" i="15"/>
  <c r="G22" i="33" s="1"/>
  <c r="P22" i="33" s="1"/>
  <c r="AR58" i="15"/>
  <c r="G58" i="33" s="1"/>
  <c r="P58" i="33" s="1"/>
  <c r="AR75" i="15"/>
  <c r="G75" i="33" s="1"/>
  <c r="P75" i="33" s="1"/>
  <c r="AR39" i="15"/>
  <c r="G39" i="33" s="1"/>
  <c r="P39" i="33" s="1"/>
  <c r="AR26" i="15"/>
  <c r="G26" i="33" s="1"/>
  <c r="P26" i="33" s="1"/>
  <c r="AR16" i="15"/>
  <c r="G16" i="33" s="1"/>
  <c r="P16" i="33" s="1"/>
  <c r="AR20" i="15"/>
  <c r="G20" i="33" s="1"/>
  <c r="P20" i="33" s="1"/>
  <c r="AR24" i="15"/>
  <c r="G24" i="33" s="1"/>
  <c r="P24" i="33" s="1"/>
  <c r="AR17" i="15"/>
  <c r="G17" i="33" s="1"/>
  <c r="P17" i="33" s="1"/>
  <c r="AR21" i="15"/>
  <c r="G21" i="33" s="1"/>
  <c r="P21" i="33" s="1"/>
  <c r="AR25" i="15"/>
  <c r="G25" i="33" s="1"/>
  <c r="P25" i="33" s="1"/>
  <c r="G144" i="17"/>
  <c r="B124" i="17"/>
  <c r="B128" i="17"/>
  <c r="B131" i="17"/>
  <c r="B133" i="17"/>
  <c r="D140" i="17"/>
  <c r="A134" i="17"/>
  <c r="B134" i="17" s="1"/>
  <c r="B126" i="17"/>
  <c r="B132" i="17"/>
  <c r="D143" i="17"/>
  <c r="D144" i="17"/>
  <c r="AM121" i="15"/>
  <c r="G145" i="17"/>
  <c r="E140" i="17"/>
  <c r="G141" i="17"/>
  <c r="B130" i="17"/>
  <c r="AM117" i="15"/>
  <c r="AM118" i="15"/>
  <c r="E143" i="17"/>
  <c r="E144" i="17"/>
  <c r="D145" i="17"/>
  <c r="D141" i="17"/>
  <c r="G142" i="17"/>
  <c r="AM119" i="15"/>
  <c r="E145" i="17"/>
  <c r="G140" i="17"/>
  <c r="E141" i="17"/>
  <c r="D142" i="17"/>
  <c r="DG71" i="16"/>
  <c r="DU71" i="16"/>
  <c r="DU63" i="16"/>
  <c r="Z64" i="16"/>
  <c r="CS67" i="16"/>
  <c r="AO63" i="16"/>
  <c r="AO67" i="16"/>
  <c r="BQ63" i="16"/>
  <c r="F4" i="26" s="1"/>
  <c r="BQ67" i="16"/>
  <c r="F8" i="26" s="1"/>
  <c r="AN64" i="16"/>
  <c r="AN68" i="16"/>
  <c r="DF64" i="16"/>
  <c r="DF68" i="16"/>
  <c r="AO64" i="16"/>
  <c r="BC64" i="16"/>
  <c r="F5" i="28" s="1"/>
  <c r="AO61" i="16"/>
  <c r="AO65" i="16"/>
  <c r="AO69" i="16"/>
  <c r="CS61" i="16"/>
  <c r="CS65" i="16"/>
  <c r="CS69" i="16"/>
  <c r="DU67" i="16"/>
  <c r="DU68" i="16"/>
  <c r="CR69" i="16"/>
  <c r="CR61" i="16"/>
  <c r="CR65" i="16"/>
  <c r="BP62" i="16"/>
  <c r="BP70" i="16"/>
  <c r="BP67" i="16"/>
  <c r="CR63" i="16"/>
  <c r="DT63" i="16"/>
  <c r="DT67" i="16"/>
  <c r="BM35" i="16"/>
  <c r="BM36" i="16"/>
  <c r="BM43" i="16"/>
  <c r="BM45" i="16"/>
  <c r="BM46" i="16"/>
  <c r="BM48" i="16"/>
  <c r="BM49" i="16"/>
  <c r="AO68" i="16"/>
  <c r="BP63" i="16"/>
  <c r="CD63" i="16"/>
  <c r="CD67" i="16"/>
  <c r="DF67" i="16"/>
  <c r="CR67" i="16"/>
  <c r="DF63" i="16"/>
  <c r="BM34" i="16"/>
  <c r="BM37" i="16"/>
  <c r="BM38" i="16"/>
  <c r="BM40" i="16"/>
  <c r="BM41" i="16"/>
  <c r="Z62" i="16"/>
  <c r="Z66" i="16"/>
  <c r="BP66" i="16"/>
  <c r="Z70" i="16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63" i="16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0" i="16" s="1"/>
  <c r="CP51" i="16" s="1"/>
  <c r="CP52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51" i="16" s="1"/>
  <c r="X52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AN65" i="16"/>
  <c r="BB65" i="16"/>
  <c r="CD62" i="16"/>
  <c r="CR62" i="16"/>
  <c r="DF61" i="16"/>
  <c r="DF69" i="16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AN61" i="16"/>
  <c r="BM15" i="16"/>
  <c r="CD66" i="16"/>
  <c r="CR66" i="16"/>
  <c r="DT64" i="16"/>
  <c r="BM39" i="16"/>
  <c r="AA61" i="16"/>
  <c r="AA65" i="16"/>
  <c r="AA69" i="16"/>
  <c r="AZ7" i="16"/>
  <c r="CP7" i="16"/>
  <c r="AL7" i="16"/>
  <c r="DD7" i="16"/>
  <c r="Z63" i="16"/>
  <c r="Z67" i="16"/>
  <c r="AN62" i="16"/>
  <c r="AN66" i="16"/>
  <c r="AN70" i="16"/>
  <c r="BB62" i="16"/>
  <c r="BB66" i="16"/>
  <c r="BB70" i="16"/>
  <c r="BP64" i="16"/>
  <c r="DF62" i="16"/>
  <c r="DF66" i="16"/>
  <c r="DF70" i="16"/>
  <c r="DT61" i="16"/>
  <c r="DT65" i="16"/>
  <c r="DT69" i="16"/>
  <c r="CD61" i="16"/>
  <c r="CD65" i="16"/>
  <c r="CD69" i="16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0" i="16" s="1"/>
  <c r="AL51" i="16" s="1"/>
  <c r="AL52" i="16" s="1"/>
  <c r="CB7" i="16"/>
  <c r="AN69" i="16"/>
  <c r="BB69" i="16"/>
  <c r="CD70" i="16"/>
  <c r="CR70" i="16"/>
  <c r="DF65" i="16"/>
  <c r="DT68" i="16"/>
  <c r="DG63" i="16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BM14" i="16"/>
  <c r="AN63" i="16"/>
  <c r="AN67" i="16"/>
  <c r="BB63" i="16"/>
  <c r="BB67" i="16"/>
  <c r="BP61" i="16"/>
  <c r="BP65" i="16"/>
  <c r="BP69" i="16"/>
  <c r="CD64" i="16"/>
  <c r="CD68" i="16"/>
  <c r="CR68" i="16"/>
  <c r="DT62" i="16"/>
  <c r="DT66" i="16"/>
  <c r="DT70" i="16"/>
  <c r="BM22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0" i="16" s="1"/>
  <c r="CB51" i="16" s="1"/>
  <c r="CB52" i="16" s="1"/>
  <c r="BQ62" i="16"/>
  <c r="F3" i="26" s="1"/>
  <c r="BQ66" i="16"/>
  <c r="F7" i="26" s="1"/>
  <c r="BQ70" i="16"/>
  <c r="F11" i="26" s="1"/>
  <c r="CE62" i="16"/>
  <c r="CE66" i="16"/>
  <c r="CE70" i="16"/>
  <c r="AA62" i="16"/>
  <c r="AA66" i="16"/>
  <c r="AA70" i="16"/>
  <c r="AO62" i="16"/>
  <c r="AO70" i="16"/>
  <c r="BC65" i="16"/>
  <c r="F6" i="28" s="1"/>
  <c r="BC69" i="16"/>
  <c r="F10" i="28" s="1"/>
  <c r="BM42" i="16"/>
  <c r="BM47" i="16"/>
  <c r="BM50" i="16"/>
  <c r="AA63" i="16"/>
  <c r="AA67" i="16"/>
  <c r="BC62" i="16"/>
  <c r="F3" i="28" s="1"/>
  <c r="BC66" i="16"/>
  <c r="F7" i="28" s="1"/>
  <c r="BC70" i="16"/>
  <c r="F11" i="28" s="1"/>
  <c r="BQ64" i="16"/>
  <c r="F5" i="26" s="1"/>
  <c r="BQ68" i="16"/>
  <c r="F9" i="26" s="1"/>
  <c r="CE64" i="16"/>
  <c r="CE68" i="16"/>
  <c r="CS63" i="16"/>
  <c r="DU62" i="16"/>
  <c r="DU70" i="16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0" i="16" s="1"/>
  <c r="DD51" i="16" s="1"/>
  <c r="DD52" i="16" s="1"/>
  <c r="CE61" i="16"/>
  <c r="CS68" i="16"/>
  <c r="DG67" i="16"/>
  <c r="BM44" i="16"/>
  <c r="CS62" i="16"/>
  <c r="CS66" i="16"/>
  <c r="CS70" i="16"/>
  <c r="DG61" i="16"/>
  <c r="DG65" i="16"/>
  <c r="DG69" i="16"/>
  <c r="BC67" i="16"/>
  <c r="F8" i="28" s="1"/>
  <c r="BQ65" i="16"/>
  <c r="F6" i="26" s="1"/>
  <c r="DG62" i="16"/>
  <c r="DG66" i="16"/>
  <c r="DG70" i="16"/>
  <c r="DU61" i="16"/>
  <c r="DU65" i="16"/>
  <c r="DU69" i="16"/>
  <c r="V35" i="33" l="1"/>
  <c r="V51" i="33"/>
  <c r="V67" i="33"/>
  <c r="V5" i="33"/>
  <c r="V21" i="33"/>
  <c r="V37" i="33"/>
  <c r="V53" i="33"/>
  <c r="V69" i="33"/>
  <c r="V13" i="33"/>
  <c r="V29" i="33"/>
  <c r="V45" i="33"/>
  <c r="V61" i="33"/>
  <c r="V4" i="33"/>
  <c r="V20" i="33"/>
  <c r="V36" i="33"/>
  <c r="V52" i="33"/>
  <c r="V68" i="33"/>
  <c r="V18" i="33"/>
  <c r="V34" i="33"/>
  <c r="V50" i="33"/>
  <c r="V66" i="33"/>
  <c r="V7" i="33"/>
  <c r="V23" i="33"/>
  <c r="V81" i="33"/>
  <c r="V104" i="33"/>
  <c r="V93" i="33"/>
  <c r="V109" i="33"/>
  <c r="V84" i="33"/>
  <c r="V74" i="33"/>
  <c r="V80" i="33"/>
  <c r="V77" i="33"/>
  <c r="V87" i="33"/>
  <c r="V103" i="33"/>
  <c r="V106" i="33"/>
  <c r="V100" i="33"/>
  <c r="V89" i="33"/>
  <c r="V105" i="33"/>
  <c r="V102" i="33"/>
  <c r="V2" i="33"/>
  <c r="W2" i="33" s="1"/>
  <c r="X2" i="33" s="1"/>
  <c r="V79" i="33"/>
  <c r="V76" i="33"/>
  <c r="V82" i="33"/>
  <c r="V99" i="33"/>
  <c r="V94" i="33"/>
  <c r="V92" i="33"/>
  <c r="V96" i="33"/>
  <c r="V101" i="33"/>
  <c r="V98" i="33"/>
  <c r="V75" i="33"/>
  <c r="V83" i="33"/>
  <c r="V85" i="33"/>
  <c r="V78" i="33"/>
  <c r="V95" i="33"/>
  <c r="V90" i="33"/>
  <c r="V88" i="33"/>
  <c r="V108" i="33"/>
  <c r="V97" i="33"/>
  <c r="V86" i="33"/>
  <c r="U3" i="23"/>
  <c r="V3" i="23" s="1"/>
  <c r="W3" i="23" s="1"/>
  <c r="K119" i="28"/>
  <c r="T119" i="28" s="1"/>
  <c r="K119" i="33"/>
  <c r="T119" i="33" s="1"/>
  <c r="V119" i="33" s="1"/>
  <c r="K119" i="23"/>
  <c r="T119" i="23" s="1"/>
  <c r="K118" i="28"/>
  <c r="T118" i="28" s="1"/>
  <c r="K118" i="33"/>
  <c r="T118" i="33" s="1"/>
  <c r="V118" i="33" s="1"/>
  <c r="K118" i="23"/>
  <c r="T118" i="23" s="1"/>
  <c r="K117" i="28"/>
  <c r="T117" i="28" s="1"/>
  <c r="K117" i="33"/>
  <c r="T117" i="33" s="1"/>
  <c r="V117" i="33" s="1"/>
  <c r="K117" i="23"/>
  <c r="T117" i="23" s="1"/>
  <c r="K121" i="28"/>
  <c r="T121" i="28" s="1"/>
  <c r="K121" i="33"/>
  <c r="T121" i="33" s="1"/>
  <c r="V121" i="33" s="1"/>
  <c r="K121" i="23"/>
  <c r="T121" i="23" s="1"/>
  <c r="U9" i="23"/>
  <c r="V9" i="23" s="1"/>
  <c r="W9" i="23" s="1"/>
  <c r="U10" i="23"/>
  <c r="U11" i="23"/>
  <c r="V11" i="23" s="1"/>
  <c r="W11" i="23" s="1"/>
  <c r="U15" i="23"/>
  <c r="V15" i="23" s="1"/>
  <c r="W15" i="23" s="1"/>
  <c r="U8" i="23"/>
  <c r="V8" i="23" s="1"/>
  <c r="U12" i="23"/>
  <c r="V12" i="23" s="1"/>
  <c r="U7" i="23"/>
  <c r="V7" i="23" s="1"/>
  <c r="W7" i="23" s="1"/>
  <c r="U13" i="23"/>
  <c r="V13" i="23" s="1"/>
  <c r="W13" i="23" s="1"/>
  <c r="U5" i="23"/>
  <c r="V5" i="23" s="1"/>
  <c r="W5" i="23" s="1"/>
  <c r="U6" i="23"/>
  <c r="U2" i="23"/>
  <c r="V2" i="23" s="1"/>
  <c r="W2" i="23" s="1"/>
  <c r="U4" i="23"/>
  <c r="V4" i="23" s="1"/>
  <c r="AR62" i="15"/>
  <c r="G62" i="33" s="1"/>
  <c r="P62" i="33" s="1"/>
  <c r="G14" i="33"/>
  <c r="P14" i="33" s="1"/>
  <c r="I35" i="33"/>
  <c r="R35" i="33" s="1"/>
  <c r="I35" i="28"/>
  <c r="R35" i="28" s="1"/>
  <c r="I31" i="33"/>
  <c r="R31" i="33" s="1"/>
  <c r="I31" i="28"/>
  <c r="R31" i="28" s="1"/>
  <c r="I34" i="28"/>
  <c r="R34" i="28" s="1"/>
  <c r="I34" i="33"/>
  <c r="R34" i="33" s="1"/>
  <c r="I29" i="33"/>
  <c r="R29" i="33" s="1"/>
  <c r="I29" i="28"/>
  <c r="R29" i="28" s="1"/>
  <c r="I28" i="28"/>
  <c r="R28" i="28" s="1"/>
  <c r="I28" i="33"/>
  <c r="R28" i="33" s="1"/>
  <c r="I37" i="33"/>
  <c r="R37" i="33" s="1"/>
  <c r="I37" i="28"/>
  <c r="R37" i="28" s="1"/>
  <c r="I30" i="28"/>
  <c r="R30" i="28" s="1"/>
  <c r="I30" i="33"/>
  <c r="R30" i="33" s="1"/>
  <c r="I36" i="28"/>
  <c r="R36" i="28" s="1"/>
  <c r="I36" i="33"/>
  <c r="R36" i="33" s="1"/>
  <c r="I33" i="33"/>
  <c r="R33" i="33" s="1"/>
  <c r="I33" i="28"/>
  <c r="R33" i="28" s="1"/>
  <c r="I32" i="28"/>
  <c r="R32" i="28" s="1"/>
  <c r="I32" i="33"/>
  <c r="R32" i="33" s="1"/>
  <c r="I27" i="33"/>
  <c r="R27" i="33" s="1"/>
  <c r="I27" i="28"/>
  <c r="R27" i="28" s="1"/>
  <c r="I26" i="28"/>
  <c r="R26" i="28" s="1"/>
  <c r="I26" i="33"/>
  <c r="R26" i="33" s="1"/>
  <c r="P115" i="27"/>
  <c r="E10" i="26"/>
  <c r="E10" i="28"/>
  <c r="E22" i="28" s="1"/>
  <c r="E34" i="28" s="1"/>
  <c r="E46" i="28" s="1"/>
  <c r="E58" i="28" s="1"/>
  <c r="E70" i="28" s="1"/>
  <c r="E82" i="28" s="1"/>
  <c r="E94" i="28" s="1"/>
  <c r="E106" i="28" s="1"/>
  <c r="E118" i="28" s="1"/>
  <c r="E7" i="26"/>
  <c r="E7" i="28"/>
  <c r="E19" i="28" s="1"/>
  <c r="E31" i="28" s="1"/>
  <c r="E43" i="28" s="1"/>
  <c r="E55" i="28" s="1"/>
  <c r="E67" i="28" s="1"/>
  <c r="E79" i="28" s="1"/>
  <c r="E91" i="28" s="1"/>
  <c r="E103" i="28" s="1"/>
  <c r="E115" i="28" s="1"/>
  <c r="E127" i="28" s="1"/>
  <c r="E4" i="26"/>
  <c r="E4" i="28"/>
  <c r="E16" i="28" s="1"/>
  <c r="E28" i="28" s="1"/>
  <c r="E40" i="28" s="1"/>
  <c r="E52" i="28" s="1"/>
  <c r="E64" i="28" s="1"/>
  <c r="E76" i="28" s="1"/>
  <c r="E88" i="28" s="1"/>
  <c r="E100" i="28" s="1"/>
  <c r="E112" i="28" s="1"/>
  <c r="E124" i="28" s="1"/>
  <c r="E8" i="26"/>
  <c r="E8" i="28"/>
  <c r="E20" i="28" s="1"/>
  <c r="E32" i="28" s="1"/>
  <c r="E44" i="28" s="1"/>
  <c r="E56" i="28" s="1"/>
  <c r="E68" i="28" s="1"/>
  <c r="E80" i="28" s="1"/>
  <c r="E92" i="28" s="1"/>
  <c r="E104" i="28" s="1"/>
  <c r="E116" i="28" s="1"/>
  <c r="E128" i="28" s="1"/>
  <c r="E12" i="26"/>
  <c r="E12" i="28"/>
  <c r="E24" i="28" s="1"/>
  <c r="E36" i="28" s="1"/>
  <c r="E48" i="28" s="1"/>
  <c r="E60" i="28" s="1"/>
  <c r="E72" i="28" s="1"/>
  <c r="E84" i="28" s="1"/>
  <c r="E96" i="28" s="1"/>
  <c r="E108" i="28" s="1"/>
  <c r="E120" i="28" s="1"/>
  <c r="E6" i="26"/>
  <c r="E6" i="28"/>
  <c r="E18" i="28" s="1"/>
  <c r="E30" i="28" s="1"/>
  <c r="E42" i="28" s="1"/>
  <c r="E54" i="28" s="1"/>
  <c r="E66" i="28" s="1"/>
  <c r="E78" i="28" s="1"/>
  <c r="E90" i="28" s="1"/>
  <c r="E102" i="28" s="1"/>
  <c r="E114" i="28" s="1"/>
  <c r="E126" i="28" s="1"/>
  <c r="E9" i="26"/>
  <c r="E9" i="28"/>
  <c r="E21" i="28" s="1"/>
  <c r="E33" i="28" s="1"/>
  <c r="E45" i="28" s="1"/>
  <c r="E57" i="28" s="1"/>
  <c r="E69" i="28" s="1"/>
  <c r="E81" i="28" s="1"/>
  <c r="E93" i="28" s="1"/>
  <c r="E105" i="28" s="1"/>
  <c r="E117" i="28" s="1"/>
  <c r="E129" i="28" s="1"/>
  <c r="E11" i="26"/>
  <c r="E11" i="28"/>
  <c r="E23" i="28" s="1"/>
  <c r="E35" i="28" s="1"/>
  <c r="E47" i="28" s="1"/>
  <c r="E59" i="28" s="1"/>
  <c r="E71" i="28" s="1"/>
  <c r="E83" i="28" s="1"/>
  <c r="E95" i="28" s="1"/>
  <c r="E107" i="28" s="1"/>
  <c r="E119" i="28" s="1"/>
  <c r="E13" i="26"/>
  <c r="E13" i="28"/>
  <c r="E25" i="28" s="1"/>
  <c r="E37" i="28" s="1"/>
  <c r="E49" i="28" s="1"/>
  <c r="E61" i="28" s="1"/>
  <c r="E73" i="28" s="1"/>
  <c r="E85" i="28" s="1"/>
  <c r="E97" i="28" s="1"/>
  <c r="E109" i="28" s="1"/>
  <c r="E121" i="28" s="1"/>
  <c r="E5" i="26"/>
  <c r="E5" i="28"/>
  <c r="E17" i="28" s="1"/>
  <c r="E29" i="28" s="1"/>
  <c r="E41" i="28" s="1"/>
  <c r="E53" i="28" s="1"/>
  <c r="E65" i="28" s="1"/>
  <c r="E77" i="28" s="1"/>
  <c r="E89" i="28" s="1"/>
  <c r="E101" i="28" s="1"/>
  <c r="E113" i="28" s="1"/>
  <c r="E125" i="28" s="1"/>
  <c r="E3" i="26"/>
  <c r="E3" i="28"/>
  <c r="E15" i="28" s="1"/>
  <c r="E27" i="28" s="1"/>
  <c r="E39" i="28" s="1"/>
  <c r="E51" i="28" s="1"/>
  <c r="E63" i="28" s="1"/>
  <c r="E75" i="28" s="1"/>
  <c r="E87" i="28" s="1"/>
  <c r="E99" i="28" s="1"/>
  <c r="E111" i="28" s="1"/>
  <c r="E123" i="28" s="1"/>
  <c r="E2" i="26"/>
  <c r="E2" i="28"/>
  <c r="I86" i="27"/>
  <c r="P86" i="27" s="1"/>
  <c r="I86" i="22"/>
  <c r="P86" i="22" s="1"/>
  <c r="I27" i="27"/>
  <c r="P27" i="27" s="1"/>
  <c r="I27" i="22"/>
  <c r="P27" i="22" s="1"/>
  <c r="Q27" i="22" s="1"/>
  <c r="I59" i="27"/>
  <c r="P59" i="27" s="1"/>
  <c r="I59" i="22"/>
  <c r="P59" i="22" s="1"/>
  <c r="I91" i="27"/>
  <c r="P91" i="27" s="1"/>
  <c r="I91" i="22"/>
  <c r="P91" i="22" s="1"/>
  <c r="I64" i="22"/>
  <c r="P64" i="22" s="1"/>
  <c r="I64" i="27"/>
  <c r="P64" i="27" s="1"/>
  <c r="I9" i="27"/>
  <c r="P9" i="27" s="1"/>
  <c r="I9" i="22"/>
  <c r="P9" i="22" s="1"/>
  <c r="Q9" i="22" s="1"/>
  <c r="BF46" i="15"/>
  <c r="I34" i="23"/>
  <c r="R34" i="23" s="1"/>
  <c r="I2" i="27"/>
  <c r="P2" i="27" s="1"/>
  <c r="I2" i="22"/>
  <c r="P2" i="22" s="1"/>
  <c r="Q2" i="22" s="1"/>
  <c r="I98" i="27"/>
  <c r="P98" i="27" s="1"/>
  <c r="I98" i="22"/>
  <c r="P98" i="22" s="1"/>
  <c r="I31" i="22"/>
  <c r="P31" i="22" s="1"/>
  <c r="I31" i="27"/>
  <c r="P31" i="27" s="1"/>
  <c r="I63" i="22"/>
  <c r="P63" i="22" s="1"/>
  <c r="Q63" i="22" s="1"/>
  <c r="I63" i="27"/>
  <c r="P63" i="27" s="1"/>
  <c r="I95" i="22"/>
  <c r="P95" i="22" s="1"/>
  <c r="I95" i="27"/>
  <c r="P95" i="27" s="1"/>
  <c r="I16" i="22"/>
  <c r="P16" i="22" s="1"/>
  <c r="I16" i="27"/>
  <c r="P16" i="27" s="1"/>
  <c r="I84" i="27"/>
  <c r="P84" i="27" s="1"/>
  <c r="I84" i="22"/>
  <c r="P84" i="22" s="1"/>
  <c r="I10" i="27"/>
  <c r="P10" i="27" s="1"/>
  <c r="I10" i="22"/>
  <c r="P10" i="22" s="1"/>
  <c r="Q10" i="22" s="1"/>
  <c r="I5" i="27"/>
  <c r="P5" i="27" s="1"/>
  <c r="I5" i="22"/>
  <c r="P5" i="22" s="1"/>
  <c r="Q5" i="22" s="1"/>
  <c r="I14" i="27"/>
  <c r="P14" i="27" s="1"/>
  <c r="I14" i="22"/>
  <c r="P14" i="22" s="1"/>
  <c r="I62" i="27"/>
  <c r="P62" i="27" s="1"/>
  <c r="I62" i="22"/>
  <c r="P62" i="22" s="1"/>
  <c r="I3" i="27"/>
  <c r="P3" i="27" s="1"/>
  <c r="I3" i="22"/>
  <c r="P3" i="22" s="1"/>
  <c r="Q3" i="22" s="1"/>
  <c r="I19" i="27"/>
  <c r="P19" i="27" s="1"/>
  <c r="I19" i="22"/>
  <c r="P19" i="22" s="1"/>
  <c r="I35" i="27"/>
  <c r="P35" i="27" s="1"/>
  <c r="I35" i="22"/>
  <c r="P35" i="22" s="1"/>
  <c r="I51" i="27"/>
  <c r="P51" i="27" s="1"/>
  <c r="I51" i="22"/>
  <c r="P51" i="22" s="1"/>
  <c r="Q51" i="22" s="1"/>
  <c r="I67" i="27"/>
  <c r="P67" i="27" s="1"/>
  <c r="I67" i="22"/>
  <c r="P67" i="22" s="1"/>
  <c r="I83" i="27"/>
  <c r="P83" i="27" s="1"/>
  <c r="I83" i="22"/>
  <c r="P83" i="22" s="1"/>
  <c r="I99" i="27"/>
  <c r="P99" i="27" s="1"/>
  <c r="I99" i="22"/>
  <c r="P99" i="22" s="1"/>
  <c r="I32" i="22"/>
  <c r="P32" i="22" s="1"/>
  <c r="I32" i="27"/>
  <c r="P32" i="27" s="1"/>
  <c r="I96" i="22"/>
  <c r="P96" i="22" s="1"/>
  <c r="I96" i="27"/>
  <c r="P96" i="27" s="1"/>
  <c r="I36" i="27"/>
  <c r="P36" i="27" s="1"/>
  <c r="I36" i="22"/>
  <c r="P36" i="22" s="1"/>
  <c r="I100" i="27"/>
  <c r="P100" i="27" s="1"/>
  <c r="I100" i="22"/>
  <c r="P100" i="22" s="1"/>
  <c r="I40" i="22"/>
  <c r="P40" i="22" s="1"/>
  <c r="I40" i="27"/>
  <c r="P40" i="27" s="1"/>
  <c r="I56" i="22"/>
  <c r="P56" i="22" s="1"/>
  <c r="I56" i="27"/>
  <c r="P56" i="27" s="1"/>
  <c r="I110" i="27"/>
  <c r="I110" i="22"/>
  <c r="P110" i="22" s="1"/>
  <c r="I8" i="22"/>
  <c r="P8" i="22" s="1"/>
  <c r="Q8" i="22" s="1"/>
  <c r="I8" i="27"/>
  <c r="P8" i="27" s="1"/>
  <c r="I12" i="27"/>
  <c r="P12" i="27" s="1"/>
  <c r="I12" i="22"/>
  <c r="P12" i="22" s="1"/>
  <c r="Q12" i="22" s="1"/>
  <c r="I112" i="22"/>
  <c r="P112" i="22" s="1"/>
  <c r="I112" i="27"/>
  <c r="I44" i="27"/>
  <c r="P44" i="27" s="1"/>
  <c r="I44" i="22"/>
  <c r="P44" i="22" s="1"/>
  <c r="I107" i="27"/>
  <c r="I107" i="22"/>
  <c r="P107" i="22" s="1"/>
  <c r="BF49" i="15"/>
  <c r="I37" i="23"/>
  <c r="R37" i="23" s="1"/>
  <c r="BF42" i="15"/>
  <c r="I30" i="23"/>
  <c r="R30" i="23" s="1"/>
  <c r="BF48" i="15"/>
  <c r="I36" i="23"/>
  <c r="R36" i="23" s="1"/>
  <c r="BF45" i="15"/>
  <c r="I33" i="23"/>
  <c r="R33" i="23" s="1"/>
  <c r="BF44" i="15"/>
  <c r="I32" i="23"/>
  <c r="R32" i="23" s="1"/>
  <c r="BF39" i="15"/>
  <c r="I27" i="23"/>
  <c r="R27" i="23" s="1"/>
  <c r="I38" i="27"/>
  <c r="P38" i="27" s="1"/>
  <c r="I38" i="22"/>
  <c r="P38" i="22" s="1"/>
  <c r="I11" i="27"/>
  <c r="P11" i="27" s="1"/>
  <c r="I11" i="22"/>
  <c r="P11" i="22" s="1"/>
  <c r="Q11" i="22" s="1"/>
  <c r="I43" i="27"/>
  <c r="P43" i="27" s="1"/>
  <c r="I43" i="22"/>
  <c r="P43" i="22" s="1"/>
  <c r="I75" i="27"/>
  <c r="P75" i="27" s="1"/>
  <c r="I75" i="22"/>
  <c r="P75" i="22" s="1"/>
  <c r="I68" i="27"/>
  <c r="P68" i="27" s="1"/>
  <c r="I68" i="22"/>
  <c r="P68" i="22" s="1"/>
  <c r="I88" i="22"/>
  <c r="P88" i="22" s="1"/>
  <c r="I88" i="27"/>
  <c r="P88" i="27" s="1"/>
  <c r="I28" i="27"/>
  <c r="P28" i="27" s="1"/>
  <c r="I28" i="22"/>
  <c r="P28" i="22" s="1"/>
  <c r="BF47" i="15"/>
  <c r="I35" i="23"/>
  <c r="R35" i="23" s="1"/>
  <c r="BF43" i="15"/>
  <c r="I31" i="23"/>
  <c r="R31" i="23" s="1"/>
  <c r="BF41" i="15"/>
  <c r="I29" i="23"/>
  <c r="R29" i="23" s="1"/>
  <c r="I50" i="27"/>
  <c r="P50" i="27" s="1"/>
  <c r="I50" i="22"/>
  <c r="P50" i="22" s="1"/>
  <c r="I15" i="22"/>
  <c r="P15" i="22" s="1"/>
  <c r="Q15" i="22" s="1"/>
  <c r="I15" i="27"/>
  <c r="P15" i="27" s="1"/>
  <c r="I47" i="22"/>
  <c r="P47" i="22" s="1"/>
  <c r="I47" i="27"/>
  <c r="P47" i="27" s="1"/>
  <c r="I79" i="22"/>
  <c r="P79" i="22" s="1"/>
  <c r="I79" i="27"/>
  <c r="P79" i="27" s="1"/>
  <c r="I80" i="22"/>
  <c r="P80" i="22" s="1"/>
  <c r="I80" i="27"/>
  <c r="P80" i="27" s="1"/>
  <c r="I20" i="27"/>
  <c r="P20" i="27" s="1"/>
  <c r="I20" i="22"/>
  <c r="P20" i="22" s="1"/>
  <c r="I24" i="22"/>
  <c r="P24" i="22" s="1"/>
  <c r="I24" i="27"/>
  <c r="P24" i="27" s="1"/>
  <c r="I76" i="27"/>
  <c r="P76" i="27" s="1"/>
  <c r="I76" i="22"/>
  <c r="P76" i="22" s="1"/>
  <c r="I4" i="27"/>
  <c r="P4" i="27" s="1"/>
  <c r="I4" i="22"/>
  <c r="P4" i="22" s="1"/>
  <c r="Q4" i="22" s="1"/>
  <c r="I108" i="27"/>
  <c r="I108" i="22"/>
  <c r="P108" i="22" s="1"/>
  <c r="I116" i="27"/>
  <c r="I116" i="22"/>
  <c r="P116" i="22" s="1"/>
  <c r="I111" i="22"/>
  <c r="P111" i="22" s="1"/>
  <c r="I111" i="27"/>
  <c r="BF40" i="15"/>
  <c r="I28" i="23"/>
  <c r="R28" i="23" s="1"/>
  <c r="I26" i="27"/>
  <c r="P26" i="27" s="1"/>
  <c r="I26" i="22"/>
  <c r="P26" i="22" s="1"/>
  <c r="I74" i="27"/>
  <c r="P74" i="27" s="1"/>
  <c r="I74" i="22"/>
  <c r="P74" i="22" s="1"/>
  <c r="I7" i="22"/>
  <c r="P7" i="22" s="1"/>
  <c r="Q7" i="22" s="1"/>
  <c r="I7" i="27"/>
  <c r="P7" i="27" s="1"/>
  <c r="I23" i="22"/>
  <c r="P23" i="22" s="1"/>
  <c r="I23" i="27"/>
  <c r="P23" i="27" s="1"/>
  <c r="I39" i="22"/>
  <c r="P39" i="22" s="1"/>
  <c r="I39" i="27"/>
  <c r="P39" i="27" s="1"/>
  <c r="I55" i="22"/>
  <c r="P55" i="22" s="1"/>
  <c r="I55" i="27"/>
  <c r="P55" i="27" s="1"/>
  <c r="I71" i="22"/>
  <c r="P71" i="22" s="1"/>
  <c r="I71" i="27"/>
  <c r="P71" i="27" s="1"/>
  <c r="I87" i="22"/>
  <c r="P87" i="22" s="1"/>
  <c r="I87" i="27"/>
  <c r="P87" i="27" s="1"/>
  <c r="I103" i="22"/>
  <c r="P103" i="22" s="1"/>
  <c r="I103" i="27"/>
  <c r="P103" i="27" s="1"/>
  <c r="CF23" i="15"/>
  <c r="I48" i="22"/>
  <c r="P48" i="22" s="1"/>
  <c r="I48" i="27"/>
  <c r="P48" i="27" s="1"/>
  <c r="I21" i="27"/>
  <c r="P21" i="27" s="1"/>
  <c r="I21" i="22"/>
  <c r="P21" i="22" s="1"/>
  <c r="I52" i="27"/>
  <c r="P52" i="27" s="1"/>
  <c r="I52" i="22"/>
  <c r="P52" i="22" s="1"/>
  <c r="I72" i="22"/>
  <c r="P72" i="22" s="1"/>
  <c r="I72" i="27"/>
  <c r="P72" i="27" s="1"/>
  <c r="I6" i="27"/>
  <c r="P6" i="27" s="1"/>
  <c r="I6" i="22"/>
  <c r="P6" i="22" s="1"/>
  <c r="Q6" i="22" s="1"/>
  <c r="I60" i="27"/>
  <c r="P60" i="27" s="1"/>
  <c r="I60" i="22"/>
  <c r="P60" i="22" s="1"/>
  <c r="I13" i="27"/>
  <c r="P13" i="27" s="1"/>
  <c r="I13" i="22"/>
  <c r="P13" i="22" s="1"/>
  <c r="Q13" i="22" s="1"/>
  <c r="I92" i="27"/>
  <c r="P92" i="27" s="1"/>
  <c r="I92" i="22"/>
  <c r="P92" i="22" s="1"/>
  <c r="I104" i="22"/>
  <c r="P104" i="22" s="1"/>
  <c r="I104" i="27"/>
  <c r="P104" i="27" s="1"/>
  <c r="H111" i="26"/>
  <c r="BF38" i="15"/>
  <c r="I26" i="23"/>
  <c r="R26" i="23" s="1"/>
  <c r="V10" i="23"/>
  <c r="V6" i="23"/>
  <c r="F5" i="27"/>
  <c r="F11" i="27"/>
  <c r="F4" i="27"/>
  <c r="F13" i="27"/>
  <c r="F7" i="27"/>
  <c r="F10" i="27"/>
  <c r="F3" i="27"/>
  <c r="F12" i="27"/>
  <c r="F6" i="27"/>
  <c r="F9" i="27"/>
  <c r="F8" i="27"/>
  <c r="F2" i="27"/>
  <c r="E11" i="27"/>
  <c r="E6" i="27"/>
  <c r="E7" i="27"/>
  <c r="E12" i="27"/>
  <c r="E9" i="27"/>
  <c r="E3" i="27"/>
  <c r="E8" i="27"/>
  <c r="E5" i="27"/>
  <c r="E4" i="27"/>
  <c r="E13" i="27"/>
  <c r="E10" i="27"/>
  <c r="E2" i="27"/>
  <c r="AM113" i="15"/>
  <c r="AM112" i="15"/>
  <c r="F141" i="17"/>
  <c r="AM110" i="15"/>
  <c r="AM115" i="15"/>
  <c r="F143" i="17"/>
  <c r="AM116" i="15"/>
  <c r="AM111" i="15"/>
  <c r="F140" i="17"/>
  <c r="AM114" i="15"/>
  <c r="F142" i="17"/>
  <c r="AZ53" i="16"/>
  <c r="BA53" i="16" s="1"/>
  <c r="BB53" i="16" s="1"/>
  <c r="BC53" i="16" s="1"/>
  <c r="BD53" i="16" s="1"/>
  <c r="BE53" i="16" s="1"/>
  <c r="BF53" i="16" s="1"/>
  <c r="BG53" i="16" s="1"/>
  <c r="BH53" i="16" s="1"/>
  <c r="BI53" i="16" s="1"/>
  <c r="BJ53" i="16" s="1"/>
  <c r="BK53" i="16" s="1"/>
  <c r="BN53" i="16"/>
  <c r="BO53" i="16" s="1"/>
  <c r="X53" i="16"/>
  <c r="DR24" i="16"/>
  <c r="DR25" i="16" s="1"/>
  <c r="BN24" i="16"/>
  <c r="BN25" i="16" s="1"/>
  <c r="X24" i="16"/>
  <c r="X25" i="16" s="1"/>
  <c r="G62" i="23"/>
  <c r="H19" i="20"/>
  <c r="Q19" i="20" s="1"/>
  <c r="H19" i="26"/>
  <c r="H83" i="20"/>
  <c r="Q83" i="20" s="1"/>
  <c r="H83" i="26"/>
  <c r="H84" i="20"/>
  <c r="Q84" i="20" s="1"/>
  <c r="H84" i="26"/>
  <c r="G61" i="28"/>
  <c r="P61" i="28" s="1"/>
  <c r="G61" i="27"/>
  <c r="N61" i="27" s="1"/>
  <c r="G61" i="26"/>
  <c r="P61" i="26" s="1"/>
  <c r="G61" i="23"/>
  <c r="G61" i="22"/>
  <c r="N61" i="22" s="1"/>
  <c r="I13" i="20"/>
  <c r="R13" i="20" s="1"/>
  <c r="I13" i="26"/>
  <c r="R13" i="26" s="1"/>
  <c r="I29" i="20"/>
  <c r="R29" i="20" s="1"/>
  <c r="I29" i="26"/>
  <c r="R29" i="26" s="1"/>
  <c r="I45" i="20"/>
  <c r="R45" i="20" s="1"/>
  <c r="I45" i="26"/>
  <c r="R45" i="26" s="1"/>
  <c r="I57" i="20"/>
  <c r="R57" i="20" s="1"/>
  <c r="I57" i="26"/>
  <c r="R57" i="26" s="1"/>
  <c r="I73" i="20"/>
  <c r="R73" i="20" s="1"/>
  <c r="I73" i="26"/>
  <c r="R73" i="26" s="1"/>
  <c r="I89" i="20"/>
  <c r="R89" i="20" s="1"/>
  <c r="I89" i="26"/>
  <c r="R89" i="26" s="1"/>
  <c r="I105" i="20"/>
  <c r="R105" i="20" s="1"/>
  <c r="I105" i="26"/>
  <c r="R105" i="26" s="1"/>
  <c r="I113" i="20"/>
  <c r="R113" i="20" s="1"/>
  <c r="I113" i="26"/>
  <c r="R113" i="26" s="1"/>
  <c r="I39" i="20"/>
  <c r="R39" i="20" s="1"/>
  <c r="I39" i="26"/>
  <c r="R39" i="26" s="1"/>
  <c r="J86" i="20"/>
  <c r="S86" i="20" s="1"/>
  <c r="J86" i="26"/>
  <c r="S86" i="26" s="1"/>
  <c r="G99" i="20"/>
  <c r="P99" i="20" s="1"/>
  <c r="G99" i="28"/>
  <c r="G99" i="27"/>
  <c r="G99" i="26"/>
  <c r="G99" i="22"/>
  <c r="N99" i="22" s="1"/>
  <c r="G99" i="23"/>
  <c r="I40" i="20"/>
  <c r="R40" i="20" s="1"/>
  <c r="I40" i="26"/>
  <c r="R40" i="26" s="1"/>
  <c r="I96" i="20"/>
  <c r="R96" i="20" s="1"/>
  <c r="I96" i="26"/>
  <c r="R96" i="26" s="1"/>
  <c r="J6" i="20"/>
  <c r="S6" i="20" s="1"/>
  <c r="J6" i="26"/>
  <c r="S6" i="26" s="1"/>
  <c r="I31" i="20"/>
  <c r="R31" i="20" s="1"/>
  <c r="I31" i="26"/>
  <c r="R31" i="26" s="1"/>
  <c r="I79" i="20"/>
  <c r="R79" i="20" s="1"/>
  <c r="I79" i="26"/>
  <c r="R79" i="26" s="1"/>
  <c r="I87" i="20"/>
  <c r="R87" i="20" s="1"/>
  <c r="I87" i="26"/>
  <c r="R87" i="26" s="1"/>
  <c r="I103" i="20"/>
  <c r="R103" i="20" s="1"/>
  <c r="I103" i="26"/>
  <c r="R103" i="26" s="1"/>
  <c r="G60" i="28"/>
  <c r="P60" i="28" s="1"/>
  <c r="G60" i="27"/>
  <c r="N60" i="27" s="1"/>
  <c r="G60" i="26"/>
  <c r="P60" i="26" s="1"/>
  <c r="G60" i="23"/>
  <c r="G60" i="22"/>
  <c r="N60" i="22" s="1"/>
  <c r="J3" i="20"/>
  <c r="S3" i="20" s="1"/>
  <c r="J3" i="26"/>
  <c r="S3" i="26" s="1"/>
  <c r="I24" i="20"/>
  <c r="R24" i="20" s="1"/>
  <c r="I24" i="26"/>
  <c r="R24" i="26" s="1"/>
  <c r="I48" i="20"/>
  <c r="R48" i="20" s="1"/>
  <c r="I48" i="26"/>
  <c r="R48" i="26" s="1"/>
  <c r="I68" i="20"/>
  <c r="R68" i="20" s="1"/>
  <c r="I68" i="26"/>
  <c r="R68" i="26" s="1"/>
  <c r="I92" i="20"/>
  <c r="R92" i="20" s="1"/>
  <c r="I92" i="26"/>
  <c r="R92" i="26" s="1"/>
  <c r="J99" i="20"/>
  <c r="S99" i="20" s="1"/>
  <c r="J99" i="26"/>
  <c r="S99" i="26" s="1"/>
  <c r="J115" i="20"/>
  <c r="S115" i="20" s="1"/>
  <c r="J115" i="26"/>
  <c r="S115" i="26" s="1"/>
  <c r="H3" i="20"/>
  <c r="Q3" i="20" s="1"/>
  <c r="H3" i="26"/>
  <c r="H67" i="20"/>
  <c r="Q67" i="20" s="1"/>
  <c r="H67" i="26"/>
  <c r="H96" i="20"/>
  <c r="Q96" i="20" s="1"/>
  <c r="H96" i="26"/>
  <c r="H20" i="20"/>
  <c r="Q20" i="20" s="1"/>
  <c r="H20" i="26"/>
  <c r="H13" i="20"/>
  <c r="Q13" i="20" s="1"/>
  <c r="H13" i="26"/>
  <c r="H108" i="20"/>
  <c r="Q108" i="20" s="1"/>
  <c r="H108" i="26"/>
  <c r="G53" i="28"/>
  <c r="P53" i="28" s="1"/>
  <c r="G53" i="27"/>
  <c r="N53" i="27" s="1"/>
  <c r="G53" i="26"/>
  <c r="P53" i="26" s="1"/>
  <c r="G53" i="23"/>
  <c r="G53" i="22"/>
  <c r="N53" i="22" s="1"/>
  <c r="I9" i="20"/>
  <c r="R9" i="20" s="1"/>
  <c r="I9" i="26"/>
  <c r="R9" i="26" s="1"/>
  <c r="I25" i="20"/>
  <c r="R25" i="20" s="1"/>
  <c r="I25" i="26"/>
  <c r="R25" i="26" s="1"/>
  <c r="I41" i="20"/>
  <c r="R41" i="20" s="1"/>
  <c r="I41" i="26"/>
  <c r="R41" i="26" s="1"/>
  <c r="I65" i="20"/>
  <c r="R65" i="20" s="1"/>
  <c r="I65" i="26"/>
  <c r="R65" i="26" s="1"/>
  <c r="I81" i="20"/>
  <c r="R81" i="20" s="1"/>
  <c r="I81" i="26"/>
  <c r="R81" i="26" s="1"/>
  <c r="I101" i="20"/>
  <c r="R101" i="20" s="1"/>
  <c r="I101" i="26"/>
  <c r="R101" i="26" s="1"/>
  <c r="J34" i="20"/>
  <c r="S34" i="20" s="1"/>
  <c r="J34" i="26"/>
  <c r="S34" i="26" s="1"/>
  <c r="J110" i="20"/>
  <c r="S110" i="20" s="1"/>
  <c r="J110" i="26"/>
  <c r="S110" i="26" s="1"/>
  <c r="I28" i="20"/>
  <c r="R28" i="20" s="1"/>
  <c r="I28" i="26"/>
  <c r="R28" i="26" s="1"/>
  <c r="I80" i="20"/>
  <c r="R80" i="20" s="1"/>
  <c r="I80" i="26"/>
  <c r="R80" i="26" s="1"/>
  <c r="G17" i="20"/>
  <c r="P17" i="20" s="1"/>
  <c r="G17" i="28"/>
  <c r="P17" i="28" s="1"/>
  <c r="G17" i="27"/>
  <c r="N17" i="27" s="1"/>
  <c r="G17" i="26"/>
  <c r="P17" i="26" s="1"/>
  <c r="G17" i="23"/>
  <c r="G17" i="22"/>
  <c r="N17" i="22" s="1"/>
  <c r="G58" i="28"/>
  <c r="P58" i="28" s="1"/>
  <c r="G58" i="27"/>
  <c r="N58" i="27" s="1"/>
  <c r="G58" i="26"/>
  <c r="P58" i="26" s="1"/>
  <c r="G58" i="23"/>
  <c r="G58" i="22"/>
  <c r="N58" i="22" s="1"/>
  <c r="H62" i="20"/>
  <c r="Q62" i="20" s="1"/>
  <c r="H62" i="26"/>
  <c r="H51" i="20"/>
  <c r="Q51" i="20" s="1"/>
  <c r="H51" i="26"/>
  <c r="H32" i="20"/>
  <c r="Q32" i="20" s="1"/>
  <c r="H32" i="26"/>
  <c r="H40" i="20"/>
  <c r="Q40" i="20" s="1"/>
  <c r="H40" i="26"/>
  <c r="I21" i="20"/>
  <c r="R21" i="20" s="1"/>
  <c r="I21" i="26"/>
  <c r="R21" i="26" s="1"/>
  <c r="I37" i="20"/>
  <c r="R37" i="20" s="1"/>
  <c r="I37" i="26"/>
  <c r="R37" i="26" s="1"/>
  <c r="I53" i="20"/>
  <c r="R53" i="20" s="1"/>
  <c r="I53" i="26"/>
  <c r="R53" i="26" s="1"/>
  <c r="I69" i="20"/>
  <c r="R69" i="20" s="1"/>
  <c r="I69" i="26"/>
  <c r="R69" i="26" s="1"/>
  <c r="I85" i="20"/>
  <c r="R85" i="20" s="1"/>
  <c r="I85" i="26"/>
  <c r="R85" i="26" s="1"/>
  <c r="I97" i="20"/>
  <c r="R97" i="20" s="1"/>
  <c r="I97" i="26"/>
  <c r="R97" i="26" s="1"/>
  <c r="I3" i="20"/>
  <c r="R3" i="20" s="1"/>
  <c r="I3" i="26"/>
  <c r="R3" i="26" s="1"/>
  <c r="J74" i="20"/>
  <c r="S74" i="20" s="1"/>
  <c r="J74" i="26"/>
  <c r="S74" i="26" s="1"/>
  <c r="G52" i="28"/>
  <c r="P52" i="28" s="1"/>
  <c r="G52" i="27"/>
  <c r="N52" i="27" s="1"/>
  <c r="G52" i="26"/>
  <c r="P52" i="26" s="1"/>
  <c r="G52" i="23"/>
  <c r="G52" i="22"/>
  <c r="N52" i="22" s="1"/>
  <c r="J63" i="20"/>
  <c r="S63" i="20" s="1"/>
  <c r="J63" i="26"/>
  <c r="S63" i="26" s="1"/>
  <c r="I11" i="20"/>
  <c r="R11" i="20" s="1"/>
  <c r="I11" i="26"/>
  <c r="R11" i="26" s="1"/>
  <c r="H14" i="20"/>
  <c r="Q14" i="20" s="1"/>
  <c r="H14" i="26"/>
  <c r="H35" i="20"/>
  <c r="Q35" i="20" s="1"/>
  <c r="H35" i="26"/>
  <c r="H99" i="20"/>
  <c r="Q99" i="20" s="1"/>
  <c r="H99" i="26"/>
  <c r="G50" i="28"/>
  <c r="P50" i="28" s="1"/>
  <c r="G50" i="27"/>
  <c r="N50" i="27" s="1"/>
  <c r="G50" i="26"/>
  <c r="P50" i="26" s="1"/>
  <c r="G50" i="23"/>
  <c r="P50" i="23" s="1"/>
  <c r="G50" i="22"/>
  <c r="N50" i="22" s="1"/>
  <c r="H8" i="20"/>
  <c r="Q8" i="20" s="1"/>
  <c r="H8" i="26"/>
  <c r="I5" i="20"/>
  <c r="R5" i="20" s="1"/>
  <c r="I5" i="26"/>
  <c r="R5" i="26" s="1"/>
  <c r="I17" i="20"/>
  <c r="R17" i="20" s="1"/>
  <c r="I17" i="26"/>
  <c r="R17" i="26" s="1"/>
  <c r="I33" i="20"/>
  <c r="R33" i="20" s="1"/>
  <c r="I33" i="26"/>
  <c r="R33" i="26" s="1"/>
  <c r="I49" i="20"/>
  <c r="R49" i="20" s="1"/>
  <c r="I49" i="26"/>
  <c r="R49" i="26" s="1"/>
  <c r="I61" i="20"/>
  <c r="R61" i="20" s="1"/>
  <c r="I61" i="26"/>
  <c r="R61" i="26" s="1"/>
  <c r="I77" i="20"/>
  <c r="R77" i="20" s="1"/>
  <c r="I77" i="26"/>
  <c r="R77" i="26" s="1"/>
  <c r="I93" i="20"/>
  <c r="R93" i="20" s="1"/>
  <c r="I93" i="26"/>
  <c r="R93" i="26" s="1"/>
  <c r="I109" i="20"/>
  <c r="R109" i="20" s="1"/>
  <c r="I109" i="26"/>
  <c r="R109" i="26" s="1"/>
  <c r="I117" i="20"/>
  <c r="R117" i="20" s="1"/>
  <c r="I117" i="26"/>
  <c r="R117" i="26" s="1"/>
  <c r="I59" i="20"/>
  <c r="R59" i="20" s="1"/>
  <c r="I59" i="26"/>
  <c r="R59" i="26" s="1"/>
  <c r="I12" i="20"/>
  <c r="R12" i="20" s="1"/>
  <c r="I12" i="26"/>
  <c r="R12" i="26" s="1"/>
  <c r="I52" i="20"/>
  <c r="R52" i="20" s="1"/>
  <c r="I52" i="26"/>
  <c r="R52" i="26" s="1"/>
  <c r="I112" i="20"/>
  <c r="R112" i="20" s="1"/>
  <c r="I112" i="26"/>
  <c r="R112" i="26" s="1"/>
  <c r="J18" i="20"/>
  <c r="S18" i="20" s="1"/>
  <c r="J18" i="26"/>
  <c r="S18" i="26" s="1"/>
  <c r="I43" i="20"/>
  <c r="R43" i="20" s="1"/>
  <c r="I43" i="26"/>
  <c r="R43" i="26" s="1"/>
  <c r="I55" i="20"/>
  <c r="R55" i="20" s="1"/>
  <c r="I55" i="26"/>
  <c r="R55" i="26" s="1"/>
  <c r="I91" i="20"/>
  <c r="R91" i="20" s="1"/>
  <c r="I91" i="26"/>
  <c r="R91" i="26" s="1"/>
  <c r="I99" i="20"/>
  <c r="R99" i="20" s="1"/>
  <c r="I99" i="26"/>
  <c r="R99" i="26" s="1"/>
  <c r="I16" i="20"/>
  <c r="R16" i="20" s="1"/>
  <c r="I16" i="26"/>
  <c r="R16" i="26" s="1"/>
  <c r="J35" i="20"/>
  <c r="S35" i="20" s="1"/>
  <c r="J35" i="26"/>
  <c r="S35" i="26" s="1"/>
  <c r="I64" i="20"/>
  <c r="R64" i="20" s="1"/>
  <c r="I64" i="26"/>
  <c r="R64" i="26" s="1"/>
  <c r="J79" i="20"/>
  <c r="S79" i="20" s="1"/>
  <c r="J79" i="26"/>
  <c r="S79" i="26" s="1"/>
  <c r="I104" i="20"/>
  <c r="R104" i="20" s="1"/>
  <c r="I104" i="26"/>
  <c r="R104" i="26" s="1"/>
  <c r="G26" i="20"/>
  <c r="P26" i="20" s="1"/>
  <c r="G26" i="28"/>
  <c r="P26" i="28" s="1"/>
  <c r="G26" i="27"/>
  <c r="N26" i="27" s="1"/>
  <c r="G26" i="26"/>
  <c r="P26" i="26" s="1"/>
  <c r="G26" i="23"/>
  <c r="P26" i="23" s="1"/>
  <c r="G26" i="22"/>
  <c r="N26" i="22" s="1"/>
  <c r="H74" i="20"/>
  <c r="Q74" i="20" s="1"/>
  <c r="H74" i="26"/>
  <c r="H23" i="20"/>
  <c r="Q23" i="20" s="1"/>
  <c r="H23" i="26"/>
  <c r="H55" i="20"/>
  <c r="Q55" i="20" s="1"/>
  <c r="H55" i="26"/>
  <c r="H103" i="20"/>
  <c r="Q103" i="20" s="1"/>
  <c r="H103" i="26"/>
  <c r="H21" i="20"/>
  <c r="Q21" i="20" s="1"/>
  <c r="H21" i="26"/>
  <c r="H36" i="20"/>
  <c r="Q36" i="20" s="1"/>
  <c r="H36" i="26"/>
  <c r="H72" i="20"/>
  <c r="Q72" i="20" s="1"/>
  <c r="H72" i="26"/>
  <c r="I6" i="20"/>
  <c r="R6" i="20" s="1"/>
  <c r="I6" i="26"/>
  <c r="R6" i="26" s="1"/>
  <c r="I14" i="20"/>
  <c r="R14" i="20" s="1"/>
  <c r="I14" i="26"/>
  <c r="R14" i="26" s="1"/>
  <c r="I22" i="20"/>
  <c r="R22" i="20" s="1"/>
  <c r="I22" i="26"/>
  <c r="R22" i="26" s="1"/>
  <c r="I30" i="20"/>
  <c r="R30" i="20" s="1"/>
  <c r="I30" i="26"/>
  <c r="R30" i="26" s="1"/>
  <c r="I38" i="20"/>
  <c r="R38" i="20" s="1"/>
  <c r="I38" i="26"/>
  <c r="R38" i="26" s="1"/>
  <c r="I46" i="20"/>
  <c r="R46" i="20" s="1"/>
  <c r="I46" i="26"/>
  <c r="R46" i="26" s="1"/>
  <c r="I54" i="20"/>
  <c r="R54" i="20" s="1"/>
  <c r="I54" i="26"/>
  <c r="R54" i="26" s="1"/>
  <c r="I62" i="20"/>
  <c r="R62" i="20" s="1"/>
  <c r="I62" i="26"/>
  <c r="R62" i="26" s="1"/>
  <c r="I70" i="20"/>
  <c r="R70" i="20" s="1"/>
  <c r="I70" i="26"/>
  <c r="R70" i="26" s="1"/>
  <c r="I78" i="20"/>
  <c r="R78" i="20" s="1"/>
  <c r="I78" i="26"/>
  <c r="R78" i="26" s="1"/>
  <c r="I86" i="20"/>
  <c r="R86" i="20" s="1"/>
  <c r="I86" i="26"/>
  <c r="R86" i="26" s="1"/>
  <c r="I94" i="20"/>
  <c r="R94" i="20" s="1"/>
  <c r="I94" i="26"/>
  <c r="R94" i="26" s="1"/>
  <c r="I98" i="20"/>
  <c r="R98" i="20" s="1"/>
  <c r="I98" i="26"/>
  <c r="R98" i="26" s="1"/>
  <c r="I106" i="20"/>
  <c r="R106" i="20" s="1"/>
  <c r="I106" i="26"/>
  <c r="R106" i="26" s="1"/>
  <c r="I110" i="20"/>
  <c r="R110" i="20" s="1"/>
  <c r="I110" i="26"/>
  <c r="R110" i="26" s="1"/>
  <c r="I114" i="20"/>
  <c r="R114" i="20" s="1"/>
  <c r="I114" i="26"/>
  <c r="R114" i="26" s="1"/>
  <c r="G59" i="28"/>
  <c r="P59" i="28" s="1"/>
  <c r="G59" i="27"/>
  <c r="N59" i="27" s="1"/>
  <c r="G59" i="26"/>
  <c r="P59" i="26" s="1"/>
  <c r="G59" i="23"/>
  <c r="G59" i="22"/>
  <c r="N59" i="22" s="1"/>
  <c r="I19" i="20"/>
  <c r="R19" i="20" s="1"/>
  <c r="I19" i="26"/>
  <c r="R19" i="26" s="1"/>
  <c r="J38" i="20"/>
  <c r="S38" i="20" s="1"/>
  <c r="J38" i="26"/>
  <c r="S38" i="26" s="1"/>
  <c r="J58" i="20"/>
  <c r="S58" i="20" s="1"/>
  <c r="J58" i="26"/>
  <c r="S58" i="26" s="1"/>
  <c r="J70" i="20"/>
  <c r="S70" i="20" s="1"/>
  <c r="J70" i="26"/>
  <c r="S70" i="26" s="1"/>
  <c r="J98" i="20"/>
  <c r="S98" i="20" s="1"/>
  <c r="J98" i="26"/>
  <c r="S98" i="26" s="1"/>
  <c r="I32" i="20"/>
  <c r="R32" i="20" s="1"/>
  <c r="I32" i="26"/>
  <c r="R32" i="26" s="1"/>
  <c r="J55" i="20"/>
  <c r="S55" i="20" s="1"/>
  <c r="J55" i="26"/>
  <c r="S55" i="26" s="1"/>
  <c r="I84" i="20"/>
  <c r="R84" i="20" s="1"/>
  <c r="I84" i="26"/>
  <c r="R84" i="26" s="1"/>
  <c r="J111" i="20"/>
  <c r="S111" i="20" s="1"/>
  <c r="J111" i="26"/>
  <c r="S111" i="26" s="1"/>
  <c r="G25" i="20"/>
  <c r="P25" i="20" s="1"/>
  <c r="G25" i="28"/>
  <c r="P25" i="28" s="1"/>
  <c r="G25" i="27"/>
  <c r="N25" i="27" s="1"/>
  <c r="G25" i="26"/>
  <c r="P25" i="26" s="1"/>
  <c r="G25" i="23"/>
  <c r="G25" i="22"/>
  <c r="N25" i="22" s="1"/>
  <c r="G20" i="20"/>
  <c r="P20" i="20" s="1"/>
  <c r="G20" i="28"/>
  <c r="P20" i="28" s="1"/>
  <c r="G20" i="27"/>
  <c r="N20" i="27" s="1"/>
  <c r="G20" i="26"/>
  <c r="P20" i="26" s="1"/>
  <c r="G20" i="23"/>
  <c r="G20" i="22"/>
  <c r="N20" i="22" s="1"/>
  <c r="G39" i="28"/>
  <c r="P39" i="28" s="1"/>
  <c r="G39" i="27"/>
  <c r="N39" i="27" s="1"/>
  <c r="G39" i="26"/>
  <c r="P39" i="26" s="1"/>
  <c r="G39" i="23"/>
  <c r="G39" i="22"/>
  <c r="N39" i="22" s="1"/>
  <c r="G18" i="20"/>
  <c r="P18" i="20" s="1"/>
  <c r="G18" i="28"/>
  <c r="P18" i="28" s="1"/>
  <c r="G18" i="27"/>
  <c r="N18" i="27" s="1"/>
  <c r="G18" i="26"/>
  <c r="P18" i="26" s="1"/>
  <c r="G18" i="23"/>
  <c r="G18" i="22"/>
  <c r="N18" i="22" s="1"/>
  <c r="H38" i="20"/>
  <c r="Q38" i="20" s="1"/>
  <c r="H38" i="26"/>
  <c r="H86" i="20"/>
  <c r="Q86" i="20" s="1"/>
  <c r="H86" i="26"/>
  <c r="H11" i="20"/>
  <c r="Q11" i="20" s="1"/>
  <c r="H11" i="26"/>
  <c r="H27" i="20"/>
  <c r="Q27" i="20" s="1"/>
  <c r="H27" i="26"/>
  <c r="H43" i="20"/>
  <c r="Q43" i="20" s="1"/>
  <c r="H43" i="26"/>
  <c r="H59" i="20"/>
  <c r="Q59" i="20" s="1"/>
  <c r="H59" i="26"/>
  <c r="H75" i="20"/>
  <c r="Q75" i="20" s="1"/>
  <c r="H75" i="26"/>
  <c r="H91" i="20"/>
  <c r="Q91" i="20" s="1"/>
  <c r="H91" i="26"/>
  <c r="G19" i="28"/>
  <c r="P19" i="28" s="1"/>
  <c r="G19" i="27"/>
  <c r="N19" i="27" s="1"/>
  <c r="G19" i="26"/>
  <c r="P19" i="26" s="1"/>
  <c r="G19" i="23"/>
  <c r="G19" i="22"/>
  <c r="N19" i="22" s="1"/>
  <c r="H64" i="20"/>
  <c r="Q64" i="20" s="1"/>
  <c r="H64" i="26"/>
  <c r="H52" i="20"/>
  <c r="Q52" i="20" s="1"/>
  <c r="H52" i="26"/>
  <c r="H88" i="20"/>
  <c r="Q88" i="20" s="1"/>
  <c r="H88" i="26"/>
  <c r="H28" i="20"/>
  <c r="Q28" i="20" s="1"/>
  <c r="H28" i="26"/>
  <c r="H4" i="20"/>
  <c r="Q4" i="20" s="1"/>
  <c r="H4" i="26"/>
  <c r="H5" i="20"/>
  <c r="Q5" i="20" s="1"/>
  <c r="H5" i="26"/>
  <c r="H104" i="20"/>
  <c r="Q104" i="20" s="1"/>
  <c r="H104" i="26"/>
  <c r="H44" i="20"/>
  <c r="Q44" i="20" s="1"/>
  <c r="H44" i="26"/>
  <c r="G57" i="28"/>
  <c r="P57" i="28" s="1"/>
  <c r="G57" i="27"/>
  <c r="N57" i="27" s="1"/>
  <c r="G57" i="26"/>
  <c r="P57" i="26" s="1"/>
  <c r="G57" i="23"/>
  <c r="G57" i="22"/>
  <c r="N57" i="22" s="1"/>
  <c r="J4" i="20"/>
  <c r="S4" i="20" s="1"/>
  <c r="J4" i="26"/>
  <c r="S4" i="26" s="1"/>
  <c r="J8" i="20"/>
  <c r="S8" i="20" s="1"/>
  <c r="J8" i="26"/>
  <c r="S8" i="26" s="1"/>
  <c r="J12" i="20"/>
  <c r="S12" i="20" s="1"/>
  <c r="J12" i="26"/>
  <c r="S12" i="26" s="1"/>
  <c r="J16" i="20"/>
  <c r="S16" i="20" s="1"/>
  <c r="J16" i="26"/>
  <c r="S16" i="26" s="1"/>
  <c r="J20" i="20"/>
  <c r="S20" i="20" s="1"/>
  <c r="J20" i="26"/>
  <c r="S20" i="26" s="1"/>
  <c r="J24" i="20"/>
  <c r="S24" i="20" s="1"/>
  <c r="J24" i="26"/>
  <c r="S24" i="26" s="1"/>
  <c r="J28" i="20"/>
  <c r="S28" i="20" s="1"/>
  <c r="J28" i="26"/>
  <c r="S28" i="26" s="1"/>
  <c r="J32" i="20"/>
  <c r="S32" i="20" s="1"/>
  <c r="J32" i="26"/>
  <c r="S32" i="26" s="1"/>
  <c r="J36" i="20"/>
  <c r="S36" i="20" s="1"/>
  <c r="J36" i="26"/>
  <c r="S36" i="26" s="1"/>
  <c r="J40" i="20"/>
  <c r="S40" i="20" s="1"/>
  <c r="J40" i="26"/>
  <c r="S40" i="26" s="1"/>
  <c r="J44" i="20"/>
  <c r="S44" i="20" s="1"/>
  <c r="J44" i="26"/>
  <c r="S44" i="26" s="1"/>
  <c r="J48" i="20"/>
  <c r="S48" i="20" s="1"/>
  <c r="J48" i="26"/>
  <c r="S48" i="26" s="1"/>
  <c r="J52" i="20"/>
  <c r="S52" i="20" s="1"/>
  <c r="J52" i="26"/>
  <c r="S52" i="26" s="1"/>
  <c r="J56" i="20"/>
  <c r="S56" i="20" s="1"/>
  <c r="J56" i="26"/>
  <c r="S56" i="26" s="1"/>
  <c r="J60" i="20"/>
  <c r="S60" i="20" s="1"/>
  <c r="J60" i="26"/>
  <c r="S60" i="26" s="1"/>
  <c r="J64" i="20"/>
  <c r="S64" i="20" s="1"/>
  <c r="J64" i="26"/>
  <c r="S64" i="26" s="1"/>
  <c r="J68" i="20"/>
  <c r="S68" i="20" s="1"/>
  <c r="J68" i="26"/>
  <c r="S68" i="26" s="1"/>
  <c r="J72" i="20"/>
  <c r="S72" i="20" s="1"/>
  <c r="J72" i="26"/>
  <c r="S72" i="26" s="1"/>
  <c r="J76" i="20"/>
  <c r="S76" i="20" s="1"/>
  <c r="J76" i="26"/>
  <c r="S76" i="26" s="1"/>
  <c r="J80" i="20"/>
  <c r="S80" i="20" s="1"/>
  <c r="J80" i="26"/>
  <c r="S80" i="26" s="1"/>
  <c r="J84" i="20"/>
  <c r="S84" i="20" s="1"/>
  <c r="J84" i="26"/>
  <c r="S84" i="26" s="1"/>
  <c r="J88" i="20"/>
  <c r="S88" i="20" s="1"/>
  <c r="J88" i="26"/>
  <c r="S88" i="26" s="1"/>
  <c r="J92" i="20"/>
  <c r="S92" i="20" s="1"/>
  <c r="J92" i="26"/>
  <c r="S92" i="26" s="1"/>
  <c r="J96" i="20"/>
  <c r="S96" i="20" s="1"/>
  <c r="J96" i="26"/>
  <c r="S96" i="26" s="1"/>
  <c r="J100" i="20"/>
  <c r="S100" i="20" s="1"/>
  <c r="J100" i="26"/>
  <c r="S100" i="26" s="1"/>
  <c r="J104" i="20"/>
  <c r="S104" i="20" s="1"/>
  <c r="J104" i="26"/>
  <c r="S104" i="26" s="1"/>
  <c r="J108" i="20"/>
  <c r="S108" i="20" s="1"/>
  <c r="J108" i="26"/>
  <c r="S108" i="26" s="1"/>
  <c r="J112" i="20"/>
  <c r="S112" i="20" s="1"/>
  <c r="J112" i="26"/>
  <c r="S112" i="26" s="1"/>
  <c r="J116" i="20"/>
  <c r="S116" i="20" s="1"/>
  <c r="J116" i="26"/>
  <c r="S116" i="26" s="1"/>
  <c r="I1" i="20"/>
  <c r="R1" i="20" s="1"/>
  <c r="I1" i="26"/>
  <c r="R1" i="26" s="1"/>
  <c r="J2" i="20"/>
  <c r="S2" i="20" s="1"/>
  <c r="J2" i="26"/>
  <c r="S2" i="26" s="1"/>
  <c r="J22" i="20"/>
  <c r="S22" i="20" s="1"/>
  <c r="J22" i="26"/>
  <c r="S22" i="26" s="1"/>
  <c r="I35" i="20"/>
  <c r="R35" i="20" s="1"/>
  <c r="I35" i="26"/>
  <c r="R35" i="26" s="1"/>
  <c r="J46" i="20"/>
  <c r="S46" i="20" s="1"/>
  <c r="J46" i="26"/>
  <c r="S46" i="26" s="1"/>
  <c r="I67" i="20"/>
  <c r="R67" i="20" s="1"/>
  <c r="I67" i="26"/>
  <c r="R67" i="26" s="1"/>
  <c r="I75" i="20"/>
  <c r="R75" i="20" s="1"/>
  <c r="I75" i="26"/>
  <c r="R75" i="26" s="1"/>
  <c r="J106" i="20"/>
  <c r="S106" i="20" s="1"/>
  <c r="J106" i="26"/>
  <c r="S106" i="26" s="1"/>
  <c r="J114" i="20"/>
  <c r="S114" i="20" s="1"/>
  <c r="J114" i="26"/>
  <c r="S114" i="26" s="1"/>
  <c r="G56" i="28"/>
  <c r="P56" i="28" s="1"/>
  <c r="G56" i="27"/>
  <c r="N56" i="27" s="1"/>
  <c r="G56" i="26"/>
  <c r="P56" i="26" s="1"/>
  <c r="G56" i="23"/>
  <c r="G56" i="22"/>
  <c r="N56" i="22" s="1"/>
  <c r="I4" i="20"/>
  <c r="R4" i="20" s="1"/>
  <c r="I4" i="26"/>
  <c r="R4" i="26" s="1"/>
  <c r="J15" i="20"/>
  <c r="S15" i="20" s="1"/>
  <c r="J15" i="26"/>
  <c r="S15" i="26" s="1"/>
  <c r="I36" i="20"/>
  <c r="R36" i="20" s="1"/>
  <c r="I36" i="26"/>
  <c r="R36" i="26" s="1"/>
  <c r="J43" i="20"/>
  <c r="S43" i="20" s="1"/>
  <c r="J43" i="26"/>
  <c r="S43" i="26" s="1"/>
  <c r="I60" i="20"/>
  <c r="R60" i="20" s="1"/>
  <c r="I60" i="26"/>
  <c r="R60" i="26" s="1"/>
  <c r="I72" i="20"/>
  <c r="R72" i="20" s="1"/>
  <c r="I72" i="26"/>
  <c r="R72" i="26" s="1"/>
  <c r="J87" i="20"/>
  <c r="S87" i="20" s="1"/>
  <c r="J87" i="26"/>
  <c r="S87" i="26" s="1"/>
  <c r="J103" i="20"/>
  <c r="S103" i="20" s="1"/>
  <c r="J103" i="26"/>
  <c r="S103" i="26" s="1"/>
  <c r="I116" i="20"/>
  <c r="R116" i="20" s="1"/>
  <c r="I116" i="26"/>
  <c r="R116" i="26" s="1"/>
  <c r="H116" i="20"/>
  <c r="Q116" i="20" s="1"/>
  <c r="H116" i="26"/>
  <c r="J10" i="20"/>
  <c r="S10" i="20" s="1"/>
  <c r="J10" i="26"/>
  <c r="S10" i="26" s="1"/>
  <c r="J14" i="20"/>
  <c r="S14" i="20" s="1"/>
  <c r="J14" i="26"/>
  <c r="S14" i="26" s="1"/>
  <c r="J26" i="20"/>
  <c r="S26" i="20" s="1"/>
  <c r="J26" i="26"/>
  <c r="S26" i="26" s="1"/>
  <c r="J42" i="20"/>
  <c r="S42" i="20" s="1"/>
  <c r="J42" i="26"/>
  <c r="S42" i="26" s="1"/>
  <c r="I51" i="20"/>
  <c r="R51" i="20" s="1"/>
  <c r="I51" i="26"/>
  <c r="R51" i="26" s="1"/>
  <c r="I71" i="20"/>
  <c r="R71" i="20" s="1"/>
  <c r="I71" i="26"/>
  <c r="R71" i="26" s="1"/>
  <c r="I83" i="20"/>
  <c r="R83" i="20" s="1"/>
  <c r="I83" i="26"/>
  <c r="R83" i="26" s="1"/>
  <c r="J90" i="20"/>
  <c r="S90" i="20" s="1"/>
  <c r="J90" i="26"/>
  <c r="S90" i="26" s="1"/>
  <c r="J94" i="20"/>
  <c r="S94" i="20" s="1"/>
  <c r="J94" i="26"/>
  <c r="S94" i="26" s="1"/>
  <c r="J102" i="20"/>
  <c r="S102" i="20" s="1"/>
  <c r="J102" i="26"/>
  <c r="S102" i="26" s="1"/>
  <c r="I107" i="20"/>
  <c r="R107" i="20" s="1"/>
  <c r="I107" i="26"/>
  <c r="R107" i="26" s="1"/>
  <c r="J7" i="20"/>
  <c r="S7" i="20" s="1"/>
  <c r="J7" i="26"/>
  <c r="S7" i="26" s="1"/>
  <c r="I20" i="20"/>
  <c r="R20" i="20" s="1"/>
  <c r="I20" i="26"/>
  <c r="R20" i="26" s="1"/>
  <c r="J31" i="20"/>
  <c r="S31" i="20" s="1"/>
  <c r="J31" i="26"/>
  <c r="S31" i="26" s="1"/>
  <c r="I44" i="20"/>
  <c r="R44" i="20" s="1"/>
  <c r="I44" i="26"/>
  <c r="R44" i="26" s="1"/>
  <c r="I56" i="20"/>
  <c r="R56" i="20" s="1"/>
  <c r="I56" i="26"/>
  <c r="R56" i="26" s="1"/>
  <c r="J67" i="20"/>
  <c r="S67" i="20" s="1"/>
  <c r="J67" i="26"/>
  <c r="S67" i="26" s="1"/>
  <c r="I76" i="20"/>
  <c r="R76" i="20" s="1"/>
  <c r="I76" i="26"/>
  <c r="R76" i="26" s="1"/>
  <c r="J83" i="20"/>
  <c r="S83" i="20" s="1"/>
  <c r="J83" i="26"/>
  <c r="S83" i="26" s="1"/>
  <c r="J95" i="20"/>
  <c r="S95" i="20" s="1"/>
  <c r="J95" i="26"/>
  <c r="S95" i="26" s="1"/>
  <c r="I100" i="20"/>
  <c r="R100" i="20" s="1"/>
  <c r="I100" i="26"/>
  <c r="R100" i="26" s="1"/>
  <c r="J107" i="20"/>
  <c r="S107" i="20" s="1"/>
  <c r="J107" i="26"/>
  <c r="S107" i="26" s="1"/>
  <c r="G24" i="20"/>
  <c r="P24" i="20" s="1"/>
  <c r="G24" i="28"/>
  <c r="P24" i="28" s="1"/>
  <c r="G24" i="27"/>
  <c r="N24" i="27" s="1"/>
  <c r="G24" i="26"/>
  <c r="P24" i="26" s="1"/>
  <c r="G24" i="23"/>
  <c r="G24" i="22"/>
  <c r="N24" i="22" s="1"/>
  <c r="G22" i="20"/>
  <c r="P22" i="20" s="1"/>
  <c r="G22" i="28"/>
  <c r="P22" i="28" s="1"/>
  <c r="G22" i="27"/>
  <c r="N22" i="27" s="1"/>
  <c r="G22" i="26"/>
  <c r="P22" i="26" s="1"/>
  <c r="G22" i="23"/>
  <c r="G22" i="22"/>
  <c r="N22" i="22" s="1"/>
  <c r="H26" i="20"/>
  <c r="Q26" i="20" s="1"/>
  <c r="H26" i="26"/>
  <c r="H7" i="20"/>
  <c r="Q7" i="20" s="1"/>
  <c r="H7" i="26"/>
  <c r="H39" i="20"/>
  <c r="Q39" i="20" s="1"/>
  <c r="H39" i="26"/>
  <c r="H71" i="20"/>
  <c r="Q71" i="20" s="1"/>
  <c r="H71" i="26"/>
  <c r="H87" i="20"/>
  <c r="Q87" i="20" s="1"/>
  <c r="H87" i="26"/>
  <c r="H48" i="20"/>
  <c r="Q48" i="20" s="1"/>
  <c r="H48" i="26"/>
  <c r="H100" i="20"/>
  <c r="Q100" i="20" s="1"/>
  <c r="H100" i="26"/>
  <c r="H6" i="20"/>
  <c r="Q6" i="20" s="1"/>
  <c r="H6" i="26"/>
  <c r="H60" i="20"/>
  <c r="Q60" i="20" s="1"/>
  <c r="H60" i="26"/>
  <c r="H9" i="20"/>
  <c r="Q9" i="20" s="1"/>
  <c r="H9" i="26"/>
  <c r="H92" i="20"/>
  <c r="Q92" i="20" s="1"/>
  <c r="H92" i="26"/>
  <c r="H12" i="20"/>
  <c r="Q12" i="20" s="1"/>
  <c r="H12" i="26"/>
  <c r="H112" i="20"/>
  <c r="Q112" i="20" s="1"/>
  <c r="H112" i="26"/>
  <c r="I2" i="20"/>
  <c r="R2" i="20" s="1"/>
  <c r="I2" i="26"/>
  <c r="R2" i="26" s="1"/>
  <c r="I10" i="20"/>
  <c r="R10" i="20" s="1"/>
  <c r="I10" i="26"/>
  <c r="R10" i="26" s="1"/>
  <c r="I18" i="20"/>
  <c r="R18" i="20" s="1"/>
  <c r="I18" i="26"/>
  <c r="R18" i="26" s="1"/>
  <c r="I26" i="20"/>
  <c r="R26" i="20" s="1"/>
  <c r="I26" i="26"/>
  <c r="R26" i="26" s="1"/>
  <c r="I34" i="20"/>
  <c r="R34" i="20" s="1"/>
  <c r="I34" i="26"/>
  <c r="R34" i="26" s="1"/>
  <c r="I42" i="20"/>
  <c r="R42" i="20" s="1"/>
  <c r="I42" i="26"/>
  <c r="R42" i="26" s="1"/>
  <c r="I50" i="20"/>
  <c r="R50" i="20" s="1"/>
  <c r="I50" i="26"/>
  <c r="R50" i="26" s="1"/>
  <c r="I58" i="20"/>
  <c r="R58" i="20" s="1"/>
  <c r="I58" i="26"/>
  <c r="R58" i="26" s="1"/>
  <c r="I66" i="20"/>
  <c r="R66" i="20" s="1"/>
  <c r="I66" i="26"/>
  <c r="R66" i="26" s="1"/>
  <c r="I74" i="20"/>
  <c r="R74" i="20" s="1"/>
  <c r="I74" i="26"/>
  <c r="R74" i="26" s="1"/>
  <c r="I82" i="20"/>
  <c r="R82" i="20" s="1"/>
  <c r="I82" i="26"/>
  <c r="R82" i="26" s="1"/>
  <c r="I90" i="20"/>
  <c r="R90" i="20" s="1"/>
  <c r="I90" i="26"/>
  <c r="R90" i="26" s="1"/>
  <c r="I102" i="20"/>
  <c r="R102" i="20" s="1"/>
  <c r="I102" i="26"/>
  <c r="R102" i="26" s="1"/>
  <c r="J1" i="20"/>
  <c r="S1" i="20" s="1"/>
  <c r="J1" i="26"/>
  <c r="S1" i="26" s="1"/>
  <c r="I7" i="20"/>
  <c r="R7" i="20" s="1"/>
  <c r="I7" i="26"/>
  <c r="R7" i="26" s="1"/>
  <c r="I27" i="20"/>
  <c r="R27" i="20" s="1"/>
  <c r="I27" i="26"/>
  <c r="R27" i="26" s="1"/>
  <c r="J50" i="20"/>
  <c r="S50" i="20" s="1"/>
  <c r="J50" i="26"/>
  <c r="S50" i="26" s="1"/>
  <c r="I63" i="20"/>
  <c r="R63" i="20" s="1"/>
  <c r="I63" i="26"/>
  <c r="R63" i="26" s="1"/>
  <c r="J82" i="20"/>
  <c r="S82" i="20" s="1"/>
  <c r="J82" i="26"/>
  <c r="S82" i="26" s="1"/>
  <c r="I115" i="20"/>
  <c r="R115" i="20" s="1"/>
  <c r="I115" i="26"/>
  <c r="R115" i="26" s="1"/>
  <c r="J11" i="20"/>
  <c r="S11" i="20" s="1"/>
  <c r="J11" i="26"/>
  <c r="S11" i="26" s="1"/>
  <c r="J23" i="20"/>
  <c r="S23" i="20" s="1"/>
  <c r="J23" i="26"/>
  <c r="S23" i="26" s="1"/>
  <c r="J47" i="20"/>
  <c r="S47" i="20" s="1"/>
  <c r="J47" i="26"/>
  <c r="S47" i="26" s="1"/>
  <c r="J71" i="20"/>
  <c r="S71" i="20" s="1"/>
  <c r="J71" i="26"/>
  <c r="S71" i="26" s="1"/>
  <c r="J91" i="20"/>
  <c r="S91" i="20" s="1"/>
  <c r="J91" i="26"/>
  <c r="S91" i="26" s="1"/>
  <c r="G21" i="20"/>
  <c r="P21" i="20" s="1"/>
  <c r="G21" i="28"/>
  <c r="P21" i="28" s="1"/>
  <c r="G21" i="27"/>
  <c r="N21" i="27" s="1"/>
  <c r="G21" i="26"/>
  <c r="P21" i="26" s="1"/>
  <c r="G21" i="23"/>
  <c r="G21" i="22"/>
  <c r="N21" i="22" s="1"/>
  <c r="G16" i="20"/>
  <c r="P16" i="20" s="1"/>
  <c r="G16" i="28"/>
  <c r="P16" i="28" s="1"/>
  <c r="G16" i="27"/>
  <c r="N16" i="27" s="1"/>
  <c r="G16" i="26"/>
  <c r="P16" i="26" s="1"/>
  <c r="G16" i="23"/>
  <c r="G16" i="22"/>
  <c r="N16" i="22" s="1"/>
  <c r="G75" i="20"/>
  <c r="P75" i="20" s="1"/>
  <c r="G75" i="28"/>
  <c r="P75" i="28" s="1"/>
  <c r="G75" i="27"/>
  <c r="G75" i="26"/>
  <c r="G75" i="23"/>
  <c r="P75" i="23" s="1"/>
  <c r="G75" i="22"/>
  <c r="N75" i="22" s="1"/>
  <c r="G54" i="28"/>
  <c r="P54" i="28" s="1"/>
  <c r="G54" i="27"/>
  <c r="N54" i="27" s="1"/>
  <c r="G54" i="26"/>
  <c r="P54" i="26" s="1"/>
  <c r="G54" i="23"/>
  <c r="P54" i="23" s="1"/>
  <c r="G54" i="22"/>
  <c r="N54" i="22" s="1"/>
  <c r="H2" i="20"/>
  <c r="Q2" i="20" s="1"/>
  <c r="H2" i="26"/>
  <c r="H50" i="20"/>
  <c r="Q50" i="20" s="1"/>
  <c r="H50" i="26"/>
  <c r="H98" i="20"/>
  <c r="Q98" i="20" s="1"/>
  <c r="H98" i="26"/>
  <c r="H15" i="20"/>
  <c r="Q15" i="20" s="1"/>
  <c r="H15" i="26"/>
  <c r="H31" i="20"/>
  <c r="Q31" i="20" s="1"/>
  <c r="H31" i="26"/>
  <c r="H47" i="20"/>
  <c r="Q47" i="20" s="1"/>
  <c r="H47" i="26"/>
  <c r="H63" i="20"/>
  <c r="Q63" i="20" s="1"/>
  <c r="H63" i="26"/>
  <c r="H79" i="20"/>
  <c r="Q79" i="20" s="1"/>
  <c r="H79" i="26"/>
  <c r="H95" i="20"/>
  <c r="Q95" i="20" s="1"/>
  <c r="H95" i="26"/>
  <c r="H16" i="20"/>
  <c r="Q16" i="20" s="1"/>
  <c r="H16" i="26"/>
  <c r="H80" i="20"/>
  <c r="Q80" i="20" s="1"/>
  <c r="H80" i="26"/>
  <c r="H68" i="20"/>
  <c r="Q68" i="20" s="1"/>
  <c r="H68" i="26"/>
  <c r="H24" i="20"/>
  <c r="Q24" i="20" s="1"/>
  <c r="H24" i="26"/>
  <c r="H10" i="20"/>
  <c r="Q10" i="20" s="1"/>
  <c r="H10" i="26"/>
  <c r="G14" i="20"/>
  <c r="P14" i="20" s="1"/>
  <c r="G14" i="28"/>
  <c r="P14" i="28" s="1"/>
  <c r="G14" i="27"/>
  <c r="N14" i="27" s="1"/>
  <c r="G14" i="26"/>
  <c r="P14" i="26" s="1"/>
  <c r="G14" i="23"/>
  <c r="G14" i="22"/>
  <c r="N14" i="22" s="1"/>
  <c r="H76" i="20"/>
  <c r="Q76" i="20" s="1"/>
  <c r="H76" i="26"/>
  <c r="H56" i="20"/>
  <c r="Q56" i="20" s="1"/>
  <c r="H56" i="26"/>
  <c r="H110" i="20"/>
  <c r="Q110" i="20" s="1"/>
  <c r="H110" i="26"/>
  <c r="G23" i="28"/>
  <c r="P23" i="28" s="1"/>
  <c r="G23" i="27"/>
  <c r="N23" i="27" s="1"/>
  <c r="G23" i="26"/>
  <c r="P23" i="26" s="1"/>
  <c r="G23" i="23"/>
  <c r="P23" i="23" s="1"/>
  <c r="U23" i="23" s="1"/>
  <c r="G23" i="22"/>
  <c r="N23" i="22" s="1"/>
  <c r="J5" i="20"/>
  <c r="S5" i="20" s="1"/>
  <c r="J5" i="26"/>
  <c r="S5" i="26" s="1"/>
  <c r="J9" i="20"/>
  <c r="S9" i="20" s="1"/>
  <c r="J9" i="26"/>
  <c r="S9" i="26" s="1"/>
  <c r="J13" i="20"/>
  <c r="S13" i="20" s="1"/>
  <c r="J13" i="26"/>
  <c r="S13" i="26" s="1"/>
  <c r="J17" i="20"/>
  <c r="S17" i="20" s="1"/>
  <c r="J17" i="26"/>
  <c r="S17" i="26" s="1"/>
  <c r="J21" i="20"/>
  <c r="S21" i="20" s="1"/>
  <c r="J21" i="26"/>
  <c r="S21" i="26" s="1"/>
  <c r="J25" i="20"/>
  <c r="S25" i="20" s="1"/>
  <c r="J25" i="26"/>
  <c r="S25" i="26" s="1"/>
  <c r="J29" i="20"/>
  <c r="S29" i="20" s="1"/>
  <c r="J29" i="26"/>
  <c r="S29" i="26" s="1"/>
  <c r="J33" i="20"/>
  <c r="S33" i="20" s="1"/>
  <c r="J33" i="26"/>
  <c r="S33" i="26" s="1"/>
  <c r="J37" i="20"/>
  <c r="S37" i="20" s="1"/>
  <c r="J37" i="26"/>
  <c r="S37" i="26" s="1"/>
  <c r="J41" i="20"/>
  <c r="S41" i="20" s="1"/>
  <c r="J41" i="26"/>
  <c r="S41" i="26" s="1"/>
  <c r="J45" i="20"/>
  <c r="S45" i="20" s="1"/>
  <c r="J45" i="26"/>
  <c r="S45" i="26" s="1"/>
  <c r="J49" i="20"/>
  <c r="S49" i="20" s="1"/>
  <c r="J49" i="26"/>
  <c r="S49" i="26" s="1"/>
  <c r="J53" i="20"/>
  <c r="S53" i="20" s="1"/>
  <c r="J53" i="26"/>
  <c r="S53" i="26" s="1"/>
  <c r="J57" i="20"/>
  <c r="S57" i="20" s="1"/>
  <c r="J57" i="26"/>
  <c r="S57" i="26" s="1"/>
  <c r="J61" i="20"/>
  <c r="S61" i="20" s="1"/>
  <c r="J61" i="26"/>
  <c r="S61" i="26" s="1"/>
  <c r="J65" i="20"/>
  <c r="S65" i="20" s="1"/>
  <c r="J65" i="26"/>
  <c r="S65" i="26" s="1"/>
  <c r="J69" i="20"/>
  <c r="S69" i="20" s="1"/>
  <c r="J69" i="26"/>
  <c r="S69" i="26" s="1"/>
  <c r="J73" i="20"/>
  <c r="S73" i="20" s="1"/>
  <c r="J73" i="26"/>
  <c r="S73" i="26" s="1"/>
  <c r="J77" i="20"/>
  <c r="S77" i="20" s="1"/>
  <c r="J77" i="26"/>
  <c r="S77" i="26" s="1"/>
  <c r="J81" i="20"/>
  <c r="S81" i="20" s="1"/>
  <c r="J81" i="26"/>
  <c r="S81" i="26" s="1"/>
  <c r="J85" i="20"/>
  <c r="S85" i="20" s="1"/>
  <c r="J85" i="26"/>
  <c r="S85" i="26" s="1"/>
  <c r="J89" i="20"/>
  <c r="S89" i="20" s="1"/>
  <c r="J89" i="26"/>
  <c r="S89" i="26" s="1"/>
  <c r="J93" i="20"/>
  <c r="S93" i="20" s="1"/>
  <c r="J93" i="26"/>
  <c r="S93" i="26" s="1"/>
  <c r="J97" i="20"/>
  <c r="S97" i="20" s="1"/>
  <c r="J97" i="26"/>
  <c r="S97" i="26" s="1"/>
  <c r="J101" i="20"/>
  <c r="S101" i="20" s="1"/>
  <c r="J101" i="26"/>
  <c r="S101" i="26" s="1"/>
  <c r="J105" i="20"/>
  <c r="S105" i="20" s="1"/>
  <c r="J105" i="26"/>
  <c r="S105" i="26" s="1"/>
  <c r="J109" i="20"/>
  <c r="S109" i="20" s="1"/>
  <c r="J109" i="26"/>
  <c r="S109" i="26" s="1"/>
  <c r="J113" i="20"/>
  <c r="S113" i="20" s="1"/>
  <c r="J113" i="26"/>
  <c r="S113" i="26" s="1"/>
  <c r="J117" i="20"/>
  <c r="S117" i="20" s="1"/>
  <c r="J117" i="26"/>
  <c r="S117" i="26" s="1"/>
  <c r="G111" i="20"/>
  <c r="P111" i="20" s="1"/>
  <c r="G111" i="27"/>
  <c r="G111" i="28"/>
  <c r="G111" i="26"/>
  <c r="G111" i="23"/>
  <c r="P111" i="23" s="1"/>
  <c r="G111" i="22"/>
  <c r="N111" i="22" s="1"/>
  <c r="G55" i="28"/>
  <c r="P55" i="28" s="1"/>
  <c r="G55" i="27"/>
  <c r="N55" i="27" s="1"/>
  <c r="G55" i="26"/>
  <c r="P55" i="26" s="1"/>
  <c r="G55" i="23"/>
  <c r="P55" i="23" s="1"/>
  <c r="G55" i="22"/>
  <c r="N55" i="22" s="1"/>
  <c r="Q55" i="22" s="1"/>
  <c r="I15" i="20"/>
  <c r="R15" i="20" s="1"/>
  <c r="I15" i="26"/>
  <c r="R15" i="26" s="1"/>
  <c r="I23" i="20"/>
  <c r="R23" i="20" s="1"/>
  <c r="I23" i="26"/>
  <c r="R23" i="26" s="1"/>
  <c r="J30" i="20"/>
  <c r="S30" i="20" s="1"/>
  <c r="J30" i="26"/>
  <c r="S30" i="26" s="1"/>
  <c r="I47" i="20"/>
  <c r="R47" i="20" s="1"/>
  <c r="I47" i="26"/>
  <c r="R47" i="26" s="1"/>
  <c r="J54" i="20"/>
  <c r="S54" i="20" s="1"/>
  <c r="J54" i="26"/>
  <c r="S54" i="26" s="1"/>
  <c r="J62" i="20"/>
  <c r="S62" i="20" s="1"/>
  <c r="J62" i="26"/>
  <c r="S62" i="26" s="1"/>
  <c r="J66" i="20"/>
  <c r="S66" i="20" s="1"/>
  <c r="J66" i="26"/>
  <c r="S66" i="26" s="1"/>
  <c r="J78" i="20"/>
  <c r="S78" i="20" s="1"/>
  <c r="J78" i="26"/>
  <c r="S78" i="26" s="1"/>
  <c r="I95" i="20"/>
  <c r="R95" i="20" s="1"/>
  <c r="I95" i="26"/>
  <c r="R95" i="26" s="1"/>
  <c r="I111" i="20"/>
  <c r="R111" i="20" s="1"/>
  <c r="I111" i="26"/>
  <c r="R111" i="26" s="1"/>
  <c r="I8" i="20"/>
  <c r="R8" i="20" s="1"/>
  <c r="I8" i="26"/>
  <c r="R8" i="26" s="1"/>
  <c r="J19" i="20"/>
  <c r="S19" i="20" s="1"/>
  <c r="J19" i="26"/>
  <c r="S19" i="26" s="1"/>
  <c r="J27" i="20"/>
  <c r="S27" i="20" s="1"/>
  <c r="J27" i="26"/>
  <c r="S27" i="26" s="1"/>
  <c r="J39" i="20"/>
  <c r="S39" i="20" s="1"/>
  <c r="J39" i="26"/>
  <c r="S39" i="26" s="1"/>
  <c r="J51" i="20"/>
  <c r="S51" i="20" s="1"/>
  <c r="J51" i="26"/>
  <c r="S51" i="26" s="1"/>
  <c r="J59" i="20"/>
  <c r="S59" i="20" s="1"/>
  <c r="J59" i="26"/>
  <c r="S59" i="26" s="1"/>
  <c r="J75" i="20"/>
  <c r="S75" i="20" s="1"/>
  <c r="J75" i="26"/>
  <c r="S75" i="26" s="1"/>
  <c r="I88" i="20"/>
  <c r="R88" i="20" s="1"/>
  <c r="I88" i="26"/>
  <c r="R88" i="26" s="1"/>
  <c r="I108" i="20"/>
  <c r="R108" i="20" s="1"/>
  <c r="I108" i="26"/>
  <c r="R108" i="26" s="1"/>
  <c r="C15" i="20"/>
  <c r="C15" i="28"/>
  <c r="C15" i="27"/>
  <c r="C15" i="26"/>
  <c r="C15" i="23"/>
  <c r="C15" i="22"/>
  <c r="C8" i="20"/>
  <c r="C8" i="28"/>
  <c r="C8" i="27"/>
  <c r="C8" i="26"/>
  <c r="C8" i="23"/>
  <c r="C8" i="22"/>
  <c r="C16" i="20"/>
  <c r="C16" i="28"/>
  <c r="C16" i="27"/>
  <c r="C16" i="26"/>
  <c r="C16" i="23"/>
  <c r="C16" i="22"/>
  <c r="C24" i="20"/>
  <c r="C24" i="28"/>
  <c r="C24" i="27"/>
  <c r="C24" i="26"/>
  <c r="C24" i="22"/>
  <c r="C24" i="23"/>
  <c r="C32" i="20"/>
  <c r="C32" i="28"/>
  <c r="C32" i="27"/>
  <c r="C32" i="26"/>
  <c r="C32" i="23"/>
  <c r="C32" i="22"/>
  <c r="C40" i="20"/>
  <c r="C40" i="28"/>
  <c r="C40" i="27"/>
  <c r="C40" i="26"/>
  <c r="C40" i="23"/>
  <c r="C40" i="22"/>
  <c r="C48" i="20"/>
  <c r="C48" i="28"/>
  <c r="C48" i="27"/>
  <c r="C48" i="26"/>
  <c r="C48" i="23"/>
  <c r="C48" i="22"/>
  <c r="C56" i="20"/>
  <c r="C56" i="28"/>
  <c r="C56" i="27"/>
  <c r="C56" i="26"/>
  <c r="C56" i="23"/>
  <c r="C56" i="22"/>
  <c r="C60" i="20"/>
  <c r="C60" i="28"/>
  <c r="C60" i="27"/>
  <c r="C60" i="26"/>
  <c r="C60" i="22"/>
  <c r="C60" i="23"/>
  <c r="C64" i="20"/>
  <c r="C64" i="28"/>
  <c r="C64" i="27"/>
  <c r="C64" i="26"/>
  <c r="C64" i="23"/>
  <c r="C64" i="22"/>
  <c r="C68" i="20"/>
  <c r="C68" i="28"/>
  <c r="C68" i="27"/>
  <c r="C68" i="26"/>
  <c r="C68" i="23"/>
  <c r="C68" i="22"/>
  <c r="C72" i="20"/>
  <c r="C72" i="28"/>
  <c r="C72" i="27"/>
  <c r="C72" i="26"/>
  <c r="C72" i="23"/>
  <c r="C72" i="22"/>
  <c r="C78" i="20"/>
  <c r="C78" i="28"/>
  <c r="C78" i="27"/>
  <c r="C78" i="26"/>
  <c r="C78" i="23"/>
  <c r="C78" i="22"/>
  <c r="C86" i="20"/>
  <c r="C86" i="28"/>
  <c r="C86" i="27"/>
  <c r="C86" i="26"/>
  <c r="C86" i="23"/>
  <c r="C86" i="22"/>
  <c r="C94" i="20"/>
  <c r="C94" i="28"/>
  <c r="C94" i="27"/>
  <c r="C94" i="26"/>
  <c r="C94" i="23"/>
  <c r="C94" i="22"/>
  <c r="C102" i="20"/>
  <c r="C102" i="28"/>
  <c r="C102" i="27"/>
  <c r="C102" i="26"/>
  <c r="C102" i="23"/>
  <c r="C102" i="22"/>
  <c r="C106" i="20"/>
  <c r="C106" i="28"/>
  <c r="C106" i="27"/>
  <c r="C106" i="26"/>
  <c r="C106" i="23"/>
  <c r="C106" i="22"/>
  <c r="C110" i="20"/>
  <c r="C110" i="27"/>
  <c r="C110" i="28"/>
  <c r="C110" i="26"/>
  <c r="C110" i="22"/>
  <c r="C110" i="23"/>
  <c r="C112" i="20"/>
  <c r="C112" i="28"/>
  <c r="C112" i="27"/>
  <c r="C112" i="26"/>
  <c r="C112" i="23"/>
  <c r="C112" i="22"/>
  <c r="C114" i="20"/>
  <c r="C114" i="28"/>
  <c r="C114" i="27"/>
  <c r="C114" i="26"/>
  <c r="C114" i="23"/>
  <c r="C114" i="22"/>
  <c r="C116" i="20"/>
  <c r="C116" i="28"/>
  <c r="C116" i="27"/>
  <c r="C116" i="26"/>
  <c r="C116" i="23"/>
  <c r="C116" i="22"/>
  <c r="C79" i="20"/>
  <c r="C79" i="28"/>
  <c r="C79" i="27"/>
  <c r="C79" i="26"/>
  <c r="C79" i="22"/>
  <c r="C79" i="23"/>
  <c r="C95" i="20"/>
  <c r="C95" i="28"/>
  <c r="C95" i="27"/>
  <c r="C95" i="26"/>
  <c r="C95" i="23"/>
  <c r="C95" i="22"/>
  <c r="C25" i="20"/>
  <c r="C25" i="28"/>
  <c r="C25" i="27"/>
  <c r="C25" i="26"/>
  <c r="C25" i="23"/>
  <c r="C25" i="22"/>
  <c r="C39" i="20"/>
  <c r="C39" i="28"/>
  <c r="C39" i="27"/>
  <c r="C39" i="26"/>
  <c r="C39" i="23"/>
  <c r="C39" i="22"/>
  <c r="C53" i="20"/>
  <c r="C53" i="28"/>
  <c r="C53" i="27"/>
  <c r="C53" i="26"/>
  <c r="C53" i="23"/>
  <c r="C53" i="22"/>
  <c r="C61" i="20"/>
  <c r="C61" i="28"/>
  <c r="C61" i="27"/>
  <c r="C61" i="26"/>
  <c r="C61" i="23"/>
  <c r="C61" i="22"/>
  <c r="C76" i="20"/>
  <c r="C76" i="28"/>
  <c r="C76" i="27"/>
  <c r="C76" i="26"/>
  <c r="C76" i="23"/>
  <c r="C76" i="22"/>
  <c r="C105" i="20"/>
  <c r="C105" i="28"/>
  <c r="C105" i="27"/>
  <c r="C105" i="26"/>
  <c r="C105" i="23"/>
  <c r="C105" i="22"/>
  <c r="C111" i="20"/>
  <c r="C111" i="28"/>
  <c r="C111" i="27"/>
  <c r="C111" i="26"/>
  <c r="C111" i="23"/>
  <c r="C111" i="22"/>
  <c r="C115" i="20"/>
  <c r="C115" i="28"/>
  <c r="C115" i="27"/>
  <c r="C115" i="26"/>
  <c r="C115" i="23"/>
  <c r="C115" i="22"/>
  <c r="C3" i="20"/>
  <c r="C3" i="28"/>
  <c r="C3" i="27"/>
  <c r="C3" i="26"/>
  <c r="C3" i="23"/>
  <c r="C3" i="22"/>
  <c r="C7" i="20"/>
  <c r="C7" i="28"/>
  <c r="C7" i="27"/>
  <c r="C7" i="26"/>
  <c r="C7" i="23"/>
  <c r="C7" i="22"/>
  <c r="C17" i="20"/>
  <c r="C17" i="28"/>
  <c r="C17" i="27"/>
  <c r="C17" i="26"/>
  <c r="C17" i="23"/>
  <c r="C17" i="22"/>
  <c r="C23" i="20"/>
  <c r="C23" i="28"/>
  <c r="C23" i="27"/>
  <c r="C23" i="26"/>
  <c r="C23" i="23"/>
  <c r="C23" i="22"/>
  <c r="C31" i="20"/>
  <c r="C31" i="28"/>
  <c r="C31" i="27"/>
  <c r="C31" i="26"/>
  <c r="C31" i="23"/>
  <c r="C31" i="22"/>
  <c r="C43" i="20"/>
  <c r="C43" i="28"/>
  <c r="C43" i="27"/>
  <c r="C43" i="26"/>
  <c r="C43" i="23"/>
  <c r="C43" i="22"/>
  <c r="C73" i="20"/>
  <c r="C73" i="28"/>
  <c r="C73" i="27"/>
  <c r="C73" i="26"/>
  <c r="C73" i="23"/>
  <c r="C73" i="22"/>
  <c r="C96" i="20"/>
  <c r="C96" i="28"/>
  <c r="C96" i="27"/>
  <c r="C96" i="26"/>
  <c r="C96" i="23"/>
  <c r="C96" i="22"/>
  <c r="C107" i="20"/>
  <c r="C107" i="28"/>
  <c r="C107" i="27"/>
  <c r="C107" i="26"/>
  <c r="C107" i="23"/>
  <c r="C107" i="22"/>
  <c r="C77" i="20"/>
  <c r="C77" i="28"/>
  <c r="C77" i="27"/>
  <c r="C77" i="26"/>
  <c r="C77" i="22"/>
  <c r="C77" i="23"/>
  <c r="C85" i="20"/>
  <c r="C85" i="28"/>
  <c r="C85" i="27"/>
  <c r="C85" i="26"/>
  <c r="C85" i="23"/>
  <c r="C85" i="22"/>
  <c r="C93" i="20"/>
  <c r="C93" i="28"/>
  <c r="C93" i="27"/>
  <c r="C93" i="26"/>
  <c r="C93" i="23"/>
  <c r="C93" i="22"/>
  <c r="C101" i="20"/>
  <c r="C101" i="28"/>
  <c r="C101" i="27"/>
  <c r="C101" i="26"/>
  <c r="C101" i="23"/>
  <c r="C101" i="22"/>
  <c r="C99" i="20"/>
  <c r="C99" i="28"/>
  <c r="C99" i="27"/>
  <c r="C99" i="26"/>
  <c r="C99" i="23"/>
  <c r="C99" i="22"/>
  <c r="C13" i="20"/>
  <c r="C13" i="28"/>
  <c r="C13" i="27"/>
  <c r="C13" i="26"/>
  <c r="C13" i="23"/>
  <c r="C13" i="22"/>
  <c r="C21" i="20"/>
  <c r="C21" i="28"/>
  <c r="C21" i="27"/>
  <c r="C21" i="26"/>
  <c r="C21" i="23"/>
  <c r="C21" i="22"/>
  <c r="C37" i="20"/>
  <c r="C37" i="28"/>
  <c r="C37" i="27"/>
  <c r="C37" i="26"/>
  <c r="C37" i="23"/>
  <c r="C37" i="22"/>
  <c r="C47" i="20"/>
  <c r="C47" i="28"/>
  <c r="C47" i="27"/>
  <c r="C47" i="26"/>
  <c r="C47" i="23"/>
  <c r="C47" i="22"/>
  <c r="C57" i="20"/>
  <c r="C57" i="28"/>
  <c r="C57" i="27"/>
  <c r="C57" i="26"/>
  <c r="C57" i="23"/>
  <c r="C57" i="22"/>
  <c r="C67" i="20"/>
  <c r="C67" i="28"/>
  <c r="C67" i="27"/>
  <c r="C67" i="26"/>
  <c r="C67" i="23"/>
  <c r="C67" i="22"/>
  <c r="C80" i="20"/>
  <c r="C80" i="28"/>
  <c r="C80" i="27"/>
  <c r="C80" i="26"/>
  <c r="C80" i="23"/>
  <c r="C80" i="22"/>
  <c r="C92" i="20"/>
  <c r="C92" i="28"/>
  <c r="C92" i="27"/>
  <c r="C92" i="26"/>
  <c r="C92" i="23"/>
  <c r="C92" i="22"/>
  <c r="C6" i="20"/>
  <c r="C6" i="28"/>
  <c r="C6" i="27"/>
  <c r="C6" i="26"/>
  <c r="C6" i="23"/>
  <c r="C6" i="22"/>
  <c r="C14" i="20"/>
  <c r="C14" i="28"/>
  <c r="C14" i="27"/>
  <c r="C14" i="26"/>
  <c r="C14" i="23"/>
  <c r="C14" i="22"/>
  <c r="C22" i="20"/>
  <c r="C22" i="28"/>
  <c r="C22" i="27"/>
  <c r="C22" i="26"/>
  <c r="C22" i="23"/>
  <c r="C22" i="22"/>
  <c r="C30" i="20"/>
  <c r="C30" i="28"/>
  <c r="C30" i="27"/>
  <c r="C30" i="26"/>
  <c r="C30" i="23"/>
  <c r="C30" i="22"/>
  <c r="C38" i="20"/>
  <c r="C38" i="28"/>
  <c r="C38" i="27"/>
  <c r="C38" i="26"/>
  <c r="C38" i="23"/>
  <c r="C38" i="22"/>
  <c r="C46" i="20"/>
  <c r="C46" i="28"/>
  <c r="C46" i="27"/>
  <c r="C46" i="26"/>
  <c r="C46" i="22"/>
  <c r="C46" i="23"/>
  <c r="C54" i="20"/>
  <c r="C54" i="28"/>
  <c r="C54" i="27"/>
  <c r="C54" i="26"/>
  <c r="C54" i="23"/>
  <c r="C54" i="22"/>
  <c r="C55" i="20"/>
  <c r="C55" i="28"/>
  <c r="C55" i="27"/>
  <c r="C55" i="26"/>
  <c r="C55" i="23"/>
  <c r="C55" i="22"/>
  <c r="C4" i="20"/>
  <c r="C4" i="28"/>
  <c r="C4" i="27"/>
  <c r="C4" i="26"/>
  <c r="C4" i="22"/>
  <c r="C4" i="23"/>
  <c r="C12" i="20"/>
  <c r="C12" i="28"/>
  <c r="C12" i="27"/>
  <c r="C12" i="26"/>
  <c r="C12" i="23"/>
  <c r="C12" i="22"/>
  <c r="C20" i="20"/>
  <c r="C20" i="28"/>
  <c r="C20" i="27"/>
  <c r="C20" i="26"/>
  <c r="C20" i="23"/>
  <c r="C20" i="22"/>
  <c r="C28" i="20"/>
  <c r="C28" i="28"/>
  <c r="C28" i="27"/>
  <c r="C28" i="26"/>
  <c r="C28" i="23"/>
  <c r="C28" i="22"/>
  <c r="C36" i="20"/>
  <c r="C36" i="28"/>
  <c r="C36" i="27"/>
  <c r="C36" i="26"/>
  <c r="C36" i="22"/>
  <c r="C36" i="23"/>
  <c r="C44" i="20"/>
  <c r="C44" i="28"/>
  <c r="C44" i="27"/>
  <c r="C44" i="26"/>
  <c r="C44" i="23"/>
  <c r="C44" i="22"/>
  <c r="C52" i="20"/>
  <c r="C52" i="28"/>
  <c r="C52" i="27"/>
  <c r="C52" i="26"/>
  <c r="C52" i="22"/>
  <c r="C52" i="23"/>
  <c r="C58" i="20"/>
  <c r="C58" i="28"/>
  <c r="C58" i="27"/>
  <c r="C58" i="26"/>
  <c r="C58" i="23"/>
  <c r="C58" i="22"/>
  <c r="C62" i="20"/>
  <c r="C62" i="28"/>
  <c r="C62" i="27"/>
  <c r="C62" i="26"/>
  <c r="C62" i="23"/>
  <c r="C62" i="22"/>
  <c r="C66" i="20"/>
  <c r="C66" i="28"/>
  <c r="C66" i="27"/>
  <c r="C66" i="26"/>
  <c r="C66" i="23"/>
  <c r="C66" i="22"/>
  <c r="C70" i="20"/>
  <c r="C70" i="28"/>
  <c r="C70" i="27"/>
  <c r="C70" i="26"/>
  <c r="C70" i="23"/>
  <c r="C70" i="22"/>
  <c r="C74" i="20"/>
  <c r="C74" i="28"/>
  <c r="C74" i="27"/>
  <c r="C74" i="26"/>
  <c r="C74" i="23"/>
  <c r="C74" i="22"/>
  <c r="C82" i="20"/>
  <c r="C82" i="28"/>
  <c r="C82" i="27"/>
  <c r="C82" i="26"/>
  <c r="C82" i="23"/>
  <c r="C82" i="22"/>
  <c r="C90" i="20"/>
  <c r="C90" i="28"/>
  <c r="C90" i="27"/>
  <c r="C90" i="26"/>
  <c r="C90" i="23"/>
  <c r="C90" i="22"/>
  <c r="C98" i="20"/>
  <c r="C98" i="28"/>
  <c r="C98" i="27"/>
  <c r="C98" i="26"/>
  <c r="C98" i="22"/>
  <c r="C98" i="23"/>
  <c r="C104" i="20"/>
  <c r="C104" i="27"/>
  <c r="C104" i="28"/>
  <c r="C104" i="26"/>
  <c r="C104" i="23"/>
  <c r="C104" i="22"/>
  <c r="C108" i="20"/>
  <c r="C108" i="28"/>
  <c r="C108" i="27"/>
  <c r="C108" i="26"/>
  <c r="C108" i="23"/>
  <c r="C108" i="22"/>
  <c r="C75" i="20"/>
  <c r="C75" i="28"/>
  <c r="C75" i="27"/>
  <c r="C75" i="26"/>
  <c r="C75" i="23"/>
  <c r="C75" i="22"/>
  <c r="C83" i="20"/>
  <c r="C83" i="28"/>
  <c r="C83" i="27"/>
  <c r="C83" i="26"/>
  <c r="C83" i="23"/>
  <c r="C83" i="22"/>
  <c r="C9" i="20"/>
  <c r="C9" i="28"/>
  <c r="C9" i="27"/>
  <c r="C9" i="26"/>
  <c r="C9" i="23"/>
  <c r="C9" i="22"/>
  <c r="C35" i="20"/>
  <c r="C35" i="28"/>
  <c r="C35" i="27"/>
  <c r="C35" i="26"/>
  <c r="C35" i="23"/>
  <c r="C35" i="22"/>
  <c r="C45" i="20"/>
  <c r="C45" i="28"/>
  <c r="C45" i="27"/>
  <c r="C45" i="26"/>
  <c r="C45" i="23"/>
  <c r="C45" i="22"/>
  <c r="C59" i="20"/>
  <c r="C59" i="28"/>
  <c r="C59" i="27"/>
  <c r="C59" i="26"/>
  <c r="C59" i="23"/>
  <c r="C59" i="22"/>
  <c r="C63" i="20"/>
  <c r="C63" i="28"/>
  <c r="C63" i="27"/>
  <c r="C63" i="26"/>
  <c r="C63" i="23"/>
  <c r="C63" i="22"/>
  <c r="C103" i="20"/>
  <c r="C103" i="28"/>
  <c r="C103" i="27"/>
  <c r="C103" i="26"/>
  <c r="C103" i="23"/>
  <c r="C103" i="22"/>
  <c r="C109" i="20"/>
  <c r="C109" i="28"/>
  <c r="C109" i="27"/>
  <c r="C109" i="26"/>
  <c r="C109" i="23"/>
  <c r="C109" i="22"/>
  <c r="C91" i="20"/>
  <c r="C91" i="28"/>
  <c r="C91" i="27"/>
  <c r="C91" i="26"/>
  <c r="C91" i="23"/>
  <c r="C91" i="22"/>
  <c r="C5" i="20"/>
  <c r="C5" i="28"/>
  <c r="C5" i="27"/>
  <c r="C5" i="26"/>
  <c r="C5" i="22"/>
  <c r="C5" i="23"/>
  <c r="C11" i="20"/>
  <c r="C11" i="28"/>
  <c r="C11" i="27"/>
  <c r="C11" i="26"/>
  <c r="C11" i="23"/>
  <c r="C11" i="22"/>
  <c r="C19" i="20"/>
  <c r="C19" i="28"/>
  <c r="C19" i="27"/>
  <c r="C19" i="26"/>
  <c r="C19" i="23"/>
  <c r="C19" i="22"/>
  <c r="C29" i="20"/>
  <c r="C29" i="28"/>
  <c r="C29" i="27"/>
  <c r="C29" i="26"/>
  <c r="C29" i="23"/>
  <c r="C29" i="22"/>
  <c r="C33" i="20"/>
  <c r="C33" i="28"/>
  <c r="C33" i="27"/>
  <c r="C33" i="26"/>
  <c r="C33" i="23"/>
  <c r="C33" i="22"/>
  <c r="C49" i="20"/>
  <c r="C49" i="28"/>
  <c r="C49" i="27"/>
  <c r="C49" i="26"/>
  <c r="C49" i="22"/>
  <c r="C49" i="23"/>
  <c r="C71" i="20"/>
  <c r="C71" i="28"/>
  <c r="C71" i="27"/>
  <c r="C71" i="26"/>
  <c r="C71" i="23"/>
  <c r="C71" i="22"/>
  <c r="C84" i="20"/>
  <c r="C84" i="28"/>
  <c r="C84" i="27"/>
  <c r="C84" i="26"/>
  <c r="C84" i="23"/>
  <c r="C84" i="22"/>
  <c r="C100" i="20"/>
  <c r="C100" i="28"/>
  <c r="C100" i="27"/>
  <c r="C100" i="26"/>
  <c r="C100" i="23"/>
  <c r="C100" i="22"/>
  <c r="C113" i="20"/>
  <c r="C113" i="28"/>
  <c r="C113" i="27"/>
  <c r="C113" i="26"/>
  <c r="C113" i="23"/>
  <c r="C113" i="22"/>
  <c r="C117" i="20"/>
  <c r="C117" i="28"/>
  <c r="C117" i="27"/>
  <c r="C117" i="26"/>
  <c r="C117" i="23"/>
  <c r="C117" i="22"/>
  <c r="C81" i="20"/>
  <c r="C81" i="28"/>
  <c r="C81" i="27"/>
  <c r="C81" i="26"/>
  <c r="C81" i="23"/>
  <c r="C81" i="22"/>
  <c r="C89" i="20"/>
  <c r="C89" i="28"/>
  <c r="C89" i="27"/>
  <c r="C89" i="26"/>
  <c r="C89" i="23"/>
  <c r="C89" i="22"/>
  <c r="C97" i="20"/>
  <c r="C97" i="28"/>
  <c r="C97" i="27"/>
  <c r="C97" i="26"/>
  <c r="C97" i="23"/>
  <c r="C97" i="22"/>
  <c r="C87" i="20"/>
  <c r="C87" i="28"/>
  <c r="C87" i="27"/>
  <c r="C87" i="26"/>
  <c r="C87" i="22"/>
  <c r="C87" i="23"/>
  <c r="C27" i="20"/>
  <c r="C27" i="28"/>
  <c r="C27" i="27"/>
  <c r="C27" i="26"/>
  <c r="C27" i="23"/>
  <c r="C27" i="22"/>
  <c r="C41" i="20"/>
  <c r="C41" i="28"/>
  <c r="C41" i="27"/>
  <c r="C41" i="26"/>
  <c r="C41" i="23"/>
  <c r="C41" i="22"/>
  <c r="C51" i="20"/>
  <c r="C51" i="28"/>
  <c r="C51" i="27"/>
  <c r="C51" i="26"/>
  <c r="C51" i="23"/>
  <c r="C51" i="22"/>
  <c r="C65" i="20"/>
  <c r="C65" i="28"/>
  <c r="C65" i="27"/>
  <c r="C65" i="26"/>
  <c r="C65" i="23"/>
  <c r="C65" i="22"/>
  <c r="C69" i="20"/>
  <c r="C69" i="28"/>
  <c r="C69" i="27"/>
  <c r="C69" i="26"/>
  <c r="C69" i="23"/>
  <c r="C69" i="22"/>
  <c r="C88" i="20"/>
  <c r="C88" i="28"/>
  <c r="C88" i="27"/>
  <c r="C88" i="26"/>
  <c r="C88" i="23"/>
  <c r="C88" i="22"/>
  <c r="C2" i="20"/>
  <c r="C2" i="28"/>
  <c r="C2" i="27"/>
  <c r="C2" i="26"/>
  <c r="C2" i="22"/>
  <c r="C2" i="23"/>
  <c r="C10" i="20"/>
  <c r="C10" i="28"/>
  <c r="C10" i="27"/>
  <c r="C10" i="26"/>
  <c r="C10" i="22"/>
  <c r="C10" i="23"/>
  <c r="C18" i="20"/>
  <c r="C18" i="28"/>
  <c r="C18" i="27"/>
  <c r="C18" i="26"/>
  <c r="C18" i="22"/>
  <c r="C18" i="23"/>
  <c r="C26" i="20"/>
  <c r="C26" i="28"/>
  <c r="C26" i="27"/>
  <c r="C26" i="26"/>
  <c r="C26" i="23"/>
  <c r="C26" i="22"/>
  <c r="C34" i="20"/>
  <c r="C34" i="28"/>
  <c r="C34" i="27"/>
  <c r="C34" i="26"/>
  <c r="C34" i="23"/>
  <c r="C34" i="22"/>
  <c r="C42" i="20"/>
  <c r="C42" i="28"/>
  <c r="C42" i="27"/>
  <c r="C42" i="26"/>
  <c r="C42" i="23"/>
  <c r="C42" i="22"/>
  <c r="C50" i="20"/>
  <c r="C50" i="28"/>
  <c r="C50" i="27"/>
  <c r="C50" i="26"/>
  <c r="C50" i="23"/>
  <c r="C50" i="22"/>
  <c r="BQ72" i="16"/>
  <c r="F13" i="26" s="1"/>
  <c r="AR87" i="15"/>
  <c r="G87" i="33" s="1"/>
  <c r="P87" i="33" s="1"/>
  <c r="G39" i="20"/>
  <c r="P39" i="20" s="1"/>
  <c r="AR105" i="15"/>
  <c r="G105" i="33" s="1"/>
  <c r="P105" i="33" s="1"/>
  <c r="G57" i="20"/>
  <c r="P57" i="20" s="1"/>
  <c r="AR104" i="15"/>
  <c r="G104" i="33" s="1"/>
  <c r="P104" i="33" s="1"/>
  <c r="G56" i="20"/>
  <c r="P56" i="20" s="1"/>
  <c r="AR108" i="15"/>
  <c r="G108" i="33" s="1"/>
  <c r="P108" i="33" s="1"/>
  <c r="G60" i="20"/>
  <c r="P60" i="20" s="1"/>
  <c r="AR103" i="15"/>
  <c r="G103" i="33" s="1"/>
  <c r="P103" i="33" s="1"/>
  <c r="G55" i="20"/>
  <c r="P55" i="20" s="1"/>
  <c r="AR102" i="15"/>
  <c r="G102" i="33" s="1"/>
  <c r="P102" i="33" s="1"/>
  <c r="G54" i="20"/>
  <c r="P54" i="20" s="1"/>
  <c r="AR67" i="15"/>
  <c r="G67" i="33" s="1"/>
  <c r="P67" i="33" s="1"/>
  <c r="G19" i="20"/>
  <c r="P19" i="20" s="1"/>
  <c r="AR71" i="15"/>
  <c r="G23" i="20"/>
  <c r="P23" i="20" s="1"/>
  <c r="AR98" i="15"/>
  <c r="G98" i="33" s="1"/>
  <c r="P98" i="33" s="1"/>
  <c r="G50" i="20"/>
  <c r="P50" i="20" s="1"/>
  <c r="AR110" i="15"/>
  <c r="G110" i="33" s="1"/>
  <c r="P110" i="33" s="1"/>
  <c r="AR106" i="15"/>
  <c r="G106" i="33" s="1"/>
  <c r="P106" i="33" s="1"/>
  <c r="G58" i="20"/>
  <c r="P58" i="20" s="1"/>
  <c r="AR109" i="15"/>
  <c r="G109" i="33" s="1"/>
  <c r="P109" i="33" s="1"/>
  <c r="G61" i="20"/>
  <c r="P61" i="20" s="1"/>
  <c r="AR101" i="15"/>
  <c r="G101" i="33" s="1"/>
  <c r="P101" i="33" s="1"/>
  <c r="G53" i="20"/>
  <c r="P53" i="20" s="1"/>
  <c r="AR100" i="15"/>
  <c r="G100" i="33" s="1"/>
  <c r="P100" i="33" s="1"/>
  <c r="G52" i="20"/>
  <c r="P52" i="20" s="1"/>
  <c r="AR107" i="15"/>
  <c r="G107" i="33" s="1"/>
  <c r="P107" i="33" s="1"/>
  <c r="G59" i="20"/>
  <c r="P59" i="20" s="1"/>
  <c r="BC71" i="16"/>
  <c r="F12" i="28" s="1"/>
  <c r="AR35" i="15"/>
  <c r="G35" i="33" s="1"/>
  <c r="P35" i="33" s="1"/>
  <c r="BG34" i="15"/>
  <c r="BI22" i="15"/>
  <c r="BG37" i="15"/>
  <c r="BI25" i="15"/>
  <c r="BG29" i="15"/>
  <c r="BI17" i="15"/>
  <c r="BG45" i="15"/>
  <c r="BI33" i="15"/>
  <c r="AR31" i="15"/>
  <c r="G31" i="33" s="1"/>
  <c r="P31" i="33" s="1"/>
  <c r="BG30" i="15"/>
  <c r="BI18" i="15"/>
  <c r="BC72" i="16"/>
  <c r="F13" i="28" s="1"/>
  <c r="AR65" i="15"/>
  <c r="G65" i="33" s="1"/>
  <c r="P65" i="33" s="1"/>
  <c r="AR29" i="15"/>
  <c r="G29" i="33" s="1"/>
  <c r="P29" i="33" s="1"/>
  <c r="AR69" i="15"/>
  <c r="AR33" i="15"/>
  <c r="G33" i="33" s="1"/>
  <c r="P33" i="33" s="1"/>
  <c r="AR64" i="15"/>
  <c r="G64" i="33" s="1"/>
  <c r="P64" i="33" s="1"/>
  <c r="AR28" i="15"/>
  <c r="G28" i="33" s="1"/>
  <c r="P28" i="33" s="1"/>
  <c r="AR72" i="15"/>
  <c r="AR36" i="15"/>
  <c r="G36" i="33" s="1"/>
  <c r="P36" i="33" s="1"/>
  <c r="AR66" i="15"/>
  <c r="G66" i="33" s="1"/>
  <c r="P66" i="33" s="1"/>
  <c r="AR30" i="15"/>
  <c r="G30" i="33" s="1"/>
  <c r="P30" i="33" s="1"/>
  <c r="AR73" i="15"/>
  <c r="AR37" i="15"/>
  <c r="G37" i="33" s="1"/>
  <c r="P37" i="33" s="1"/>
  <c r="AR68" i="15"/>
  <c r="G68" i="33" s="1"/>
  <c r="P68" i="33" s="1"/>
  <c r="AR32" i="15"/>
  <c r="G32" i="33" s="1"/>
  <c r="P32" i="33" s="1"/>
  <c r="AR74" i="15"/>
  <c r="G74" i="33" s="1"/>
  <c r="P74" i="33" s="1"/>
  <c r="AR38" i="15"/>
  <c r="G38" i="33" s="1"/>
  <c r="P38" i="33" s="1"/>
  <c r="AR70" i="15"/>
  <c r="AR34" i="15"/>
  <c r="G34" i="33" s="1"/>
  <c r="P34" i="33" s="1"/>
  <c r="CS72" i="16"/>
  <c r="DD8" i="16"/>
  <c r="AL8" i="16"/>
  <c r="AZ8" i="16"/>
  <c r="BB61" i="16"/>
  <c r="BM28" i="16"/>
  <c r="BC61" i="16"/>
  <c r="F2" i="28" s="1"/>
  <c r="O2" i="28" s="1"/>
  <c r="CP8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BP53" i="16" l="1"/>
  <c r="BQ53" i="16" s="1"/>
  <c r="BR53" i="16" s="1"/>
  <c r="BS53" i="16" s="1"/>
  <c r="BT53" i="16" s="1"/>
  <c r="BU53" i="16" s="1"/>
  <c r="BV53" i="16" s="1"/>
  <c r="BW53" i="16" s="1"/>
  <c r="BX53" i="16" s="1"/>
  <c r="BY53" i="16" s="1"/>
  <c r="BZ53" i="16" s="1"/>
  <c r="BV72" i="16" s="1"/>
  <c r="BL53" i="16"/>
  <c r="BH72" i="16" s="1"/>
  <c r="BH71" i="16"/>
  <c r="Y53" i="16"/>
  <c r="Z53" i="16" s="1"/>
  <c r="N119" i="28"/>
  <c r="E131" i="28"/>
  <c r="N121" i="28"/>
  <c r="E133" i="28"/>
  <c r="N120" i="28"/>
  <c r="E132" i="28"/>
  <c r="N118" i="28"/>
  <c r="E130" i="28"/>
  <c r="Q75" i="22"/>
  <c r="Q52" i="22"/>
  <c r="K115" i="28"/>
  <c r="T115" i="28" s="1"/>
  <c r="K115" i="33"/>
  <c r="T115" i="33" s="1"/>
  <c r="V115" i="33" s="1"/>
  <c r="K115" i="23"/>
  <c r="T115" i="23" s="1"/>
  <c r="K111" i="28"/>
  <c r="T111" i="28" s="1"/>
  <c r="K111" i="33"/>
  <c r="T111" i="33" s="1"/>
  <c r="V111" i="33" s="1"/>
  <c r="K111" i="23"/>
  <c r="T111" i="23" s="1"/>
  <c r="K110" i="28"/>
  <c r="T110" i="28" s="1"/>
  <c r="K110" i="33"/>
  <c r="T110" i="33" s="1"/>
  <c r="V110" i="33" s="1"/>
  <c r="K110" i="23"/>
  <c r="T110" i="23" s="1"/>
  <c r="K116" i="28"/>
  <c r="T116" i="28" s="1"/>
  <c r="K116" i="33"/>
  <c r="T116" i="33" s="1"/>
  <c r="V116" i="33" s="1"/>
  <c r="K116" i="23"/>
  <c r="T116" i="23" s="1"/>
  <c r="K112" i="28"/>
  <c r="T112" i="28" s="1"/>
  <c r="K112" i="33"/>
  <c r="T112" i="33" s="1"/>
  <c r="V112" i="33" s="1"/>
  <c r="K112" i="23"/>
  <c r="T112" i="23" s="1"/>
  <c r="K114" i="28"/>
  <c r="T114" i="28" s="1"/>
  <c r="K114" i="33"/>
  <c r="T114" i="33" s="1"/>
  <c r="V114" i="33" s="1"/>
  <c r="K114" i="23"/>
  <c r="T114" i="23" s="1"/>
  <c r="K113" i="28"/>
  <c r="T113" i="28" s="1"/>
  <c r="K113" i="33"/>
  <c r="T113" i="33" s="1"/>
  <c r="V113" i="33" s="1"/>
  <c r="K113" i="23"/>
  <c r="T113" i="23" s="1"/>
  <c r="U26" i="23"/>
  <c r="U27" i="23"/>
  <c r="V27" i="23" s="1"/>
  <c r="W27" i="23" s="1"/>
  <c r="AR120" i="15"/>
  <c r="G72" i="33"/>
  <c r="P72" i="33" s="1"/>
  <c r="AR117" i="15"/>
  <c r="G117" i="33" s="1"/>
  <c r="P117" i="33" s="1"/>
  <c r="G69" i="33"/>
  <c r="P69" i="33" s="1"/>
  <c r="AR119" i="15"/>
  <c r="G71" i="33"/>
  <c r="P71" i="33" s="1"/>
  <c r="I46" i="28"/>
  <c r="R46" i="28" s="1"/>
  <c r="I46" i="33"/>
  <c r="R46" i="33" s="1"/>
  <c r="I47" i="33"/>
  <c r="R47" i="33" s="1"/>
  <c r="I47" i="28"/>
  <c r="R47" i="28" s="1"/>
  <c r="AR121" i="15"/>
  <c r="G73" i="33"/>
  <c r="P73" i="33" s="1"/>
  <c r="Q111" i="22"/>
  <c r="Q16" i="22"/>
  <c r="G62" i="27"/>
  <c r="N62" i="27" s="1"/>
  <c r="I40" i="28"/>
  <c r="R40" i="28" s="1"/>
  <c r="I40" i="33"/>
  <c r="R40" i="33" s="1"/>
  <c r="I39" i="33"/>
  <c r="R39" i="33" s="1"/>
  <c r="I39" i="28"/>
  <c r="R39" i="28" s="1"/>
  <c r="I45" i="33"/>
  <c r="R45" i="33" s="1"/>
  <c r="I45" i="28"/>
  <c r="R45" i="28" s="1"/>
  <c r="I42" i="28"/>
  <c r="R42" i="28" s="1"/>
  <c r="I42" i="33"/>
  <c r="R42" i="33" s="1"/>
  <c r="AR118" i="15"/>
  <c r="G70" i="33"/>
  <c r="P70" i="33" s="1"/>
  <c r="I44" i="28"/>
  <c r="R44" i="28" s="1"/>
  <c r="I44" i="33"/>
  <c r="R44" i="33" s="1"/>
  <c r="I48" i="28"/>
  <c r="R48" i="28" s="1"/>
  <c r="I48" i="33"/>
  <c r="R48" i="33" s="1"/>
  <c r="I49" i="33"/>
  <c r="R49" i="33" s="1"/>
  <c r="I49" i="28"/>
  <c r="R49" i="28" s="1"/>
  <c r="Q56" i="22"/>
  <c r="G62" i="26"/>
  <c r="P62" i="26" s="1"/>
  <c r="I41" i="33"/>
  <c r="R41" i="33" s="1"/>
  <c r="I41" i="28"/>
  <c r="R41" i="28" s="1"/>
  <c r="G62" i="20"/>
  <c r="P62" i="20" s="1"/>
  <c r="Q19" i="22"/>
  <c r="G62" i="22"/>
  <c r="N62" i="22" s="1"/>
  <c r="Q62" i="22" s="1"/>
  <c r="G62" i="28"/>
  <c r="P62" i="28" s="1"/>
  <c r="I38" i="28"/>
  <c r="R38" i="28" s="1"/>
  <c r="I38" i="33"/>
  <c r="R38" i="33" s="1"/>
  <c r="I43" i="33"/>
  <c r="R43" i="33" s="1"/>
  <c r="I43" i="28"/>
  <c r="R43" i="28" s="1"/>
  <c r="Q24" i="22"/>
  <c r="Q59" i="22"/>
  <c r="Q39" i="22"/>
  <c r="Q20" i="22"/>
  <c r="Q14" i="22"/>
  <c r="Q50" i="22"/>
  <c r="Q60" i="22"/>
  <c r="Q23" i="22"/>
  <c r="Q26" i="22"/>
  <c r="Q99" i="22"/>
  <c r="Q21" i="22"/>
  <c r="G159" i="28"/>
  <c r="P159" i="28" s="1"/>
  <c r="P111" i="28"/>
  <c r="G147" i="28"/>
  <c r="P147" i="28" s="1"/>
  <c r="P99" i="28"/>
  <c r="P111" i="27"/>
  <c r="N99" i="27"/>
  <c r="G147" i="27"/>
  <c r="N147" i="27" s="1"/>
  <c r="P116" i="27"/>
  <c r="P107" i="27"/>
  <c r="P110" i="27"/>
  <c r="P127" i="27"/>
  <c r="I139" i="27"/>
  <c r="N111" i="27"/>
  <c r="G159" i="27"/>
  <c r="N159" i="27" s="1"/>
  <c r="P108" i="27"/>
  <c r="P112" i="27"/>
  <c r="P99" i="26"/>
  <c r="G147" i="26"/>
  <c r="P147" i="26" s="1"/>
  <c r="P111" i="26"/>
  <c r="G159" i="26"/>
  <c r="P159" i="26" s="1"/>
  <c r="V26" i="23"/>
  <c r="W26" i="23" s="1"/>
  <c r="P22" i="23"/>
  <c r="P60" i="23"/>
  <c r="P62" i="23"/>
  <c r="BF52" i="15"/>
  <c r="I40" i="23"/>
  <c r="R40" i="23" s="1"/>
  <c r="BF55" i="15"/>
  <c r="I43" i="23"/>
  <c r="R43" i="23" s="1"/>
  <c r="P25" i="23"/>
  <c r="P59" i="23"/>
  <c r="P52" i="23"/>
  <c r="P53" i="23"/>
  <c r="P61" i="23"/>
  <c r="BF56" i="15"/>
  <c r="I44" i="23"/>
  <c r="R44" i="23" s="1"/>
  <c r="BF60" i="15"/>
  <c r="I48" i="23"/>
  <c r="R48" i="23" s="1"/>
  <c r="BF61" i="15"/>
  <c r="I49" i="23"/>
  <c r="R49" i="23" s="1"/>
  <c r="I18" i="27"/>
  <c r="P18" i="27" s="1"/>
  <c r="I18" i="22"/>
  <c r="P18" i="22" s="1"/>
  <c r="Q18" i="22" s="1"/>
  <c r="P21" i="23"/>
  <c r="P24" i="23"/>
  <c r="P57" i="23"/>
  <c r="P39" i="23"/>
  <c r="P58" i="23"/>
  <c r="P99" i="23"/>
  <c r="BF53" i="15"/>
  <c r="I41" i="23"/>
  <c r="R41" i="23" s="1"/>
  <c r="BF59" i="15"/>
  <c r="I47" i="23"/>
  <c r="R47" i="23" s="1"/>
  <c r="P16" i="23"/>
  <c r="P18" i="23"/>
  <c r="BF58" i="15"/>
  <c r="I46" i="23"/>
  <c r="R46" i="23" s="1"/>
  <c r="I33" i="27"/>
  <c r="P33" i="27" s="1"/>
  <c r="I33" i="22"/>
  <c r="P33" i="22" s="1"/>
  <c r="I25" i="27"/>
  <c r="P25" i="27" s="1"/>
  <c r="I25" i="22"/>
  <c r="P25" i="22" s="1"/>
  <c r="Q25" i="22" s="1"/>
  <c r="P56" i="23"/>
  <c r="I17" i="27"/>
  <c r="P17" i="27" s="1"/>
  <c r="I17" i="22"/>
  <c r="P17" i="22" s="1"/>
  <c r="Q17" i="22" s="1"/>
  <c r="I22" i="27"/>
  <c r="P22" i="27" s="1"/>
  <c r="I22" i="22"/>
  <c r="P22" i="22" s="1"/>
  <c r="Q22" i="22" s="1"/>
  <c r="P14" i="23"/>
  <c r="P19" i="23"/>
  <c r="P20" i="23"/>
  <c r="P17" i="23"/>
  <c r="BF50" i="15"/>
  <c r="I38" i="23"/>
  <c r="R38" i="23" s="1"/>
  <c r="BF51" i="15"/>
  <c r="I39" i="23"/>
  <c r="R39" i="23" s="1"/>
  <c r="BF57" i="15"/>
  <c r="I45" i="23"/>
  <c r="R45" i="23" s="1"/>
  <c r="BF54" i="15"/>
  <c r="I42" i="23"/>
  <c r="R42" i="23" s="1"/>
  <c r="V23" i="23"/>
  <c r="W23" i="23" s="1"/>
  <c r="F144" i="17"/>
  <c r="DR26" i="16"/>
  <c r="DS26" i="16" s="1"/>
  <c r="DT26" i="16" s="1"/>
  <c r="X26" i="16"/>
  <c r="CB53" i="16"/>
  <c r="CC53" i="16" s="1"/>
  <c r="CD53" i="16" s="1"/>
  <c r="CE53" i="16" s="1"/>
  <c r="CF53" i="16" s="1"/>
  <c r="CG53" i="16" s="1"/>
  <c r="CH53" i="16" s="1"/>
  <c r="CI53" i="16" s="1"/>
  <c r="CJ53" i="16" s="1"/>
  <c r="CK53" i="16" s="1"/>
  <c r="CL53" i="16" s="1"/>
  <c r="CM53" i="16" s="1"/>
  <c r="CN53" i="16" s="1"/>
  <c r="CP53" i="16"/>
  <c r="CQ53" i="16" s="1"/>
  <c r="CR53" i="16" s="1"/>
  <c r="CS53" i="16" s="1"/>
  <c r="CT53" i="16" s="1"/>
  <c r="CU53" i="16" s="1"/>
  <c r="CV53" i="16" s="1"/>
  <c r="CW53" i="16" s="1"/>
  <c r="CX53" i="16" s="1"/>
  <c r="CY53" i="16" s="1"/>
  <c r="CZ53" i="16" s="1"/>
  <c r="DA53" i="16" s="1"/>
  <c r="DB53" i="16" s="1"/>
  <c r="DD53" i="16"/>
  <c r="DE53" i="16" s="1"/>
  <c r="DF53" i="16" s="1"/>
  <c r="DG53" i="16" s="1"/>
  <c r="DH53" i="16" s="1"/>
  <c r="DI53" i="16" s="1"/>
  <c r="DJ53" i="16" s="1"/>
  <c r="DK53" i="16" s="1"/>
  <c r="DL53" i="16" s="1"/>
  <c r="DM53" i="16" s="1"/>
  <c r="DN53" i="16" s="1"/>
  <c r="DO53" i="16" s="1"/>
  <c r="DP53" i="16" s="1"/>
  <c r="AL53" i="16"/>
  <c r="AM53" i="16" s="1"/>
  <c r="AN53" i="16" s="1"/>
  <c r="AO53" i="16" s="1"/>
  <c r="AP53" i="16" s="1"/>
  <c r="BN26" i="16"/>
  <c r="BO26" i="16" s="1"/>
  <c r="BP26" i="16" s="1"/>
  <c r="BQ26" i="16" s="1"/>
  <c r="BR26" i="16" s="1"/>
  <c r="BS26" i="16" s="1"/>
  <c r="BT26" i="16" s="1"/>
  <c r="BU26" i="16" s="1"/>
  <c r="BV26" i="16" s="1"/>
  <c r="BW26" i="16" s="1"/>
  <c r="BX26" i="16" s="1"/>
  <c r="BY26" i="16" s="1"/>
  <c r="BZ26" i="16" s="1"/>
  <c r="CB24" i="16"/>
  <c r="CB25" i="16" s="1"/>
  <c r="DR53" i="16"/>
  <c r="BV61" i="16"/>
  <c r="BV63" i="16"/>
  <c r="BH65" i="16"/>
  <c r="BH66" i="16"/>
  <c r="BH64" i="16"/>
  <c r="BH61" i="16"/>
  <c r="BH63" i="16"/>
  <c r="BH70" i="16"/>
  <c r="BH68" i="16"/>
  <c r="BH67" i="16"/>
  <c r="BH69" i="16"/>
  <c r="BH62" i="16"/>
  <c r="G34" i="20"/>
  <c r="P34" i="20" s="1"/>
  <c r="G34" i="28"/>
  <c r="P34" i="28" s="1"/>
  <c r="G34" i="27"/>
  <c r="N34" i="27" s="1"/>
  <c r="G34" i="26"/>
  <c r="P34" i="26" s="1"/>
  <c r="G34" i="23"/>
  <c r="G34" i="22"/>
  <c r="N34" i="22" s="1"/>
  <c r="G32" i="20"/>
  <c r="P32" i="20" s="1"/>
  <c r="G32" i="28"/>
  <c r="P32" i="28" s="1"/>
  <c r="G32" i="27"/>
  <c r="N32" i="27" s="1"/>
  <c r="G32" i="26"/>
  <c r="P32" i="26" s="1"/>
  <c r="G32" i="23"/>
  <c r="G32" i="22"/>
  <c r="N32" i="22" s="1"/>
  <c r="Q32" i="22" s="1"/>
  <c r="G36" i="20"/>
  <c r="P36" i="20" s="1"/>
  <c r="G36" i="28"/>
  <c r="P36" i="28" s="1"/>
  <c r="G36" i="27"/>
  <c r="N36" i="27" s="1"/>
  <c r="G36" i="26"/>
  <c r="P36" i="26" s="1"/>
  <c r="G36" i="23"/>
  <c r="G36" i="22"/>
  <c r="N36" i="22" s="1"/>
  <c r="Q36" i="22" s="1"/>
  <c r="G33" i="20"/>
  <c r="P33" i="20" s="1"/>
  <c r="G33" i="28"/>
  <c r="P33" i="28" s="1"/>
  <c r="G33" i="27"/>
  <c r="N33" i="27" s="1"/>
  <c r="G33" i="26"/>
  <c r="P33" i="26" s="1"/>
  <c r="G33" i="23"/>
  <c r="G33" i="22"/>
  <c r="N33" i="22" s="1"/>
  <c r="H18" i="20"/>
  <c r="Q18" i="20" s="1"/>
  <c r="H18" i="26"/>
  <c r="G35" i="28"/>
  <c r="P35" i="28" s="1"/>
  <c r="G35" i="27"/>
  <c r="N35" i="27" s="1"/>
  <c r="G35" i="26"/>
  <c r="P35" i="26" s="1"/>
  <c r="G35" i="23"/>
  <c r="G35" i="22"/>
  <c r="N35" i="22" s="1"/>
  <c r="Q35" i="22" s="1"/>
  <c r="G101" i="20"/>
  <c r="P101" i="20" s="1"/>
  <c r="G101" i="28"/>
  <c r="G101" i="27"/>
  <c r="G101" i="26"/>
  <c r="G101" i="23"/>
  <c r="G101" i="22"/>
  <c r="N101" i="22" s="1"/>
  <c r="G106" i="20"/>
  <c r="P106" i="20" s="1"/>
  <c r="G106" i="28"/>
  <c r="G106" i="27"/>
  <c r="G106" i="26"/>
  <c r="G106" i="23"/>
  <c r="G106" i="22"/>
  <c r="N106" i="22" s="1"/>
  <c r="G98" i="20"/>
  <c r="P98" i="20" s="1"/>
  <c r="G98" i="28"/>
  <c r="G98" i="27"/>
  <c r="G98" i="26"/>
  <c r="G98" i="23"/>
  <c r="G98" i="22"/>
  <c r="N98" i="22" s="1"/>
  <c r="Q98" i="22" s="1"/>
  <c r="H139" i="26"/>
  <c r="Q139" i="26" s="1"/>
  <c r="N75" i="27"/>
  <c r="G70" i="20"/>
  <c r="P70" i="20" s="1"/>
  <c r="G70" i="28"/>
  <c r="P70" i="28" s="1"/>
  <c r="G70" i="27"/>
  <c r="G70" i="26"/>
  <c r="G70" i="23"/>
  <c r="G70" i="22"/>
  <c r="N70" i="22" s="1"/>
  <c r="G68" i="28"/>
  <c r="P68" i="28" s="1"/>
  <c r="G68" i="27"/>
  <c r="N68" i="27" s="1"/>
  <c r="G68" i="26"/>
  <c r="P68" i="26" s="1"/>
  <c r="G68" i="23"/>
  <c r="G68" i="22"/>
  <c r="N68" i="22" s="1"/>
  <c r="Q68" i="22" s="1"/>
  <c r="G72" i="20"/>
  <c r="P72" i="20" s="1"/>
  <c r="G72" i="28"/>
  <c r="P72" i="28" s="1"/>
  <c r="G72" i="27"/>
  <c r="G72" i="26"/>
  <c r="G72" i="23"/>
  <c r="G72" i="22"/>
  <c r="N72" i="22" s="1"/>
  <c r="Q72" i="22" s="1"/>
  <c r="G69" i="28"/>
  <c r="P69" i="28" s="1"/>
  <c r="G69" i="27"/>
  <c r="N69" i="27" s="1"/>
  <c r="G69" i="26"/>
  <c r="P69" i="26" s="1"/>
  <c r="G69" i="23"/>
  <c r="G69" i="22"/>
  <c r="N69" i="22" s="1"/>
  <c r="H17" i="20"/>
  <c r="Q17" i="20" s="1"/>
  <c r="H17" i="26"/>
  <c r="AR47" i="15"/>
  <c r="G67" i="28"/>
  <c r="P67" i="28" s="1"/>
  <c r="G67" i="27"/>
  <c r="N67" i="27" s="1"/>
  <c r="G67" i="26"/>
  <c r="P67" i="26" s="1"/>
  <c r="G67" i="23"/>
  <c r="G67" i="22"/>
  <c r="N67" i="22" s="1"/>
  <c r="Q67" i="22" s="1"/>
  <c r="G103" i="20"/>
  <c r="P103" i="20" s="1"/>
  <c r="G103" i="28"/>
  <c r="G103" i="27"/>
  <c r="G103" i="26"/>
  <c r="G103" i="23"/>
  <c r="G103" i="22"/>
  <c r="N103" i="22" s="1"/>
  <c r="Q103" i="22" s="1"/>
  <c r="G104" i="20"/>
  <c r="P104" i="20" s="1"/>
  <c r="G104" i="28"/>
  <c r="G104" i="27"/>
  <c r="G104" i="26"/>
  <c r="G104" i="23"/>
  <c r="G104" i="22"/>
  <c r="N104" i="22" s="1"/>
  <c r="Q104" i="22" s="1"/>
  <c r="G87" i="20"/>
  <c r="P87" i="20" s="1"/>
  <c r="G87" i="28"/>
  <c r="P87" i="28" s="1"/>
  <c r="G87" i="27"/>
  <c r="G87" i="26"/>
  <c r="G87" i="23"/>
  <c r="G87" i="22"/>
  <c r="N87" i="22" s="1"/>
  <c r="Q87" i="22" s="1"/>
  <c r="G38" i="28"/>
  <c r="P38" i="28" s="1"/>
  <c r="G38" i="27"/>
  <c r="N38" i="27" s="1"/>
  <c r="G38" i="26"/>
  <c r="P38" i="26" s="1"/>
  <c r="G38" i="23"/>
  <c r="G38" i="22"/>
  <c r="N38" i="22" s="1"/>
  <c r="Q38" i="22" s="1"/>
  <c r="G37" i="20"/>
  <c r="P37" i="20" s="1"/>
  <c r="G37" i="28"/>
  <c r="P37" i="28" s="1"/>
  <c r="G37" i="27"/>
  <c r="N37" i="27" s="1"/>
  <c r="G37" i="26"/>
  <c r="P37" i="26" s="1"/>
  <c r="G37" i="23"/>
  <c r="G37" i="22"/>
  <c r="N37" i="22" s="1"/>
  <c r="G30" i="20"/>
  <c r="P30" i="20" s="1"/>
  <c r="G30" i="28"/>
  <c r="P30" i="28" s="1"/>
  <c r="G30" i="27"/>
  <c r="N30" i="27" s="1"/>
  <c r="G30" i="26"/>
  <c r="P30" i="26" s="1"/>
  <c r="G30" i="23"/>
  <c r="G30" i="22"/>
  <c r="N30" i="22" s="1"/>
  <c r="G28" i="20"/>
  <c r="P28" i="20" s="1"/>
  <c r="G28" i="28"/>
  <c r="P28" i="28" s="1"/>
  <c r="G28" i="27"/>
  <c r="N28" i="27" s="1"/>
  <c r="G28" i="26"/>
  <c r="P28" i="26" s="1"/>
  <c r="G28" i="23"/>
  <c r="G28" i="22"/>
  <c r="N28" i="22" s="1"/>
  <c r="Q28" i="22" s="1"/>
  <c r="G29" i="20"/>
  <c r="P29" i="20" s="1"/>
  <c r="G29" i="28"/>
  <c r="P29" i="28" s="1"/>
  <c r="G29" i="27"/>
  <c r="N29" i="27" s="1"/>
  <c r="G29" i="26"/>
  <c r="P29" i="26" s="1"/>
  <c r="G29" i="23"/>
  <c r="G29" i="22"/>
  <c r="N29" i="22" s="1"/>
  <c r="G31" i="28"/>
  <c r="P31" i="28" s="1"/>
  <c r="G31" i="27"/>
  <c r="N31" i="27" s="1"/>
  <c r="G31" i="26"/>
  <c r="P31" i="26" s="1"/>
  <c r="G31" i="23"/>
  <c r="G31" i="22"/>
  <c r="N31" i="22" s="1"/>
  <c r="Q31" i="22" s="1"/>
  <c r="H22" i="20"/>
  <c r="Q22" i="20" s="1"/>
  <c r="H22" i="26"/>
  <c r="G100" i="20"/>
  <c r="P100" i="20" s="1"/>
  <c r="G100" i="28"/>
  <c r="G100" i="27"/>
  <c r="G100" i="26"/>
  <c r="G100" i="23"/>
  <c r="G100" i="22"/>
  <c r="N100" i="22" s="1"/>
  <c r="Q100" i="22" s="1"/>
  <c r="G109" i="20"/>
  <c r="P109" i="20" s="1"/>
  <c r="G109" i="27"/>
  <c r="G109" i="28"/>
  <c r="G109" i="26"/>
  <c r="G109" i="23"/>
  <c r="G109" i="22"/>
  <c r="N109" i="22" s="1"/>
  <c r="G110" i="20"/>
  <c r="P110" i="20" s="1"/>
  <c r="G110" i="27"/>
  <c r="G110" i="28"/>
  <c r="G110" i="26"/>
  <c r="G110" i="23"/>
  <c r="G110" i="22"/>
  <c r="N110" i="22" s="1"/>
  <c r="Q110" i="22" s="1"/>
  <c r="H135" i="26"/>
  <c r="Q135" i="26" s="1"/>
  <c r="G74" i="20"/>
  <c r="P74" i="20" s="1"/>
  <c r="G74" i="28"/>
  <c r="P74" i="28" s="1"/>
  <c r="G74" i="27"/>
  <c r="G74" i="26"/>
  <c r="G74" i="23"/>
  <c r="G74" i="22"/>
  <c r="N74" i="22" s="1"/>
  <c r="Q74" i="22" s="1"/>
  <c r="G73" i="20"/>
  <c r="P73" i="20" s="1"/>
  <c r="G73" i="28"/>
  <c r="P73" i="28" s="1"/>
  <c r="G73" i="27"/>
  <c r="G73" i="26"/>
  <c r="G73" i="23"/>
  <c r="G73" i="22"/>
  <c r="N73" i="22" s="1"/>
  <c r="G66" i="28"/>
  <c r="P66" i="28" s="1"/>
  <c r="G66" i="27"/>
  <c r="N66" i="27" s="1"/>
  <c r="G66" i="26"/>
  <c r="P66" i="26" s="1"/>
  <c r="G66" i="23"/>
  <c r="G66" i="22"/>
  <c r="N66" i="22" s="1"/>
  <c r="G64" i="28"/>
  <c r="P64" i="28" s="1"/>
  <c r="G64" i="27"/>
  <c r="N64" i="27" s="1"/>
  <c r="G64" i="26"/>
  <c r="P64" i="26" s="1"/>
  <c r="G64" i="23"/>
  <c r="G64" i="22"/>
  <c r="N64" i="22" s="1"/>
  <c r="Q64" i="22" s="1"/>
  <c r="G65" i="28"/>
  <c r="P65" i="28" s="1"/>
  <c r="G65" i="27"/>
  <c r="N65" i="27" s="1"/>
  <c r="G65" i="26"/>
  <c r="P65" i="26" s="1"/>
  <c r="G65" i="23"/>
  <c r="G65" i="22"/>
  <c r="N65" i="22" s="1"/>
  <c r="H33" i="20"/>
  <c r="Q33" i="20" s="1"/>
  <c r="H33" i="26"/>
  <c r="H25" i="20"/>
  <c r="Q25" i="20" s="1"/>
  <c r="H25" i="26"/>
  <c r="G107" i="20"/>
  <c r="P107" i="20" s="1"/>
  <c r="G107" i="28"/>
  <c r="G107" i="27"/>
  <c r="G107" i="26"/>
  <c r="G107" i="23"/>
  <c r="G107" i="22"/>
  <c r="N107" i="22" s="1"/>
  <c r="Q107" i="22" s="1"/>
  <c r="G71" i="20"/>
  <c r="P71" i="20" s="1"/>
  <c r="G71" i="28"/>
  <c r="P71" i="28" s="1"/>
  <c r="G71" i="27"/>
  <c r="G71" i="26"/>
  <c r="G71" i="23"/>
  <c r="G71" i="22"/>
  <c r="N71" i="22" s="1"/>
  <c r="Q71" i="22" s="1"/>
  <c r="G102" i="20"/>
  <c r="P102" i="20" s="1"/>
  <c r="G102" i="28"/>
  <c r="G102" i="27"/>
  <c r="G102" i="26"/>
  <c r="G102" i="23"/>
  <c r="G102" i="22"/>
  <c r="N102" i="22" s="1"/>
  <c r="G108" i="20"/>
  <c r="P108" i="20" s="1"/>
  <c r="G108" i="27"/>
  <c r="G108" i="28"/>
  <c r="G108" i="26"/>
  <c r="G108" i="23"/>
  <c r="G108" i="22"/>
  <c r="N108" i="22" s="1"/>
  <c r="Q108" i="22" s="1"/>
  <c r="G105" i="20"/>
  <c r="P105" i="20" s="1"/>
  <c r="G105" i="28"/>
  <c r="G105" i="27"/>
  <c r="G105" i="26"/>
  <c r="G105" i="23"/>
  <c r="G105" i="22"/>
  <c r="N105" i="22" s="1"/>
  <c r="P75" i="26"/>
  <c r="W10" i="23"/>
  <c r="W4" i="23"/>
  <c r="W8" i="23"/>
  <c r="W6" i="23"/>
  <c r="W12" i="23"/>
  <c r="E136" i="28"/>
  <c r="N124" i="28"/>
  <c r="E140" i="28"/>
  <c r="N128" i="28"/>
  <c r="E138" i="28"/>
  <c r="N126" i="28"/>
  <c r="E137" i="28"/>
  <c r="N125" i="28"/>
  <c r="E135" i="28"/>
  <c r="N123" i="28"/>
  <c r="E141" i="28"/>
  <c r="N129" i="28"/>
  <c r="E139" i="28"/>
  <c r="N127" i="28"/>
  <c r="L11" i="27"/>
  <c r="F14" i="28"/>
  <c r="F23" i="28"/>
  <c r="O11" i="28"/>
  <c r="O12" i="28"/>
  <c r="F24" i="28"/>
  <c r="F19" i="28"/>
  <c r="O7" i="28"/>
  <c r="O4" i="28"/>
  <c r="F16" i="28"/>
  <c r="F21" i="28"/>
  <c r="O9" i="28"/>
  <c r="L8" i="27"/>
  <c r="F20" i="28"/>
  <c r="O8" i="28"/>
  <c r="F22" i="28"/>
  <c r="O10" i="28"/>
  <c r="F17" i="28"/>
  <c r="O5" i="28"/>
  <c r="O6" i="28"/>
  <c r="F18" i="28"/>
  <c r="F15" i="28"/>
  <c r="O3" i="28"/>
  <c r="F25" i="28"/>
  <c r="O13" i="28"/>
  <c r="L9" i="27"/>
  <c r="E25" i="27"/>
  <c r="L2" i="27"/>
  <c r="E16" i="27"/>
  <c r="L10" i="27"/>
  <c r="E14" i="28"/>
  <c r="E26" i="28" s="1"/>
  <c r="E38" i="28" s="1"/>
  <c r="E50" i="28" s="1"/>
  <c r="E62" i="28" s="1"/>
  <c r="E74" i="28" s="1"/>
  <c r="E86" i="28" s="1"/>
  <c r="E98" i="28" s="1"/>
  <c r="E110" i="28" s="1"/>
  <c r="E122" i="28" s="1"/>
  <c r="M12" i="27"/>
  <c r="F24" i="27"/>
  <c r="M6" i="27"/>
  <c r="F18" i="27"/>
  <c r="E15" i="27"/>
  <c r="L3" i="27"/>
  <c r="M4" i="27"/>
  <c r="F16" i="27"/>
  <c r="F15" i="27"/>
  <c r="M3" i="27"/>
  <c r="E24" i="27"/>
  <c r="L12" i="27"/>
  <c r="E18" i="27"/>
  <c r="L6" i="27"/>
  <c r="E17" i="27"/>
  <c r="L5" i="27"/>
  <c r="F23" i="27"/>
  <c r="M11" i="27"/>
  <c r="F17" i="27"/>
  <c r="M5" i="27"/>
  <c r="F22" i="27"/>
  <c r="M10" i="27"/>
  <c r="F21" i="27"/>
  <c r="M9" i="27"/>
  <c r="E19" i="27"/>
  <c r="L7" i="27"/>
  <c r="F20" i="27"/>
  <c r="M8" i="27"/>
  <c r="F19" i="27"/>
  <c r="M7" i="27"/>
  <c r="M2" i="27"/>
  <c r="F14" i="27"/>
  <c r="F25" i="26"/>
  <c r="N2" i="26"/>
  <c r="E14" i="26"/>
  <c r="F24" i="26"/>
  <c r="O12" i="26"/>
  <c r="N10" i="26"/>
  <c r="E22" i="26"/>
  <c r="F19" i="26"/>
  <c r="O7" i="26"/>
  <c r="E23" i="26"/>
  <c r="N11" i="26"/>
  <c r="E17" i="26"/>
  <c r="N5" i="26"/>
  <c r="F17" i="26"/>
  <c r="O5" i="26"/>
  <c r="F20" i="26"/>
  <c r="O8" i="26"/>
  <c r="E21" i="26"/>
  <c r="N9" i="26"/>
  <c r="E24" i="26"/>
  <c r="N12" i="26"/>
  <c r="F21" i="26"/>
  <c r="O9" i="26"/>
  <c r="O2" i="26"/>
  <c r="F14" i="26"/>
  <c r="F23" i="26"/>
  <c r="O11" i="26"/>
  <c r="F22" i="26"/>
  <c r="O10" i="26"/>
  <c r="E15" i="26"/>
  <c r="N3" i="26"/>
  <c r="F16" i="26"/>
  <c r="O4" i="26"/>
  <c r="E19" i="26"/>
  <c r="N7" i="26"/>
  <c r="E18" i="26"/>
  <c r="N6" i="26"/>
  <c r="E16" i="26"/>
  <c r="N4" i="26"/>
  <c r="E20" i="26"/>
  <c r="N8" i="26"/>
  <c r="F15" i="26"/>
  <c r="O3" i="26"/>
  <c r="E25" i="26"/>
  <c r="N13" i="26"/>
  <c r="F18" i="26"/>
  <c r="O6" i="26"/>
  <c r="G47" i="20"/>
  <c r="P47" i="20" s="1"/>
  <c r="AR83" i="15"/>
  <c r="G83" i="33" s="1"/>
  <c r="P83" i="33" s="1"/>
  <c r="G35" i="20"/>
  <c r="P35" i="20" s="1"/>
  <c r="AR115" i="15"/>
  <c r="G115" i="33" s="1"/>
  <c r="P115" i="33" s="1"/>
  <c r="G67" i="20"/>
  <c r="P67" i="20" s="1"/>
  <c r="AR116" i="15"/>
  <c r="G116" i="33" s="1"/>
  <c r="P116" i="33" s="1"/>
  <c r="G68" i="20"/>
  <c r="P68" i="20" s="1"/>
  <c r="G69" i="20"/>
  <c r="P69" i="20" s="1"/>
  <c r="AR86" i="15"/>
  <c r="G86" i="33" s="1"/>
  <c r="P86" i="33" s="1"/>
  <c r="G38" i="20"/>
  <c r="P38" i="20" s="1"/>
  <c r="AR79" i="15"/>
  <c r="G79" i="33" s="1"/>
  <c r="P79" i="33" s="1"/>
  <c r="G31" i="20"/>
  <c r="P31" i="20" s="1"/>
  <c r="AR114" i="15"/>
  <c r="G114" i="33" s="1"/>
  <c r="P114" i="33" s="1"/>
  <c r="G66" i="20"/>
  <c r="P66" i="20" s="1"/>
  <c r="AR112" i="15"/>
  <c r="G112" i="33" s="1"/>
  <c r="P112" i="33" s="1"/>
  <c r="G64" i="20"/>
  <c r="P64" i="20" s="1"/>
  <c r="AR113" i="15"/>
  <c r="G113" i="33" s="1"/>
  <c r="P113" i="33" s="1"/>
  <c r="G65" i="20"/>
  <c r="P65" i="20" s="1"/>
  <c r="BM55" i="16"/>
  <c r="AR43" i="15"/>
  <c r="G43" i="33" s="1"/>
  <c r="P43" i="33" s="1"/>
  <c r="BG57" i="15"/>
  <c r="BI45" i="15"/>
  <c r="BG49" i="15"/>
  <c r="BI37" i="15"/>
  <c r="BG42" i="15"/>
  <c r="BI30" i="15"/>
  <c r="BG41" i="15"/>
  <c r="BI29" i="15"/>
  <c r="BG46" i="15"/>
  <c r="BI34" i="15"/>
  <c r="AR85" i="15"/>
  <c r="G85" i="33" s="1"/>
  <c r="P85" i="33" s="1"/>
  <c r="AR49" i="15"/>
  <c r="G49" i="33" s="1"/>
  <c r="P49" i="33" s="1"/>
  <c r="AR78" i="15"/>
  <c r="G78" i="33" s="1"/>
  <c r="P78" i="33" s="1"/>
  <c r="AR42" i="15"/>
  <c r="G42" i="33" s="1"/>
  <c r="P42" i="33" s="1"/>
  <c r="AR76" i="15"/>
  <c r="G76" i="33" s="1"/>
  <c r="P76" i="33" s="1"/>
  <c r="AR40" i="15"/>
  <c r="G40" i="33" s="1"/>
  <c r="P40" i="33" s="1"/>
  <c r="AR82" i="15"/>
  <c r="G82" i="33" s="1"/>
  <c r="P82" i="33" s="1"/>
  <c r="AR46" i="15"/>
  <c r="G46" i="33" s="1"/>
  <c r="P46" i="33" s="1"/>
  <c r="AR80" i="15"/>
  <c r="G80" i="33" s="1"/>
  <c r="P80" i="33" s="1"/>
  <c r="AR44" i="15"/>
  <c r="G44" i="33" s="1"/>
  <c r="P44" i="33" s="1"/>
  <c r="AR84" i="15"/>
  <c r="G84" i="33" s="1"/>
  <c r="P84" i="33" s="1"/>
  <c r="AR48" i="15"/>
  <c r="G48" i="33" s="1"/>
  <c r="P48" i="33" s="1"/>
  <c r="AR81" i="15"/>
  <c r="G81" i="33" s="1"/>
  <c r="P81" i="33" s="1"/>
  <c r="AR45" i="15"/>
  <c r="G45" i="33" s="1"/>
  <c r="P45" i="33" s="1"/>
  <c r="AR77" i="15"/>
  <c r="G77" i="33" s="1"/>
  <c r="P77" i="33" s="1"/>
  <c r="AR41" i="15"/>
  <c r="G41" i="33" s="1"/>
  <c r="P41" i="33" s="1"/>
  <c r="DD9" i="16"/>
  <c r="AZ9" i="16"/>
  <c r="AL9" i="16"/>
  <c r="CP9" i="16"/>
  <c r="BV65" i="16" l="1"/>
  <c r="BV66" i="16"/>
  <c r="BV62" i="16"/>
  <c r="BV67" i="16"/>
  <c r="BV64" i="16"/>
  <c r="BV69" i="16"/>
  <c r="BV70" i="16"/>
  <c r="BV71" i="16"/>
  <c r="BV68" i="16"/>
  <c r="AQ53" i="16"/>
  <c r="AR53" i="16" s="1"/>
  <c r="AS53" i="16" s="1"/>
  <c r="AT53" i="16" s="1"/>
  <c r="AU53" i="16" s="1"/>
  <c r="AV53" i="16" s="1"/>
  <c r="AW53" i="16" s="1"/>
  <c r="AX53" i="16" s="1"/>
  <c r="CX72" i="16"/>
  <c r="DY61" i="16"/>
  <c r="DS53" i="16"/>
  <c r="DT53" i="16" s="1"/>
  <c r="DU53" i="16" s="1"/>
  <c r="DV53" i="16" s="1"/>
  <c r="DW53" i="16" s="1"/>
  <c r="DX53" i="16" s="1"/>
  <c r="DY53" i="16" s="1"/>
  <c r="DZ53" i="16" s="1"/>
  <c r="EA53" i="16" s="1"/>
  <c r="EB53" i="16" s="1"/>
  <c r="EC53" i="16" s="1"/>
  <c r="ED53" i="16" s="1"/>
  <c r="Y26" i="16"/>
  <c r="AF61" i="16"/>
  <c r="DU26" i="16"/>
  <c r="DV26" i="16" s="1"/>
  <c r="DW26" i="16" s="1"/>
  <c r="DX26" i="16" s="1"/>
  <c r="DY26" i="16" s="1"/>
  <c r="DZ26" i="16" s="1"/>
  <c r="EA26" i="16" s="1"/>
  <c r="EB26" i="16" s="1"/>
  <c r="EC26" i="16" s="1"/>
  <c r="ED26" i="16" s="1"/>
  <c r="CX63" i="16"/>
  <c r="AA53" i="16"/>
  <c r="AF62" i="16"/>
  <c r="CX62" i="16"/>
  <c r="CX61" i="16"/>
  <c r="U39" i="23"/>
  <c r="V39" i="23" s="1"/>
  <c r="W39" i="23" s="1"/>
  <c r="U19" i="23"/>
  <c r="V19" i="23" s="1"/>
  <c r="W19" i="23" s="1"/>
  <c r="U21" i="23"/>
  <c r="V21" i="23" s="1"/>
  <c r="W21" i="23" s="1"/>
  <c r="U22" i="23"/>
  <c r="V22" i="23" s="1"/>
  <c r="W22" i="23" s="1"/>
  <c r="U14" i="23"/>
  <c r="V14" i="23" s="1"/>
  <c r="W14" i="23" s="1"/>
  <c r="U18" i="23"/>
  <c r="V18" i="23" s="1"/>
  <c r="W18" i="23" s="1"/>
  <c r="U25" i="23"/>
  <c r="V25" i="23" s="1"/>
  <c r="W25" i="23" s="1"/>
  <c r="U17" i="23"/>
  <c r="V17" i="23" s="1"/>
  <c r="W17" i="23" s="1"/>
  <c r="U16" i="23"/>
  <c r="V16" i="23" s="1"/>
  <c r="W16" i="23" s="1"/>
  <c r="U20" i="23"/>
  <c r="V20" i="23" s="1"/>
  <c r="W20" i="23" s="1"/>
  <c r="U24" i="23"/>
  <c r="V24" i="23" s="1"/>
  <c r="W24" i="23" s="1"/>
  <c r="I57" i="28"/>
  <c r="R57" i="28" s="1"/>
  <c r="I57" i="33"/>
  <c r="R57" i="33" s="1"/>
  <c r="I52" i="28"/>
  <c r="R52" i="28" s="1"/>
  <c r="I52" i="33"/>
  <c r="R52" i="33" s="1"/>
  <c r="G119" i="27"/>
  <c r="N119" i="27" s="1"/>
  <c r="G119" i="33"/>
  <c r="P119" i="33" s="1"/>
  <c r="G119" i="28"/>
  <c r="P119" i="28" s="1"/>
  <c r="G119" i="26"/>
  <c r="P119" i="26" s="1"/>
  <c r="G119" i="20"/>
  <c r="P119" i="20" s="1"/>
  <c r="U119" i="20" s="1"/>
  <c r="V119" i="20" s="1"/>
  <c r="W119" i="20" s="1"/>
  <c r="G119" i="23"/>
  <c r="P119" i="23" s="1"/>
  <c r="G119" i="22"/>
  <c r="N119" i="22" s="1"/>
  <c r="Q119" i="22" s="1"/>
  <c r="R119" i="22" s="1"/>
  <c r="S119" i="22" s="1"/>
  <c r="G120" i="27"/>
  <c r="N120" i="27" s="1"/>
  <c r="G120" i="26"/>
  <c r="P120" i="26" s="1"/>
  <c r="G120" i="33"/>
  <c r="P120" i="33" s="1"/>
  <c r="G120" i="22"/>
  <c r="N120" i="22" s="1"/>
  <c r="Q120" i="22" s="1"/>
  <c r="R120" i="22" s="1"/>
  <c r="S120" i="22" s="1"/>
  <c r="G120" i="20"/>
  <c r="P120" i="20" s="1"/>
  <c r="U120" i="20" s="1"/>
  <c r="V120" i="20" s="1"/>
  <c r="W120" i="20" s="1"/>
  <c r="G120" i="23"/>
  <c r="P120" i="23" s="1"/>
  <c r="G120" i="28"/>
  <c r="P120" i="28" s="1"/>
  <c r="Q33" i="22"/>
  <c r="I53" i="28"/>
  <c r="R53" i="28" s="1"/>
  <c r="I53" i="33"/>
  <c r="R53" i="33" s="1"/>
  <c r="I60" i="28"/>
  <c r="R60" i="28" s="1"/>
  <c r="I60" i="33"/>
  <c r="R60" i="33" s="1"/>
  <c r="G118" i="28"/>
  <c r="G118" i="23"/>
  <c r="P118" i="23" s="1"/>
  <c r="G118" i="22"/>
  <c r="N118" i="22" s="1"/>
  <c r="G118" i="20"/>
  <c r="P118" i="20" s="1"/>
  <c r="G118" i="33"/>
  <c r="P118" i="33" s="1"/>
  <c r="G118" i="26"/>
  <c r="G166" i="26" s="1"/>
  <c r="P166" i="26" s="1"/>
  <c r="G118" i="27"/>
  <c r="G166" i="27" s="1"/>
  <c r="N166" i="27" s="1"/>
  <c r="AR95" i="15"/>
  <c r="G95" i="33" s="1"/>
  <c r="P95" i="33" s="1"/>
  <c r="G47" i="33"/>
  <c r="P47" i="33" s="1"/>
  <c r="I54" i="33"/>
  <c r="R54" i="33" s="1"/>
  <c r="I54" i="28"/>
  <c r="R54" i="28" s="1"/>
  <c r="I51" i="33"/>
  <c r="R51" i="33" s="1"/>
  <c r="I51" i="28"/>
  <c r="R51" i="28" s="1"/>
  <c r="I55" i="33"/>
  <c r="R55" i="33" s="1"/>
  <c r="I55" i="28"/>
  <c r="R55" i="28" s="1"/>
  <c r="G121" i="28"/>
  <c r="P121" i="28" s="1"/>
  <c r="G121" i="27"/>
  <c r="N121" i="27" s="1"/>
  <c r="G121" i="26"/>
  <c r="P121" i="26" s="1"/>
  <c r="G121" i="23"/>
  <c r="P121" i="23" s="1"/>
  <c r="G121" i="20"/>
  <c r="P121" i="20" s="1"/>
  <c r="G121" i="22"/>
  <c r="N121" i="22" s="1"/>
  <c r="G121" i="33"/>
  <c r="P121" i="33" s="1"/>
  <c r="I50" i="28"/>
  <c r="R50" i="28" s="1"/>
  <c r="I50" i="33"/>
  <c r="R50" i="33" s="1"/>
  <c r="I58" i="33"/>
  <c r="R58" i="33" s="1"/>
  <c r="I58" i="28"/>
  <c r="R58" i="28" s="1"/>
  <c r="I59" i="33"/>
  <c r="R59" i="33" s="1"/>
  <c r="I59" i="28"/>
  <c r="R59" i="28" s="1"/>
  <c r="I61" i="33"/>
  <c r="R61" i="33" s="1"/>
  <c r="I61" i="28"/>
  <c r="R61" i="28" s="1"/>
  <c r="I56" i="28"/>
  <c r="R56" i="28" s="1"/>
  <c r="I56" i="33"/>
  <c r="R56" i="33" s="1"/>
  <c r="G157" i="28"/>
  <c r="P157" i="28" s="1"/>
  <c r="P109" i="28"/>
  <c r="G152" i="28"/>
  <c r="P152" i="28" s="1"/>
  <c r="P104" i="28"/>
  <c r="G146" i="28"/>
  <c r="P146" i="28" s="1"/>
  <c r="P98" i="28"/>
  <c r="G149" i="28"/>
  <c r="P149" i="28" s="1"/>
  <c r="P101" i="28"/>
  <c r="G171" i="28"/>
  <c r="P171" i="28" s="1"/>
  <c r="P123" i="28"/>
  <c r="G153" i="28"/>
  <c r="P153" i="28" s="1"/>
  <c r="P105" i="28"/>
  <c r="G150" i="28"/>
  <c r="P150" i="28" s="1"/>
  <c r="P102" i="28"/>
  <c r="G155" i="28"/>
  <c r="P155" i="28" s="1"/>
  <c r="P107" i="28"/>
  <c r="G158" i="28"/>
  <c r="P158" i="28" s="1"/>
  <c r="P110" i="28"/>
  <c r="G151" i="28"/>
  <c r="P151" i="28" s="1"/>
  <c r="P103" i="28"/>
  <c r="G154" i="28"/>
  <c r="P154" i="28" s="1"/>
  <c r="P106" i="28"/>
  <c r="G156" i="28"/>
  <c r="P156" i="28" s="1"/>
  <c r="P108" i="28"/>
  <c r="G148" i="28"/>
  <c r="P148" i="28" s="1"/>
  <c r="P100" i="28"/>
  <c r="N141" i="28"/>
  <c r="E153" i="28"/>
  <c r="N135" i="28"/>
  <c r="E147" i="28"/>
  <c r="N138" i="28"/>
  <c r="E150" i="28"/>
  <c r="N140" i="28"/>
  <c r="E152" i="28"/>
  <c r="N136" i="28"/>
  <c r="E148" i="28"/>
  <c r="N139" i="28"/>
  <c r="E151" i="28"/>
  <c r="N137" i="28"/>
  <c r="E149" i="28"/>
  <c r="N108" i="27"/>
  <c r="G156" i="27"/>
  <c r="N156" i="27" s="1"/>
  <c r="N123" i="27"/>
  <c r="G171" i="27"/>
  <c r="N171" i="27" s="1"/>
  <c r="P139" i="27"/>
  <c r="I151" i="27"/>
  <c r="N105" i="27"/>
  <c r="G153" i="27"/>
  <c r="N153" i="27" s="1"/>
  <c r="N109" i="27"/>
  <c r="G157" i="27"/>
  <c r="N157" i="27" s="1"/>
  <c r="N103" i="27"/>
  <c r="G151" i="27"/>
  <c r="N151" i="27" s="1"/>
  <c r="N106" i="27"/>
  <c r="G154" i="27"/>
  <c r="N154" i="27" s="1"/>
  <c r="N102" i="27"/>
  <c r="G150" i="27"/>
  <c r="N150" i="27" s="1"/>
  <c r="N107" i="27"/>
  <c r="G155" i="27"/>
  <c r="N155" i="27" s="1"/>
  <c r="N100" i="27"/>
  <c r="G148" i="27"/>
  <c r="N148" i="27" s="1"/>
  <c r="I136" i="27"/>
  <c r="P124" i="27"/>
  <c r="I134" i="27"/>
  <c r="P122" i="27"/>
  <c r="I140" i="27"/>
  <c r="P128" i="27"/>
  <c r="P123" i="27"/>
  <c r="I135" i="27"/>
  <c r="N110" i="27"/>
  <c r="G158" i="27"/>
  <c r="N158" i="27" s="1"/>
  <c r="N104" i="27"/>
  <c r="G152" i="27"/>
  <c r="N152" i="27" s="1"/>
  <c r="N98" i="27"/>
  <c r="G146" i="27"/>
  <c r="N146" i="27" s="1"/>
  <c r="N101" i="27"/>
  <c r="G149" i="27"/>
  <c r="N149" i="27" s="1"/>
  <c r="H151" i="26"/>
  <c r="Q151" i="26" s="1"/>
  <c r="P101" i="26"/>
  <c r="G149" i="26"/>
  <c r="P149" i="26" s="1"/>
  <c r="P100" i="26"/>
  <c r="G148" i="26"/>
  <c r="P148" i="26" s="1"/>
  <c r="P108" i="26"/>
  <c r="G156" i="26"/>
  <c r="P156" i="26" s="1"/>
  <c r="H147" i="26"/>
  <c r="Q147" i="26" s="1"/>
  <c r="P109" i="26"/>
  <c r="G157" i="26"/>
  <c r="P157" i="26" s="1"/>
  <c r="P110" i="26"/>
  <c r="G158" i="26"/>
  <c r="P158" i="26" s="1"/>
  <c r="P123" i="26"/>
  <c r="G171" i="26"/>
  <c r="P171" i="26" s="1"/>
  <c r="P104" i="26"/>
  <c r="G152" i="26"/>
  <c r="P152" i="26" s="1"/>
  <c r="P98" i="26"/>
  <c r="G146" i="26"/>
  <c r="P146" i="26" s="1"/>
  <c r="P105" i="26"/>
  <c r="G153" i="26"/>
  <c r="P153" i="26" s="1"/>
  <c r="P102" i="26"/>
  <c r="G150" i="26"/>
  <c r="P150" i="26" s="1"/>
  <c r="P107" i="26"/>
  <c r="G155" i="26"/>
  <c r="P155" i="26" s="1"/>
  <c r="P103" i="26"/>
  <c r="G151" i="26"/>
  <c r="P151" i="26" s="1"/>
  <c r="P106" i="26"/>
  <c r="G154" i="26"/>
  <c r="P154" i="26" s="1"/>
  <c r="I29" i="27"/>
  <c r="P29" i="27" s="1"/>
  <c r="I29" i="22"/>
  <c r="P29" i="22" s="1"/>
  <c r="Q29" i="22" s="1"/>
  <c r="P105" i="23"/>
  <c r="P107" i="23"/>
  <c r="P66" i="23"/>
  <c r="P28" i="23"/>
  <c r="P72" i="23"/>
  <c r="P32" i="23"/>
  <c r="BF63" i="15"/>
  <c r="I51" i="23"/>
  <c r="R51" i="23" s="1"/>
  <c r="BF71" i="15"/>
  <c r="I59" i="23"/>
  <c r="R59" i="23" s="1"/>
  <c r="P87" i="23"/>
  <c r="I34" i="27"/>
  <c r="P34" i="27" s="1"/>
  <c r="I34" i="22"/>
  <c r="P34" i="22" s="1"/>
  <c r="Q34" i="22" s="1"/>
  <c r="I30" i="27"/>
  <c r="P30" i="27" s="1"/>
  <c r="I30" i="22"/>
  <c r="P30" i="22" s="1"/>
  <c r="Q30" i="22" s="1"/>
  <c r="I45" i="27"/>
  <c r="P45" i="27" s="1"/>
  <c r="I45" i="22"/>
  <c r="P45" i="22" s="1"/>
  <c r="P108" i="23"/>
  <c r="P71" i="23"/>
  <c r="P65" i="23"/>
  <c r="P29" i="23"/>
  <c r="P30" i="23"/>
  <c r="P38" i="23"/>
  <c r="P68" i="23"/>
  <c r="P36" i="23"/>
  <c r="P34" i="23"/>
  <c r="BF69" i="15"/>
  <c r="I57" i="23"/>
  <c r="R57" i="23" s="1"/>
  <c r="U57" i="23" s="1"/>
  <c r="V57" i="23" s="1"/>
  <c r="W57" i="23" s="1"/>
  <c r="BF62" i="15"/>
  <c r="I50" i="23"/>
  <c r="R50" i="23" s="1"/>
  <c r="BF70" i="15"/>
  <c r="I58" i="23"/>
  <c r="R58" i="23" s="1"/>
  <c r="U58" i="23" s="1"/>
  <c r="BF65" i="15"/>
  <c r="I53" i="23"/>
  <c r="R53" i="23" s="1"/>
  <c r="BF73" i="15"/>
  <c r="I61" i="23"/>
  <c r="R61" i="23" s="1"/>
  <c r="U61" i="23" s="1"/>
  <c r="BF68" i="15"/>
  <c r="I56" i="23"/>
  <c r="R56" i="23" s="1"/>
  <c r="BF67" i="15"/>
  <c r="I55" i="23"/>
  <c r="R55" i="23" s="1"/>
  <c r="I37" i="27"/>
  <c r="P37" i="27" s="1"/>
  <c r="I37" i="22"/>
  <c r="P37" i="22" s="1"/>
  <c r="Q37" i="22" s="1"/>
  <c r="P102" i="23"/>
  <c r="P37" i="23"/>
  <c r="P33" i="23"/>
  <c r="BF66" i="15"/>
  <c r="I54" i="23"/>
  <c r="R54" i="23" s="1"/>
  <c r="BF72" i="15"/>
  <c r="I60" i="23"/>
  <c r="R60" i="23" s="1"/>
  <c r="BF64" i="15"/>
  <c r="I52" i="23"/>
  <c r="R52" i="23" s="1"/>
  <c r="U52" i="23" s="1"/>
  <c r="V52" i="23" s="1"/>
  <c r="W52" i="23" s="1"/>
  <c r="P73" i="23"/>
  <c r="P110" i="23"/>
  <c r="P100" i="23"/>
  <c r="P31" i="23"/>
  <c r="P103" i="23"/>
  <c r="P106" i="23"/>
  <c r="P35" i="23"/>
  <c r="P64" i="23"/>
  <c r="P74" i="23"/>
  <c r="P109" i="23"/>
  <c r="P104" i="23"/>
  <c r="P67" i="23"/>
  <c r="P69" i="23"/>
  <c r="P70" i="23"/>
  <c r="P98" i="23"/>
  <c r="P101" i="23"/>
  <c r="Q2" i="27"/>
  <c r="Q6" i="27"/>
  <c r="Q11" i="27"/>
  <c r="Q7" i="27"/>
  <c r="Q3" i="27"/>
  <c r="Q8" i="27"/>
  <c r="Q5" i="27"/>
  <c r="Q12" i="27"/>
  <c r="Q10" i="27"/>
  <c r="Q9" i="27"/>
  <c r="DY62" i="16"/>
  <c r="BM53" i="16"/>
  <c r="CB26" i="16"/>
  <c r="CC26" i="16" s="1"/>
  <c r="CD26" i="16" s="1"/>
  <c r="CE26" i="16" s="1"/>
  <c r="CF26" i="16" s="1"/>
  <c r="CG26" i="16" s="1"/>
  <c r="CH26" i="16" s="1"/>
  <c r="CI26" i="16" s="1"/>
  <c r="CJ26" i="16" s="1"/>
  <c r="CK26" i="16" s="1"/>
  <c r="CL26" i="16" s="1"/>
  <c r="CM26" i="16" s="1"/>
  <c r="CN26" i="16" s="1"/>
  <c r="BU72" i="16"/>
  <c r="BU65" i="16"/>
  <c r="BU62" i="16"/>
  <c r="BU70" i="16"/>
  <c r="BU71" i="16"/>
  <c r="BU68" i="16"/>
  <c r="BU67" i="16"/>
  <c r="BU63" i="16"/>
  <c r="BU69" i="16"/>
  <c r="BU61" i="16"/>
  <c r="BU64" i="16"/>
  <c r="BU66" i="16"/>
  <c r="AT65" i="16"/>
  <c r="AT64" i="16"/>
  <c r="AT63" i="16"/>
  <c r="AT61" i="16"/>
  <c r="AT62" i="16"/>
  <c r="DL67" i="16"/>
  <c r="DL70" i="16"/>
  <c r="DL66" i="16"/>
  <c r="DL72" i="16"/>
  <c r="DL69" i="16"/>
  <c r="DL64" i="16"/>
  <c r="DL65" i="16"/>
  <c r="DL71" i="16"/>
  <c r="DL61" i="16"/>
  <c r="DL62" i="16"/>
  <c r="DL63" i="16"/>
  <c r="DL68" i="16"/>
  <c r="CJ72" i="16"/>
  <c r="CJ71" i="16"/>
  <c r="CJ62" i="16"/>
  <c r="CJ65" i="16"/>
  <c r="CJ64" i="16"/>
  <c r="CJ66" i="16"/>
  <c r="CJ67" i="16"/>
  <c r="CJ61" i="16"/>
  <c r="CJ68" i="16"/>
  <c r="CJ70" i="16"/>
  <c r="CJ69" i="16"/>
  <c r="CJ63" i="16"/>
  <c r="G76" i="20"/>
  <c r="P76" i="20" s="1"/>
  <c r="G76" i="28"/>
  <c r="P76" i="28" s="1"/>
  <c r="G76" i="27"/>
  <c r="G76" i="26"/>
  <c r="G76" i="23"/>
  <c r="G76" i="22"/>
  <c r="N76" i="22" s="1"/>
  <c r="Q76" i="22" s="1"/>
  <c r="G86" i="20"/>
  <c r="P86" i="20" s="1"/>
  <c r="G86" i="28"/>
  <c r="P86" i="28" s="1"/>
  <c r="G86" i="27"/>
  <c r="G86" i="26"/>
  <c r="G86" i="22"/>
  <c r="N86" i="22" s="1"/>
  <c r="Q86" i="22" s="1"/>
  <c r="G86" i="23"/>
  <c r="N74" i="27"/>
  <c r="H143" i="26"/>
  <c r="Q143" i="26" s="1"/>
  <c r="G41" i="28"/>
  <c r="P41" i="28" s="1"/>
  <c r="G41" i="27"/>
  <c r="N41" i="27" s="1"/>
  <c r="G41" i="26"/>
  <c r="P41" i="26" s="1"/>
  <c r="G41" i="23"/>
  <c r="G41" i="22"/>
  <c r="N41" i="22" s="1"/>
  <c r="G48" i="28"/>
  <c r="P48" i="28" s="1"/>
  <c r="G48" i="27"/>
  <c r="N48" i="27" s="1"/>
  <c r="G48" i="26"/>
  <c r="P48" i="26" s="1"/>
  <c r="G48" i="23"/>
  <c r="G48" i="22"/>
  <c r="N48" i="22" s="1"/>
  <c r="Q48" i="22" s="1"/>
  <c r="G46" i="28"/>
  <c r="P46" i="28" s="1"/>
  <c r="G46" i="27"/>
  <c r="N46" i="27" s="1"/>
  <c r="G46" i="26"/>
  <c r="P46" i="26" s="1"/>
  <c r="G46" i="23"/>
  <c r="G46" i="22"/>
  <c r="N46" i="22" s="1"/>
  <c r="G42" i="28"/>
  <c r="P42" i="28" s="1"/>
  <c r="G42" i="27"/>
  <c r="N42" i="27" s="1"/>
  <c r="G42" i="26"/>
  <c r="P42" i="26" s="1"/>
  <c r="G42" i="23"/>
  <c r="G42" i="22"/>
  <c r="N42" i="22" s="1"/>
  <c r="H34" i="20"/>
  <c r="Q34" i="20" s="1"/>
  <c r="H34" i="26"/>
  <c r="H30" i="20"/>
  <c r="Q30" i="20" s="1"/>
  <c r="H30" i="26"/>
  <c r="H45" i="20"/>
  <c r="Q45" i="20" s="1"/>
  <c r="H45" i="26"/>
  <c r="G112" i="20"/>
  <c r="P112" i="20" s="1"/>
  <c r="G112" i="27"/>
  <c r="G112" i="28"/>
  <c r="G112" i="26"/>
  <c r="G112" i="23"/>
  <c r="G112" i="22"/>
  <c r="N112" i="22" s="1"/>
  <c r="Q112" i="22" s="1"/>
  <c r="H134" i="26"/>
  <c r="Q134" i="26" s="1"/>
  <c r="H140" i="26"/>
  <c r="Q140" i="26" s="1"/>
  <c r="G135" i="28"/>
  <c r="N72" i="27"/>
  <c r="G81" i="20"/>
  <c r="P81" i="20" s="1"/>
  <c r="G81" i="28"/>
  <c r="P81" i="28" s="1"/>
  <c r="G81" i="27"/>
  <c r="G81" i="26"/>
  <c r="G81" i="23"/>
  <c r="G81" i="22"/>
  <c r="N81" i="22" s="1"/>
  <c r="G83" i="20"/>
  <c r="P83" i="20" s="1"/>
  <c r="G83" i="28"/>
  <c r="P83" i="28" s="1"/>
  <c r="G83" i="27"/>
  <c r="G83" i="26"/>
  <c r="G83" i="23"/>
  <c r="G83" i="22"/>
  <c r="N83" i="22" s="1"/>
  <c r="Q83" i="22" s="1"/>
  <c r="P72" i="26"/>
  <c r="N70" i="27"/>
  <c r="N118" i="27"/>
  <c r="G77" i="20"/>
  <c r="P77" i="20" s="1"/>
  <c r="G77" i="28"/>
  <c r="P77" i="28" s="1"/>
  <c r="G77" i="27"/>
  <c r="G77" i="26"/>
  <c r="G77" i="23"/>
  <c r="G77" i="22"/>
  <c r="N77" i="22" s="1"/>
  <c r="G84" i="20"/>
  <c r="P84" i="20" s="1"/>
  <c r="G84" i="28"/>
  <c r="P84" i="28" s="1"/>
  <c r="G84" i="27"/>
  <c r="G84" i="26"/>
  <c r="G84" i="23"/>
  <c r="G84" i="22"/>
  <c r="N84" i="22" s="1"/>
  <c r="Q84" i="22" s="1"/>
  <c r="G82" i="20"/>
  <c r="P82" i="20" s="1"/>
  <c r="G82" i="28"/>
  <c r="P82" i="28" s="1"/>
  <c r="G82" i="27"/>
  <c r="G82" i="26"/>
  <c r="G82" i="23"/>
  <c r="G82" i="22"/>
  <c r="N82" i="22" s="1"/>
  <c r="G78" i="20"/>
  <c r="P78" i="20" s="1"/>
  <c r="G78" i="28"/>
  <c r="P78" i="28" s="1"/>
  <c r="G78" i="27"/>
  <c r="G78" i="26"/>
  <c r="G78" i="22"/>
  <c r="N78" i="22" s="1"/>
  <c r="G78" i="23"/>
  <c r="G79" i="20"/>
  <c r="P79" i="20" s="1"/>
  <c r="G79" i="28"/>
  <c r="P79" i="28" s="1"/>
  <c r="G79" i="27"/>
  <c r="G79" i="26"/>
  <c r="G79" i="23"/>
  <c r="G79" i="22"/>
  <c r="N79" i="22" s="1"/>
  <c r="Q79" i="22" s="1"/>
  <c r="G117" i="20"/>
  <c r="P117" i="20" s="1"/>
  <c r="G117" i="27"/>
  <c r="G117" i="28"/>
  <c r="G117" i="26"/>
  <c r="G117" i="23"/>
  <c r="G117" i="22"/>
  <c r="N117" i="22" s="1"/>
  <c r="G115" i="20"/>
  <c r="P115" i="20" s="1"/>
  <c r="G115" i="28"/>
  <c r="G115" i="27"/>
  <c r="G115" i="26"/>
  <c r="G115" i="23"/>
  <c r="G115" i="22"/>
  <c r="N115" i="22" s="1"/>
  <c r="Q115" i="22" s="1"/>
  <c r="G95" i="20"/>
  <c r="P95" i="20" s="1"/>
  <c r="G95" i="28"/>
  <c r="P95" i="28" s="1"/>
  <c r="G95" i="27"/>
  <c r="G95" i="26"/>
  <c r="G95" i="23"/>
  <c r="G95" i="22"/>
  <c r="N95" i="22" s="1"/>
  <c r="Q95" i="22" s="1"/>
  <c r="P71" i="26"/>
  <c r="H136" i="26"/>
  <c r="Q136" i="26" s="1"/>
  <c r="G80" i="20"/>
  <c r="P80" i="20" s="1"/>
  <c r="G80" i="28"/>
  <c r="P80" i="28" s="1"/>
  <c r="G80" i="27"/>
  <c r="G80" i="26"/>
  <c r="G80" i="23"/>
  <c r="G80" i="22"/>
  <c r="N80" i="22" s="1"/>
  <c r="Q80" i="22" s="1"/>
  <c r="G85" i="20"/>
  <c r="P85" i="20" s="1"/>
  <c r="G85" i="28"/>
  <c r="P85" i="28" s="1"/>
  <c r="G85" i="27"/>
  <c r="G85" i="26"/>
  <c r="G85" i="23"/>
  <c r="G85" i="22"/>
  <c r="N85" i="22" s="1"/>
  <c r="G116" i="20"/>
  <c r="P116" i="20" s="1"/>
  <c r="G116" i="27"/>
  <c r="G116" i="28"/>
  <c r="G116" i="26"/>
  <c r="G116" i="23"/>
  <c r="G116" i="22"/>
  <c r="N116" i="22" s="1"/>
  <c r="Q116" i="22" s="1"/>
  <c r="N73" i="27"/>
  <c r="N87" i="27"/>
  <c r="G135" i="27"/>
  <c r="G45" i="28"/>
  <c r="P45" i="28" s="1"/>
  <c r="G45" i="27"/>
  <c r="N45" i="27" s="1"/>
  <c r="G45" i="26"/>
  <c r="P45" i="26" s="1"/>
  <c r="G45" i="23"/>
  <c r="G45" i="22"/>
  <c r="N45" i="22" s="1"/>
  <c r="G44" i="28"/>
  <c r="P44" i="28" s="1"/>
  <c r="G44" i="27"/>
  <c r="N44" i="27" s="1"/>
  <c r="G44" i="26"/>
  <c r="P44" i="26" s="1"/>
  <c r="G44" i="23"/>
  <c r="G44" i="22"/>
  <c r="N44" i="22" s="1"/>
  <c r="Q44" i="22" s="1"/>
  <c r="G40" i="28"/>
  <c r="P40" i="28" s="1"/>
  <c r="G40" i="27"/>
  <c r="N40" i="27" s="1"/>
  <c r="G40" i="26"/>
  <c r="P40" i="26" s="1"/>
  <c r="G40" i="23"/>
  <c r="G40" i="22"/>
  <c r="N40" i="22" s="1"/>
  <c r="Q40" i="22" s="1"/>
  <c r="G49" i="28"/>
  <c r="P49" i="28" s="1"/>
  <c r="G49" i="27"/>
  <c r="N49" i="27" s="1"/>
  <c r="G49" i="26"/>
  <c r="P49" i="26" s="1"/>
  <c r="G49" i="23"/>
  <c r="G49" i="22"/>
  <c r="N49" i="22" s="1"/>
  <c r="H29" i="20"/>
  <c r="Q29" i="20" s="1"/>
  <c r="H29" i="26"/>
  <c r="H37" i="20"/>
  <c r="Q37" i="20" s="1"/>
  <c r="H37" i="26"/>
  <c r="G43" i="28"/>
  <c r="P43" i="28" s="1"/>
  <c r="G43" i="27"/>
  <c r="N43" i="27" s="1"/>
  <c r="G43" i="26"/>
  <c r="P43" i="26" s="1"/>
  <c r="G43" i="23"/>
  <c r="G43" i="22"/>
  <c r="N43" i="22" s="1"/>
  <c r="Q43" i="22" s="1"/>
  <c r="G113" i="20"/>
  <c r="P113" i="20" s="1"/>
  <c r="G113" i="28"/>
  <c r="G113" i="27"/>
  <c r="G113" i="26"/>
  <c r="G113" i="22"/>
  <c r="N113" i="22" s="1"/>
  <c r="G113" i="23"/>
  <c r="G114" i="20"/>
  <c r="P114" i="20" s="1"/>
  <c r="G114" i="28"/>
  <c r="G114" i="27"/>
  <c r="G114" i="26"/>
  <c r="G114" i="23"/>
  <c r="G114" i="22"/>
  <c r="N114" i="22" s="1"/>
  <c r="N71" i="27"/>
  <c r="P73" i="26"/>
  <c r="P74" i="26"/>
  <c r="P87" i="26"/>
  <c r="G135" i="26"/>
  <c r="G47" i="28"/>
  <c r="P47" i="28" s="1"/>
  <c r="G47" i="27"/>
  <c r="N47" i="27" s="1"/>
  <c r="G47" i="26"/>
  <c r="P47" i="26" s="1"/>
  <c r="G47" i="23"/>
  <c r="G47" i="22"/>
  <c r="N47" i="22" s="1"/>
  <c r="Q47" i="22" s="1"/>
  <c r="P70" i="26"/>
  <c r="P118" i="26"/>
  <c r="E23" i="27"/>
  <c r="E35" i="27" s="1"/>
  <c r="E145" i="28"/>
  <c r="N133" i="28"/>
  <c r="E21" i="27"/>
  <c r="E33" i="27" s="1"/>
  <c r="E134" i="28"/>
  <c r="N122" i="28"/>
  <c r="E144" i="28"/>
  <c r="N132" i="28"/>
  <c r="E142" i="28"/>
  <c r="N130" i="28"/>
  <c r="E143" i="28"/>
  <c r="N131" i="28"/>
  <c r="E20" i="27"/>
  <c r="L20" i="27" s="1"/>
  <c r="L13" i="27"/>
  <c r="F33" i="28"/>
  <c r="O21" i="28"/>
  <c r="F31" i="28"/>
  <c r="O19" i="28"/>
  <c r="F35" i="28"/>
  <c r="O23" i="28"/>
  <c r="F27" i="28"/>
  <c r="O15" i="28"/>
  <c r="F29" i="28"/>
  <c r="O17" i="28"/>
  <c r="O20" i="28"/>
  <c r="F32" i="28"/>
  <c r="F28" i="28"/>
  <c r="O16" i="28"/>
  <c r="F36" i="28"/>
  <c r="O24" i="28"/>
  <c r="F26" i="28"/>
  <c r="O14" i="28"/>
  <c r="F37" i="28"/>
  <c r="O25" i="28"/>
  <c r="O22" i="28"/>
  <c r="F34" i="28"/>
  <c r="F30" i="28"/>
  <c r="O18" i="28"/>
  <c r="E22" i="27"/>
  <c r="L22" i="27" s="1"/>
  <c r="N8" i="28"/>
  <c r="U8" i="28" s="1"/>
  <c r="N4" i="28"/>
  <c r="U4" i="28" s="1"/>
  <c r="N2" i="28"/>
  <c r="U2" i="28" s="1"/>
  <c r="N13" i="28"/>
  <c r="U13" i="28" s="1"/>
  <c r="N3" i="28"/>
  <c r="U3" i="28" s="1"/>
  <c r="N6" i="28"/>
  <c r="U6" i="28" s="1"/>
  <c r="L4" i="27"/>
  <c r="Q4" i="27" s="1"/>
  <c r="E14" i="27"/>
  <c r="L14" i="27" s="1"/>
  <c r="N12" i="28"/>
  <c r="U12" i="28" s="1"/>
  <c r="N10" i="28"/>
  <c r="U10" i="28" s="1"/>
  <c r="N11" i="28"/>
  <c r="U11" i="28" s="1"/>
  <c r="N7" i="28"/>
  <c r="U7" i="28" s="1"/>
  <c r="N9" i="28"/>
  <c r="U9" i="28" s="1"/>
  <c r="N5" i="28"/>
  <c r="U5" i="28" s="1"/>
  <c r="M20" i="27"/>
  <c r="F32" i="27"/>
  <c r="F33" i="27"/>
  <c r="M21" i="27"/>
  <c r="F29" i="27"/>
  <c r="M17" i="27"/>
  <c r="E28" i="27"/>
  <c r="L16" i="27"/>
  <c r="E29" i="27"/>
  <c r="L17" i="27"/>
  <c r="E37" i="27"/>
  <c r="L25" i="27"/>
  <c r="F28" i="27"/>
  <c r="M16" i="27"/>
  <c r="F36" i="27"/>
  <c r="M24" i="27"/>
  <c r="F25" i="27"/>
  <c r="M13" i="27"/>
  <c r="M14" i="27"/>
  <c r="F26" i="27"/>
  <c r="F30" i="27"/>
  <c r="M18" i="27"/>
  <c r="F31" i="27"/>
  <c r="M19" i="27"/>
  <c r="E31" i="27"/>
  <c r="L19" i="27"/>
  <c r="M22" i="27"/>
  <c r="F34" i="27"/>
  <c r="F35" i="27"/>
  <c r="M23" i="27"/>
  <c r="L18" i="27"/>
  <c r="E30" i="27"/>
  <c r="E36" i="27"/>
  <c r="L24" i="27"/>
  <c r="F27" i="27"/>
  <c r="M15" i="27"/>
  <c r="E27" i="27"/>
  <c r="L15" i="27"/>
  <c r="O13" i="26"/>
  <c r="F30" i="26"/>
  <c r="O18" i="26"/>
  <c r="F27" i="26"/>
  <c r="O15" i="26"/>
  <c r="E28" i="26"/>
  <c r="N16" i="26"/>
  <c r="E31" i="26"/>
  <c r="N19" i="26"/>
  <c r="E27" i="26"/>
  <c r="N15" i="26"/>
  <c r="F35" i="26"/>
  <c r="O23" i="26"/>
  <c r="E34" i="26"/>
  <c r="N22" i="26"/>
  <c r="F26" i="26"/>
  <c r="O14" i="26"/>
  <c r="F33" i="26"/>
  <c r="O21" i="26"/>
  <c r="E33" i="26"/>
  <c r="N21" i="26"/>
  <c r="F29" i="26"/>
  <c r="O17" i="26"/>
  <c r="E35" i="26"/>
  <c r="N23" i="26"/>
  <c r="F36" i="26"/>
  <c r="O24" i="26"/>
  <c r="E37" i="26"/>
  <c r="N25" i="26"/>
  <c r="E32" i="26"/>
  <c r="N20" i="26"/>
  <c r="N18" i="26"/>
  <c r="E30" i="26"/>
  <c r="F28" i="26"/>
  <c r="O16" i="26"/>
  <c r="F34" i="26"/>
  <c r="O22" i="26"/>
  <c r="E26" i="26"/>
  <c r="N14" i="26"/>
  <c r="E36" i="26"/>
  <c r="N24" i="26"/>
  <c r="F32" i="26"/>
  <c r="O20" i="26"/>
  <c r="E29" i="26"/>
  <c r="N17" i="26"/>
  <c r="F31" i="26"/>
  <c r="O19" i="26"/>
  <c r="F37" i="26"/>
  <c r="O25" i="26"/>
  <c r="AR89" i="15"/>
  <c r="G89" i="33" s="1"/>
  <c r="P89" i="33" s="1"/>
  <c r="G41" i="20"/>
  <c r="P41" i="20" s="1"/>
  <c r="AR96" i="15"/>
  <c r="G96" i="33" s="1"/>
  <c r="P96" i="33" s="1"/>
  <c r="G48" i="20"/>
  <c r="P48" i="20" s="1"/>
  <c r="AR94" i="15"/>
  <c r="G94" i="33" s="1"/>
  <c r="P94" i="33" s="1"/>
  <c r="G46" i="20"/>
  <c r="P46" i="20" s="1"/>
  <c r="AR90" i="15"/>
  <c r="G90" i="33" s="1"/>
  <c r="P90" i="33" s="1"/>
  <c r="G42" i="20"/>
  <c r="P42" i="20" s="1"/>
  <c r="AR91" i="15"/>
  <c r="G91" i="33" s="1"/>
  <c r="P91" i="33" s="1"/>
  <c r="G43" i="20"/>
  <c r="P43" i="20" s="1"/>
  <c r="AR93" i="15"/>
  <c r="G93" i="33" s="1"/>
  <c r="P93" i="33" s="1"/>
  <c r="G45" i="20"/>
  <c r="P45" i="20" s="1"/>
  <c r="AR92" i="15"/>
  <c r="G92" i="33" s="1"/>
  <c r="P92" i="33" s="1"/>
  <c r="G44" i="20"/>
  <c r="P44" i="20" s="1"/>
  <c r="AR88" i="15"/>
  <c r="G88" i="33" s="1"/>
  <c r="P88" i="33" s="1"/>
  <c r="G40" i="20"/>
  <c r="P40" i="20" s="1"/>
  <c r="AR97" i="15"/>
  <c r="G97" i="33" s="1"/>
  <c r="P97" i="33" s="1"/>
  <c r="G49" i="20"/>
  <c r="P49" i="20" s="1"/>
  <c r="BG58" i="15"/>
  <c r="BI46" i="15"/>
  <c r="BG61" i="15"/>
  <c r="BI49" i="15"/>
  <c r="BG54" i="15"/>
  <c r="BI42" i="15"/>
  <c r="BG69" i="15"/>
  <c r="BI57" i="15"/>
  <c r="BG53" i="15"/>
  <c r="BI41" i="15"/>
  <c r="AZ10" i="16"/>
  <c r="AL10" i="16"/>
  <c r="CP10" i="16"/>
  <c r="DD10" i="16"/>
  <c r="Q45" i="22" l="1"/>
  <c r="CX64" i="16"/>
  <c r="CX71" i="16"/>
  <c r="AT66" i="16"/>
  <c r="CX67" i="16"/>
  <c r="CX65" i="16"/>
  <c r="DZ61" i="16"/>
  <c r="CX70" i="16"/>
  <c r="CX69" i="16"/>
  <c r="CX66" i="16"/>
  <c r="CX68" i="16"/>
  <c r="CI67" i="16"/>
  <c r="DZ62" i="16"/>
  <c r="Z26" i="16"/>
  <c r="AE61" i="16"/>
  <c r="DY63" i="16"/>
  <c r="AB53" i="16"/>
  <c r="AF63" i="16"/>
  <c r="U50" i="23"/>
  <c r="V50" i="23" s="1"/>
  <c r="W50" i="23" s="1"/>
  <c r="U56" i="23"/>
  <c r="V56" i="23" s="1"/>
  <c r="W56" i="23" s="1"/>
  <c r="U60" i="23"/>
  <c r="V60" i="23" s="1"/>
  <c r="W60" i="23" s="1"/>
  <c r="U55" i="23"/>
  <c r="V55" i="23" s="1"/>
  <c r="W55" i="23" s="1"/>
  <c r="V61" i="23"/>
  <c r="W61" i="23" s="1"/>
  <c r="V58" i="23"/>
  <c r="W58" i="23" s="1"/>
  <c r="U51" i="23"/>
  <c r="V51" i="23" s="1"/>
  <c r="W51" i="23" s="1"/>
  <c r="U53" i="23"/>
  <c r="V53" i="23" s="1"/>
  <c r="W53" i="23" s="1"/>
  <c r="U54" i="23"/>
  <c r="V54" i="23" s="1"/>
  <c r="W54" i="23" s="1"/>
  <c r="U59" i="23"/>
  <c r="V59" i="23" s="1"/>
  <c r="W59" i="23" s="1"/>
  <c r="U31" i="23"/>
  <c r="V31" i="23" s="1"/>
  <c r="W31" i="23" s="1"/>
  <c r="U38" i="23"/>
  <c r="V38" i="23" s="1"/>
  <c r="W38" i="23" s="1"/>
  <c r="U35" i="23"/>
  <c r="V35" i="23" s="1"/>
  <c r="W35" i="23" s="1"/>
  <c r="U34" i="23"/>
  <c r="V34" i="23" s="1"/>
  <c r="W34" i="23" s="1"/>
  <c r="U30" i="23"/>
  <c r="V30" i="23" s="1"/>
  <c r="W30" i="23" s="1"/>
  <c r="U32" i="23"/>
  <c r="V32" i="23" s="1"/>
  <c r="W32" i="23" s="1"/>
  <c r="U33" i="23"/>
  <c r="V33" i="23" s="1"/>
  <c r="W33" i="23" s="1"/>
  <c r="U36" i="23"/>
  <c r="V36" i="23" s="1"/>
  <c r="W36" i="23" s="1"/>
  <c r="U29" i="23"/>
  <c r="V29" i="23" s="1"/>
  <c r="W29" i="23" s="1"/>
  <c r="U37" i="23"/>
  <c r="V37" i="23" s="1"/>
  <c r="W37" i="23" s="1"/>
  <c r="U28" i="23"/>
  <c r="V28" i="23" s="1"/>
  <c r="W28" i="23" s="1"/>
  <c r="I68" i="33"/>
  <c r="R68" i="33" s="1"/>
  <c r="I68" i="28"/>
  <c r="R68" i="28" s="1"/>
  <c r="I65" i="33"/>
  <c r="R65" i="33" s="1"/>
  <c r="I65" i="28"/>
  <c r="R65" i="28" s="1"/>
  <c r="I62" i="33"/>
  <c r="R62" i="33" s="1"/>
  <c r="I62" i="28"/>
  <c r="R62" i="28" s="1"/>
  <c r="I71" i="33"/>
  <c r="R71" i="33" s="1"/>
  <c r="I71" i="28"/>
  <c r="R71" i="28" s="1"/>
  <c r="I72" i="33"/>
  <c r="R72" i="33" s="1"/>
  <c r="I72" i="28"/>
  <c r="R72" i="28" s="1"/>
  <c r="I64" i="33"/>
  <c r="R64" i="33" s="1"/>
  <c r="I64" i="28"/>
  <c r="R64" i="28" s="1"/>
  <c r="I66" i="33"/>
  <c r="R66" i="33" s="1"/>
  <c r="I66" i="28"/>
  <c r="R66" i="28" s="1"/>
  <c r="P118" i="28"/>
  <c r="G166" i="28"/>
  <c r="P166" i="28" s="1"/>
  <c r="I67" i="33"/>
  <c r="R67" i="33" s="1"/>
  <c r="I67" i="28"/>
  <c r="R67" i="28" s="1"/>
  <c r="I73" i="33"/>
  <c r="R73" i="33" s="1"/>
  <c r="I73" i="28"/>
  <c r="R73" i="28" s="1"/>
  <c r="I70" i="33"/>
  <c r="R70" i="33" s="1"/>
  <c r="I70" i="28"/>
  <c r="R70" i="28" s="1"/>
  <c r="I69" i="33"/>
  <c r="R69" i="33" s="1"/>
  <c r="I69" i="28"/>
  <c r="R69" i="28" s="1"/>
  <c r="I63" i="33"/>
  <c r="R63" i="33" s="1"/>
  <c r="I63" i="28"/>
  <c r="R63" i="28" s="1"/>
  <c r="G161" i="28"/>
  <c r="P161" i="28" s="1"/>
  <c r="P113" i="28"/>
  <c r="G163" i="28"/>
  <c r="P163" i="28" s="1"/>
  <c r="P115" i="28"/>
  <c r="G170" i="28"/>
  <c r="P170" i="28" s="1"/>
  <c r="P122" i="28"/>
  <c r="G165" i="28"/>
  <c r="P165" i="28" s="1"/>
  <c r="P117" i="28"/>
  <c r="G183" i="28"/>
  <c r="P183" i="28" s="1"/>
  <c r="P135" i="28"/>
  <c r="G162" i="28"/>
  <c r="P162" i="28" s="1"/>
  <c r="P114" i="28"/>
  <c r="G164" i="28"/>
  <c r="P164" i="28" s="1"/>
  <c r="P116" i="28"/>
  <c r="G167" i="28"/>
  <c r="P167" i="28" s="1"/>
  <c r="G168" i="28"/>
  <c r="P168" i="28" s="1"/>
  <c r="G169" i="28"/>
  <c r="P169" i="28" s="1"/>
  <c r="G160" i="28"/>
  <c r="P160" i="28" s="1"/>
  <c r="P112" i="28"/>
  <c r="N143" i="28"/>
  <c r="E155" i="28"/>
  <c r="N144" i="28"/>
  <c r="E156" i="28"/>
  <c r="E163" i="28"/>
  <c r="N151" i="28"/>
  <c r="N152" i="28"/>
  <c r="E164" i="28"/>
  <c r="E159" i="28"/>
  <c r="N147" i="28"/>
  <c r="N145" i="28"/>
  <c r="E157" i="28"/>
  <c r="N142" i="28"/>
  <c r="E154" i="28"/>
  <c r="N134" i="28"/>
  <c r="E146" i="28"/>
  <c r="E161" i="28"/>
  <c r="N149" i="28"/>
  <c r="N148" i="28"/>
  <c r="E160" i="28"/>
  <c r="N150" i="28"/>
  <c r="E162" i="28"/>
  <c r="E165" i="28"/>
  <c r="N153" i="28"/>
  <c r="N112" i="27"/>
  <c r="G160" i="27"/>
  <c r="N160" i="27" s="1"/>
  <c r="P135" i="27"/>
  <c r="I147" i="27"/>
  <c r="P151" i="27"/>
  <c r="I163" i="27"/>
  <c r="I146" i="27"/>
  <c r="P134" i="27"/>
  <c r="G167" i="27"/>
  <c r="N167" i="27" s="1"/>
  <c r="G169" i="27"/>
  <c r="N169" i="27" s="1"/>
  <c r="N117" i="27"/>
  <c r="G165" i="27"/>
  <c r="N165" i="27" s="1"/>
  <c r="N114" i="27"/>
  <c r="G162" i="27"/>
  <c r="N162" i="27" s="1"/>
  <c r="N113" i="27"/>
  <c r="G161" i="27"/>
  <c r="N161" i="27" s="1"/>
  <c r="N135" i="27"/>
  <c r="G183" i="27"/>
  <c r="N183" i="27" s="1"/>
  <c r="N116" i="27"/>
  <c r="G164" i="27"/>
  <c r="N164" i="27" s="1"/>
  <c r="N115" i="27"/>
  <c r="G163" i="27"/>
  <c r="N163" i="27" s="1"/>
  <c r="G168" i="27"/>
  <c r="N168" i="27" s="1"/>
  <c r="N122" i="27"/>
  <c r="G170" i="27"/>
  <c r="N170" i="27" s="1"/>
  <c r="I152" i="27"/>
  <c r="P140" i="27"/>
  <c r="I148" i="27"/>
  <c r="P136" i="27"/>
  <c r="P131" i="27"/>
  <c r="I143" i="27"/>
  <c r="P132" i="27"/>
  <c r="I144" i="27"/>
  <c r="P135" i="26"/>
  <c r="G183" i="26"/>
  <c r="P183" i="26" s="1"/>
  <c r="P116" i="26"/>
  <c r="G164" i="26"/>
  <c r="P164" i="26" s="1"/>
  <c r="H155" i="26"/>
  <c r="Q155" i="26" s="1"/>
  <c r="P122" i="26"/>
  <c r="G170" i="26"/>
  <c r="P170" i="26" s="1"/>
  <c r="P117" i="26"/>
  <c r="G165" i="26"/>
  <c r="P165" i="26" s="1"/>
  <c r="G169" i="26"/>
  <c r="P169" i="26" s="1"/>
  <c r="P113" i="26"/>
  <c r="G161" i="26"/>
  <c r="P161" i="26" s="1"/>
  <c r="H148" i="26"/>
  <c r="Q148" i="26" s="1"/>
  <c r="P115" i="26"/>
  <c r="G163" i="26"/>
  <c r="P163" i="26" s="1"/>
  <c r="P112" i="26"/>
  <c r="G160" i="26"/>
  <c r="P160" i="26" s="1"/>
  <c r="H159" i="26"/>
  <c r="Q159" i="26" s="1"/>
  <c r="H163" i="26"/>
  <c r="Q163" i="26" s="1"/>
  <c r="P114" i="26"/>
  <c r="G162" i="26"/>
  <c r="P162" i="26" s="1"/>
  <c r="G167" i="26"/>
  <c r="P167" i="26" s="1"/>
  <c r="G168" i="26"/>
  <c r="P168" i="26" s="1"/>
  <c r="H152" i="26"/>
  <c r="Q152" i="26" s="1"/>
  <c r="H146" i="26"/>
  <c r="Q146" i="26" s="1"/>
  <c r="Q17" i="27"/>
  <c r="P113" i="23"/>
  <c r="P116" i="23"/>
  <c r="P80" i="23"/>
  <c r="P117" i="23"/>
  <c r="P81" i="23"/>
  <c r="P42" i="23"/>
  <c r="I46" i="27"/>
  <c r="P46" i="27" s="1"/>
  <c r="I46" i="22"/>
  <c r="P46" i="22" s="1"/>
  <c r="Q46" i="22" s="1"/>
  <c r="P46" i="23"/>
  <c r="BF80" i="15"/>
  <c r="I68" i="23"/>
  <c r="R68" i="23" s="1"/>
  <c r="U68" i="23" s="1"/>
  <c r="BF74" i="15"/>
  <c r="I62" i="23"/>
  <c r="R62" i="23" s="1"/>
  <c r="BF75" i="15"/>
  <c r="I63" i="23"/>
  <c r="R63" i="23" s="1"/>
  <c r="P44" i="23"/>
  <c r="P85" i="23"/>
  <c r="P115" i="23"/>
  <c r="P79" i="23"/>
  <c r="P82" i="23"/>
  <c r="P77" i="23"/>
  <c r="P83" i="23"/>
  <c r="P48" i="23"/>
  <c r="P76" i="23"/>
  <c r="P47" i="23"/>
  <c r="P49" i="23"/>
  <c r="P95" i="23"/>
  <c r="P84" i="23"/>
  <c r="P112" i="23"/>
  <c r="I41" i="27"/>
  <c r="P41" i="27" s="1"/>
  <c r="I41" i="22"/>
  <c r="P41" i="22" s="1"/>
  <c r="Q41" i="22" s="1"/>
  <c r="I42" i="27"/>
  <c r="P42" i="27" s="1"/>
  <c r="I42" i="22"/>
  <c r="P42" i="22" s="1"/>
  <c r="Q42" i="22" s="1"/>
  <c r="P40" i="23"/>
  <c r="BF84" i="15"/>
  <c r="I72" i="23"/>
  <c r="R72" i="23" s="1"/>
  <c r="BF77" i="15"/>
  <c r="I65" i="23"/>
  <c r="R65" i="23" s="1"/>
  <c r="U65" i="23" s="1"/>
  <c r="I57" i="27"/>
  <c r="P57" i="27" s="1"/>
  <c r="I57" i="22"/>
  <c r="P57" i="22" s="1"/>
  <c r="Q57" i="22" s="1"/>
  <c r="I49" i="27"/>
  <c r="P49" i="27" s="1"/>
  <c r="I49" i="22"/>
  <c r="P49" i="22" s="1"/>
  <c r="Q49" i="22" s="1"/>
  <c r="P114" i="23"/>
  <c r="P43" i="23"/>
  <c r="P45" i="23"/>
  <c r="P78" i="23"/>
  <c r="P41" i="23"/>
  <c r="P86" i="23"/>
  <c r="BF76" i="15"/>
  <c r="I64" i="23"/>
  <c r="R64" i="23" s="1"/>
  <c r="U64" i="23" s="1"/>
  <c r="BF78" i="15"/>
  <c r="I66" i="23"/>
  <c r="R66" i="23" s="1"/>
  <c r="BF79" i="15"/>
  <c r="I67" i="23"/>
  <c r="R67" i="23" s="1"/>
  <c r="BF85" i="15"/>
  <c r="I73" i="23"/>
  <c r="R73" i="23" s="1"/>
  <c r="BF82" i="15"/>
  <c r="I70" i="23"/>
  <c r="R70" i="23" s="1"/>
  <c r="U70" i="23" s="1"/>
  <c r="BF81" i="15"/>
  <c r="I69" i="23"/>
  <c r="R69" i="23" s="1"/>
  <c r="BF83" i="15"/>
  <c r="I71" i="23"/>
  <c r="R71" i="23" s="1"/>
  <c r="U71" i="23" s="1"/>
  <c r="Q16" i="27"/>
  <c r="Q20" i="27"/>
  <c r="Q18" i="27"/>
  <c r="Q15" i="27"/>
  <c r="Q24" i="27"/>
  <c r="Q19" i="27"/>
  <c r="Q14" i="27"/>
  <c r="Q22" i="27"/>
  <c r="Q13" i="27"/>
  <c r="CI62" i="16"/>
  <c r="CI63" i="16"/>
  <c r="CI65" i="16"/>
  <c r="CI66" i="16"/>
  <c r="CI61" i="16"/>
  <c r="CI64" i="16"/>
  <c r="H42" i="20"/>
  <c r="Q42" i="20" s="1"/>
  <c r="H42" i="26"/>
  <c r="G91" i="20"/>
  <c r="P91" i="20" s="1"/>
  <c r="G91" i="28"/>
  <c r="P91" i="28" s="1"/>
  <c r="G91" i="27"/>
  <c r="G91" i="26"/>
  <c r="G91" i="22"/>
  <c r="N91" i="22" s="1"/>
  <c r="Q91" i="22" s="1"/>
  <c r="G91" i="23"/>
  <c r="P85" i="26"/>
  <c r="P80" i="26"/>
  <c r="P83" i="26"/>
  <c r="N86" i="27"/>
  <c r="G134" i="27"/>
  <c r="N76" i="27"/>
  <c r="H57" i="20"/>
  <c r="Q57" i="20" s="1"/>
  <c r="H57" i="26"/>
  <c r="H49" i="20"/>
  <c r="Q49" i="20" s="1"/>
  <c r="H49" i="26"/>
  <c r="G88" i="20"/>
  <c r="P88" i="20" s="1"/>
  <c r="G88" i="28"/>
  <c r="P88" i="28" s="1"/>
  <c r="G88" i="27"/>
  <c r="G88" i="26"/>
  <c r="G88" i="22"/>
  <c r="N88" i="22" s="1"/>
  <c r="Q88" i="22" s="1"/>
  <c r="G88" i="23"/>
  <c r="G93" i="20"/>
  <c r="P93" i="20" s="1"/>
  <c r="G93" i="28"/>
  <c r="P93" i="28" s="1"/>
  <c r="G93" i="27"/>
  <c r="G93" i="26"/>
  <c r="G93" i="23"/>
  <c r="G93" i="22"/>
  <c r="N93" i="22" s="1"/>
  <c r="G90" i="20"/>
  <c r="P90" i="20" s="1"/>
  <c r="G90" i="28"/>
  <c r="P90" i="28" s="1"/>
  <c r="G90" i="27"/>
  <c r="G90" i="26"/>
  <c r="G90" i="22"/>
  <c r="N90" i="22" s="1"/>
  <c r="G90" i="23"/>
  <c r="G96" i="20"/>
  <c r="P96" i="20" s="1"/>
  <c r="G96" i="28"/>
  <c r="P96" i="28" s="1"/>
  <c r="G96" i="27"/>
  <c r="G96" i="26"/>
  <c r="G96" i="23"/>
  <c r="G96" i="22"/>
  <c r="N96" i="22" s="1"/>
  <c r="Q96" i="22" s="1"/>
  <c r="N85" i="27"/>
  <c r="N80" i="27"/>
  <c r="N83" i="27"/>
  <c r="N81" i="27"/>
  <c r="G134" i="28"/>
  <c r="H41" i="20"/>
  <c r="Q41" i="20" s="1"/>
  <c r="H41" i="26"/>
  <c r="H46" i="20"/>
  <c r="Q46" i="20" s="1"/>
  <c r="H46" i="26"/>
  <c r="G97" i="20"/>
  <c r="P97" i="20" s="1"/>
  <c r="G97" i="28"/>
  <c r="P97" i="28" s="1"/>
  <c r="G97" i="27"/>
  <c r="G97" i="26"/>
  <c r="G97" i="23"/>
  <c r="G97" i="22"/>
  <c r="N97" i="22" s="1"/>
  <c r="G92" i="20"/>
  <c r="P92" i="20" s="1"/>
  <c r="G92" i="28"/>
  <c r="P92" i="28" s="1"/>
  <c r="G92" i="27"/>
  <c r="G92" i="26"/>
  <c r="G92" i="22"/>
  <c r="N92" i="22" s="1"/>
  <c r="Q92" i="22" s="1"/>
  <c r="G92" i="23"/>
  <c r="G94" i="20"/>
  <c r="P94" i="20" s="1"/>
  <c r="G94" i="28"/>
  <c r="P94" i="28" s="1"/>
  <c r="G94" i="27"/>
  <c r="G94" i="26"/>
  <c r="G94" i="23"/>
  <c r="G94" i="22"/>
  <c r="N94" i="22" s="1"/>
  <c r="G89" i="20"/>
  <c r="P89" i="20" s="1"/>
  <c r="G89" i="28"/>
  <c r="P89" i="28" s="1"/>
  <c r="G89" i="27"/>
  <c r="G89" i="26"/>
  <c r="G89" i="23"/>
  <c r="G89" i="22"/>
  <c r="N89" i="22" s="1"/>
  <c r="G143" i="28"/>
  <c r="P81" i="26"/>
  <c r="H144" i="26"/>
  <c r="Q144" i="26" s="1"/>
  <c r="P95" i="26"/>
  <c r="G143" i="26"/>
  <c r="P79" i="26"/>
  <c r="P78" i="26"/>
  <c r="P82" i="26"/>
  <c r="P84" i="26"/>
  <c r="P77" i="26"/>
  <c r="G143" i="27"/>
  <c r="N95" i="27"/>
  <c r="N79" i="27"/>
  <c r="N78" i="27"/>
  <c r="N82" i="27"/>
  <c r="N84" i="27"/>
  <c r="N77" i="27"/>
  <c r="P86" i="26"/>
  <c r="G134" i="26"/>
  <c r="P76" i="26"/>
  <c r="L23" i="27"/>
  <c r="Q23" i="27" s="1"/>
  <c r="E32" i="27"/>
  <c r="L32" i="27" s="1"/>
  <c r="E26" i="27"/>
  <c r="E38" i="27" s="1"/>
  <c r="L21" i="27"/>
  <c r="Q21" i="27" s="1"/>
  <c r="E34" i="27"/>
  <c r="L34" i="27" s="1"/>
  <c r="O30" i="28"/>
  <c r="F42" i="28"/>
  <c r="F49" i="28"/>
  <c r="O37" i="28"/>
  <c r="O36" i="28"/>
  <c r="F48" i="28"/>
  <c r="F39" i="28"/>
  <c r="O27" i="28"/>
  <c r="F43" i="28"/>
  <c r="O31" i="28"/>
  <c r="O34" i="28"/>
  <c r="F46" i="28"/>
  <c r="O26" i="28"/>
  <c r="F38" i="28"/>
  <c r="O28" i="28"/>
  <c r="F40" i="28"/>
  <c r="F41" i="28"/>
  <c r="O29" i="28"/>
  <c r="F47" i="28"/>
  <c r="O35" i="28"/>
  <c r="F45" i="28"/>
  <c r="O33" i="28"/>
  <c r="F44" i="28"/>
  <c r="O32" i="28"/>
  <c r="N23" i="28"/>
  <c r="U23" i="28" s="1"/>
  <c r="N24" i="28"/>
  <c r="U24" i="28" s="1"/>
  <c r="N18" i="28"/>
  <c r="U18" i="28" s="1"/>
  <c r="N16" i="28"/>
  <c r="U16" i="28" s="1"/>
  <c r="N19" i="28"/>
  <c r="U19" i="28" s="1"/>
  <c r="N22" i="28"/>
  <c r="U22" i="28" s="1"/>
  <c r="N14" i="28"/>
  <c r="U14" i="28" s="1"/>
  <c r="N25" i="28"/>
  <c r="U25" i="28" s="1"/>
  <c r="N17" i="28"/>
  <c r="U17" i="28" s="1"/>
  <c r="N21" i="28"/>
  <c r="U21" i="28" s="1"/>
  <c r="N15" i="28"/>
  <c r="U15" i="28" s="1"/>
  <c r="N20" i="28"/>
  <c r="U20" i="28" s="1"/>
  <c r="E39" i="27"/>
  <c r="L27" i="27"/>
  <c r="E48" i="27"/>
  <c r="L36" i="27"/>
  <c r="F47" i="27"/>
  <c r="M35" i="27"/>
  <c r="E45" i="27"/>
  <c r="L33" i="27"/>
  <c r="E49" i="27"/>
  <c r="L37" i="27"/>
  <c r="F43" i="27"/>
  <c r="M31" i="27"/>
  <c r="M36" i="27"/>
  <c r="F48" i="27"/>
  <c r="F41" i="27"/>
  <c r="M29" i="27"/>
  <c r="E42" i="27"/>
  <c r="L30" i="27"/>
  <c r="E43" i="27"/>
  <c r="L31" i="27"/>
  <c r="M30" i="27"/>
  <c r="F42" i="27"/>
  <c r="F37" i="27"/>
  <c r="M25" i="27"/>
  <c r="Q25" i="27" s="1"/>
  <c r="E40" i="27"/>
  <c r="L28" i="27"/>
  <c r="F45" i="27"/>
  <c r="M33" i="27"/>
  <c r="E41" i="27"/>
  <c r="L29" i="27"/>
  <c r="F39" i="27"/>
  <c r="M27" i="27"/>
  <c r="F46" i="27"/>
  <c r="M34" i="27"/>
  <c r="F38" i="27"/>
  <c r="M26" i="27"/>
  <c r="M28" i="27"/>
  <c r="F40" i="27"/>
  <c r="E47" i="27"/>
  <c r="L35" i="27"/>
  <c r="M32" i="27"/>
  <c r="F44" i="27"/>
  <c r="E41" i="26"/>
  <c r="N29" i="26"/>
  <c r="E48" i="26"/>
  <c r="N36" i="26"/>
  <c r="N26" i="26"/>
  <c r="E38" i="26"/>
  <c r="O34" i="26"/>
  <c r="F46" i="26"/>
  <c r="E49" i="26"/>
  <c r="N37" i="26"/>
  <c r="F48" i="26"/>
  <c r="O36" i="26"/>
  <c r="F47" i="26"/>
  <c r="O35" i="26"/>
  <c r="E43" i="26"/>
  <c r="N31" i="26"/>
  <c r="F39" i="26"/>
  <c r="O27" i="26"/>
  <c r="F49" i="26"/>
  <c r="O37" i="26"/>
  <c r="F41" i="26"/>
  <c r="O29" i="26"/>
  <c r="F45" i="26"/>
  <c r="O33" i="26"/>
  <c r="F43" i="26"/>
  <c r="O31" i="26"/>
  <c r="F44" i="26"/>
  <c r="O32" i="26"/>
  <c r="F40" i="26"/>
  <c r="O28" i="26"/>
  <c r="E44" i="26"/>
  <c r="N32" i="26"/>
  <c r="E39" i="26"/>
  <c r="N27" i="26"/>
  <c r="E40" i="26"/>
  <c r="N28" i="26"/>
  <c r="O30" i="26"/>
  <c r="F42" i="26"/>
  <c r="E42" i="26"/>
  <c r="N30" i="26"/>
  <c r="E47" i="26"/>
  <c r="N35" i="26"/>
  <c r="E45" i="26"/>
  <c r="N33" i="26"/>
  <c r="F38" i="26"/>
  <c r="O26" i="26"/>
  <c r="N34" i="26"/>
  <c r="E46" i="26"/>
  <c r="BG81" i="15"/>
  <c r="BI69" i="15"/>
  <c r="BG73" i="15"/>
  <c r="BI61" i="15"/>
  <c r="BG65" i="15"/>
  <c r="BI53" i="15"/>
  <c r="BG66" i="15"/>
  <c r="BI54" i="15"/>
  <c r="BG70" i="15"/>
  <c r="BI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CP24" i="16" s="1"/>
  <c r="CP25" i="16" s="1"/>
  <c r="AL11" i="16"/>
  <c r="AT67" i="16" l="1"/>
  <c r="AA26" i="16"/>
  <c r="AE62" i="16"/>
  <c r="DZ63" i="16"/>
  <c r="DY64" i="16"/>
  <c r="AC53" i="16"/>
  <c r="AF64" i="16"/>
  <c r="U63" i="23"/>
  <c r="V63" i="23" s="1"/>
  <c r="W63" i="23" s="1"/>
  <c r="V68" i="23"/>
  <c r="W68" i="23" s="1"/>
  <c r="U73" i="23"/>
  <c r="V73" i="23" s="1"/>
  <c r="W73" i="23" s="1"/>
  <c r="U72" i="23"/>
  <c r="V72" i="23" s="1"/>
  <c r="W72" i="23" s="1"/>
  <c r="U62" i="23"/>
  <c r="V62" i="23" s="1"/>
  <c r="W62" i="23" s="1"/>
  <c r="V71" i="23"/>
  <c r="W71" i="23" s="1"/>
  <c r="V70" i="23"/>
  <c r="W70" i="23" s="1"/>
  <c r="V64" i="23"/>
  <c r="W64" i="23" s="1"/>
  <c r="V65" i="23"/>
  <c r="W65" i="23" s="1"/>
  <c r="U66" i="23"/>
  <c r="V66" i="23" s="1"/>
  <c r="W66" i="23" s="1"/>
  <c r="U67" i="23"/>
  <c r="V67" i="23" s="1"/>
  <c r="W67" i="23" s="1"/>
  <c r="U69" i="23"/>
  <c r="V69" i="23" s="1"/>
  <c r="W69" i="23" s="1"/>
  <c r="U43" i="23"/>
  <c r="V43" i="23" s="1"/>
  <c r="W43" i="23" s="1"/>
  <c r="U44" i="23"/>
  <c r="V44" i="23" s="1"/>
  <c r="W44" i="23" s="1"/>
  <c r="U41" i="23"/>
  <c r="V41" i="23" s="1"/>
  <c r="W41" i="23" s="1"/>
  <c r="U48" i="23"/>
  <c r="V48" i="23" s="1"/>
  <c r="W48" i="23" s="1"/>
  <c r="U40" i="23"/>
  <c r="V40" i="23" s="1"/>
  <c r="W40" i="23" s="1"/>
  <c r="U49" i="23"/>
  <c r="V49" i="23" s="1"/>
  <c r="W49" i="23" s="1"/>
  <c r="U42" i="23"/>
  <c r="V42" i="23" s="1"/>
  <c r="W42" i="23" s="1"/>
  <c r="U45" i="23"/>
  <c r="V45" i="23" s="1"/>
  <c r="W45" i="23" s="1"/>
  <c r="U47" i="23"/>
  <c r="V47" i="23" s="1"/>
  <c r="W47" i="23" s="1"/>
  <c r="U46" i="23"/>
  <c r="V46" i="23" s="1"/>
  <c r="W46" i="23" s="1"/>
  <c r="I84" i="33"/>
  <c r="R84" i="33" s="1"/>
  <c r="I84" i="28"/>
  <c r="R84" i="28" s="1"/>
  <c r="I83" i="33"/>
  <c r="R83" i="33" s="1"/>
  <c r="I83" i="28"/>
  <c r="R83" i="28" s="1"/>
  <c r="I82" i="33"/>
  <c r="R82" i="33" s="1"/>
  <c r="I82" i="28"/>
  <c r="R82" i="28" s="1"/>
  <c r="I79" i="33"/>
  <c r="R79" i="33" s="1"/>
  <c r="I79" i="28"/>
  <c r="R79" i="28" s="1"/>
  <c r="I76" i="33"/>
  <c r="R76" i="33" s="1"/>
  <c r="I76" i="28"/>
  <c r="R76" i="28" s="1"/>
  <c r="I75" i="33"/>
  <c r="R75" i="33" s="1"/>
  <c r="I75" i="28"/>
  <c r="R75" i="28" s="1"/>
  <c r="I80" i="33"/>
  <c r="R80" i="33" s="1"/>
  <c r="I80" i="28"/>
  <c r="R80" i="28" s="1"/>
  <c r="I77" i="33"/>
  <c r="R77" i="33" s="1"/>
  <c r="I77" i="28"/>
  <c r="R77" i="28" s="1"/>
  <c r="I81" i="33"/>
  <c r="R81" i="33" s="1"/>
  <c r="I81" i="28"/>
  <c r="R81" i="28" s="1"/>
  <c r="I85" i="33"/>
  <c r="R85" i="33" s="1"/>
  <c r="I85" i="28"/>
  <c r="R85" i="28" s="1"/>
  <c r="I78" i="33"/>
  <c r="R78" i="33" s="1"/>
  <c r="I78" i="28"/>
  <c r="R78" i="28" s="1"/>
  <c r="I74" i="33"/>
  <c r="R74" i="33" s="1"/>
  <c r="I74" i="28"/>
  <c r="R74" i="28" s="1"/>
  <c r="G181" i="28"/>
  <c r="P181" i="28" s="1"/>
  <c r="P133" i="28"/>
  <c r="G191" i="28"/>
  <c r="P191" i="28" s="1"/>
  <c r="P143" i="28"/>
  <c r="G177" i="28"/>
  <c r="P177" i="28" s="1"/>
  <c r="P129" i="28"/>
  <c r="G173" i="28"/>
  <c r="P173" i="28" s="1"/>
  <c r="P125" i="28"/>
  <c r="G172" i="28"/>
  <c r="P172" i="28" s="1"/>
  <c r="P124" i="28"/>
  <c r="G178" i="28"/>
  <c r="P178" i="28" s="1"/>
  <c r="P130" i="28"/>
  <c r="G179" i="28"/>
  <c r="P179" i="28" s="1"/>
  <c r="P131" i="28"/>
  <c r="G180" i="28"/>
  <c r="P180" i="28" s="1"/>
  <c r="P132" i="28"/>
  <c r="G182" i="28"/>
  <c r="P182" i="28" s="1"/>
  <c r="P134" i="28"/>
  <c r="G175" i="28"/>
  <c r="P175" i="28" s="1"/>
  <c r="P127" i="28"/>
  <c r="G176" i="28"/>
  <c r="P176" i="28" s="1"/>
  <c r="P128" i="28"/>
  <c r="G174" i="28"/>
  <c r="P174" i="28" s="1"/>
  <c r="P126" i="28"/>
  <c r="N160" i="28"/>
  <c r="E172" i="28"/>
  <c r="N146" i="28"/>
  <c r="E158" i="28"/>
  <c r="E169" i="28"/>
  <c r="N157" i="28"/>
  <c r="N164" i="28"/>
  <c r="E176" i="28"/>
  <c r="N156" i="28"/>
  <c r="E168" i="28"/>
  <c r="E177" i="28"/>
  <c r="N165" i="28"/>
  <c r="N162" i="28"/>
  <c r="E174" i="28"/>
  <c r="N154" i="28"/>
  <c r="E166" i="28"/>
  <c r="E167" i="28"/>
  <c r="N155" i="28"/>
  <c r="E173" i="28"/>
  <c r="N161" i="28"/>
  <c r="E171" i="28"/>
  <c r="N159" i="28"/>
  <c r="E175" i="28"/>
  <c r="N163" i="28"/>
  <c r="N125" i="27"/>
  <c r="G173" i="27"/>
  <c r="N173" i="27" s="1"/>
  <c r="N133" i="27"/>
  <c r="G181" i="27"/>
  <c r="N181" i="27" s="1"/>
  <c r="I156" i="27"/>
  <c r="P144" i="27"/>
  <c r="I159" i="27"/>
  <c r="P147" i="27"/>
  <c r="N132" i="27"/>
  <c r="G180" i="27"/>
  <c r="N180" i="27" s="1"/>
  <c r="N126" i="27"/>
  <c r="G174" i="27"/>
  <c r="N174" i="27" s="1"/>
  <c r="N129" i="27"/>
  <c r="G177" i="27"/>
  <c r="N177" i="27" s="1"/>
  <c r="N124" i="27"/>
  <c r="G172" i="27"/>
  <c r="N172" i="27" s="1"/>
  <c r="P148" i="27"/>
  <c r="I160" i="27"/>
  <c r="P146" i="27"/>
  <c r="I158" i="27"/>
  <c r="N143" i="27"/>
  <c r="G191" i="27"/>
  <c r="N191" i="27" s="1"/>
  <c r="N128" i="27"/>
  <c r="G176" i="27"/>
  <c r="N176" i="27" s="1"/>
  <c r="P143" i="27"/>
  <c r="I155" i="27"/>
  <c r="P163" i="27"/>
  <c r="I175" i="27"/>
  <c r="N130" i="27"/>
  <c r="G178" i="27"/>
  <c r="N178" i="27" s="1"/>
  <c r="N127" i="27"/>
  <c r="G175" i="27"/>
  <c r="N175" i="27" s="1"/>
  <c r="N131" i="27"/>
  <c r="G179" i="27"/>
  <c r="N179" i="27" s="1"/>
  <c r="N134" i="27"/>
  <c r="G182" i="27"/>
  <c r="N182" i="27" s="1"/>
  <c r="I164" i="27"/>
  <c r="P152" i="27"/>
  <c r="H164" i="26"/>
  <c r="Q164" i="26" s="1"/>
  <c r="H175" i="26"/>
  <c r="Q175" i="26" s="1"/>
  <c r="H160" i="26"/>
  <c r="Q160" i="26" s="1"/>
  <c r="P134" i="26"/>
  <c r="G182" i="26"/>
  <c r="P182" i="26" s="1"/>
  <c r="P125" i="26"/>
  <c r="G173" i="26"/>
  <c r="P173" i="26" s="1"/>
  <c r="P130" i="26"/>
  <c r="G178" i="26"/>
  <c r="P178" i="26" s="1"/>
  <c r="P127" i="26"/>
  <c r="G175" i="26"/>
  <c r="P175" i="26" s="1"/>
  <c r="P129" i="26"/>
  <c r="G177" i="26"/>
  <c r="P177" i="26" s="1"/>
  <c r="P128" i="26"/>
  <c r="G176" i="26"/>
  <c r="P176" i="26" s="1"/>
  <c r="P132" i="26"/>
  <c r="G180" i="26"/>
  <c r="P180" i="26" s="1"/>
  <c r="P131" i="26"/>
  <c r="G179" i="26"/>
  <c r="P179" i="26" s="1"/>
  <c r="H158" i="26"/>
  <c r="Q158" i="26" s="1"/>
  <c r="H171" i="26"/>
  <c r="Q171" i="26" s="1"/>
  <c r="H167" i="26"/>
  <c r="Q167" i="26" s="1"/>
  <c r="P124" i="26"/>
  <c r="G172" i="26"/>
  <c r="P172" i="26" s="1"/>
  <c r="P126" i="26"/>
  <c r="G174" i="26"/>
  <c r="P174" i="26" s="1"/>
  <c r="P143" i="26"/>
  <c r="G191" i="26"/>
  <c r="P191" i="26" s="1"/>
  <c r="H156" i="26"/>
  <c r="Q156" i="26" s="1"/>
  <c r="P133" i="26"/>
  <c r="G181" i="26"/>
  <c r="P181" i="26" s="1"/>
  <c r="I54" i="27"/>
  <c r="P54" i="27" s="1"/>
  <c r="I54" i="22"/>
  <c r="P54" i="22" s="1"/>
  <c r="Q54" i="22" s="1"/>
  <c r="P89" i="23"/>
  <c r="P96" i="23"/>
  <c r="P93" i="23"/>
  <c r="BF87" i="15"/>
  <c r="I75" i="23"/>
  <c r="R75" i="23" s="1"/>
  <c r="P90" i="23"/>
  <c r="P88" i="23"/>
  <c r="P91" i="23"/>
  <c r="BF97" i="15"/>
  <c r="I85" i="23"/>
  <c r="R85" i="23" s="1"/>
  <c r="U85" i="23" s="1"/>
  <c r="BF90" i="15"/>
  <c r="I78" i="23"/>
  <c r="R78" i="23" s="1"/>
  <c r="U78" i="23" s="1"/>
  <c r="V78" i="23" s="1"/>
  <c r="W78" i="23" s="1"/>
  <c r="I53" i="27"/>
  <c r="P53" i="27" s="1"/>
  <c r="I53" i="22"/>
  <c r="P53" i="22" s="1"/>
  <c r="Q53" i="22" s="1"/>
  <c r="I69" i="27"/>
  <c r="P69" i="27" s="1"/>
  <c r="I69" i="22"/>
  <c r="P69" i="22" s="1"/>
  <c r="Q69" i="22" s="1"/>
  <c r="P94" i="23"/>
  <c r="P97" i="23"/>
  <c r="BF89" i="15"/>
  <c r="I77" i="23"/>
  <c r="R77" i="23" s="1"/>
  <c r="U77" i="23" s="1"/>
  <c r="BF86" i="15"/>
  <c r="I74" i="23"/>
  <c r="R74" i="23" s="1"/>
  <c r="I61" i="27"/>
  <c r="P61" i="27" s="1"/>
  <c r="I61" i="22"/>
  <c r="P61" i="22" s="1"/>
  <c r="Q61" i="22" s="1"/>
  <c r="BF96" i="15"/>
  <c r="I84" i="23"/>
  <c r="R84" i="23" s="1"/>
  <c r="U84" i="23" s="1"/>
  <c r="BF92" i="15"/>
  <c r="I80" i="23"/>
  <c r="R80" i="23" s="1"/>
  <c r="U80" i="23" s="1"/>
  <c r="BF93" i="15"/>
  <c r="I81" i="23"/>
  <c r="R81" i="23" s="1"/>
  <c r="I58" i="27"/>
  <c r="P58" i="27" s="1"/>
  <c r="I58" i="22"/>
  <c r="P58" i="22" s="1"/>
  <c r="Q58" i="22" s="1"/>
  <c r="P92" i="23"/>
  <c r="BF95" i="15"/>
  <c r="I83" i="23"/>
  <c r="R83" i="23" s="1"/>
  <c r="BF94" i="15"/>
  <c r="I82" i="23"/>
  <c r="R82" i="23" s="1"/>
  <c r="BF91" i="15"/>
  <c r="I79" i="23"/>
  <c r="R79" i="23" s="1"/>
  <c r="U79" i="23" s="1"/>
  <c r="BF88" i="15"/>
  <c r="I76" i="23"/>
  <c r="R76" i="23" s="1"/>
  <c r="Q31" i="27"/>
  <c r="Q35" i="27"/>
  <c r="Q29" i="27"/>
  <c r="Q33" i="27"/>
  <c r="Q36" i="27"/>
  <c r="Q34" i="27"/>
  <c r="Q32" i="27"/>
  <c r="Q28" i="27"/>
  <c r="Q30" i="27"/>
  <c r="Q27" i="27"/>
  <c r="G141" i="27"/>
  <c r="N93" i="27"/>
  <c r="N88" i="27"/>
  <c r="G136" i="27"/>
  <c r="H58" i="20"/>
  <c r="Q58" i="20" s="1"/>
  <c r="H58" i="26"/>
  <c r="H53" i="20"/>
  <c r="Q53" i="20" s="1"/>
  <c r="H53" i="26"/>
  <c r="H69" i="20"/>
  <c r="Q69" i="20" s="1"/>
  <c r="H69" i="26"/>
  <c r="G137" i="28"/>
  <c r="G142" i="28"/>
  <c r="G140" i="28"/>
  <c r="G145" i="28"/>
  <c r="G144" i="28"/>
  <c r="G138" i="28"/>
  <c r="G141" i="28"/>
  <c r="G136" i="28"/>
  <c r="P91" i="26"/>
  <c r="G139" i="26"/>
  <c r="N92" i="27"/>
  <c r="G140" i="27"/>
  <c r="N97" i="27"/>
  <c r="G145" i="27"/>
  <c r="N96" i="27"/>
  <c r="G144" i="27"/>
  <c r="N90" i="27"/>
  <c r="G138" i="27"/>
  <c r="N91" i="27"/>
  <c r="G139" i="27"/>
  <c r="N89" i="27"/>
  <c r="G137" i="27"/>
  <c r="N94" i="27"/>
  <c r="G142" i="27"/>
  <c r="H54" i="20"/>
  <c r="Q54" i="20" s="1"/>
  <c r="H54" i="26"/>
  <c r="H61" i="20"/>
  <c r="Q61" i="20" s="1"/>
  <c r="H61" i="26"/>
  <c r="P89" i="26"/>
  <c r="G137" i="26"/>
  <c r="P94" i="26"/>
  <c r="G142" i="26"/>
  <c r="P92" i="26"/>
  <c r="G140" i="26"/>
  <c r="G145" i="26"/>
  <c r="P97" i="26"/>
  <c r="G144" i="26"/>
  <c r="P96" i="26"/>
  <c r="P90" i="26"/>
  <c r="G138" i="26"/>
  <c r="P93" i="26"/>
  <c r="G141" i="26"/>
  <c r="P88" i="26"/>
  <c r="G136" i="26"/>
  <c r="G139" i="28"/>
  <c r="E44" i="27"/>
  <c r="E56" i="27" s="1"/>
  <c r="L26" i="27"/>
  <c r="Q26" i="27" s="1"/>
  <c r="E46" i="27"/>
  <c r="L46" i="27" s="1"/>
  <c r="O38" i="28"/>
  <c r="F50" i="28"/>
  <c r="F60" i="28"/>
  <c r="O48" i="28"/>
  <c r="F54" i="28"/>
  <c r="O42" i="28"/>
  <c r="F57" i="28"/>
  <c r="O45" i="28"/>
  <c r="F53" i="28"/>
  <c r="O41" i="28"/>
  <c r="F55" i="28"/>
  <c r="O43" i="28"/>
  <c r="F52" i="28"/>
  <c r="O40" i="28"/>
  <c r="O46" i="28"/>
  <c r="F58" i="28"/>
  <c r="O44" i="28"/>
  <c r="F56" i="28"/>
  <c r="F59" i="28"/>
  <c r="O47" i="28"/>
  <c r="F51" i="28"/>
  <c r="O39" i="28"/>
  <c r="F61" i="28"/>
  <c r="O49" i="28"/>
  <c r="N32" i="28"/>
  <c r="U32" i="28" s="1"/>
  <c r="N34" i="28"/>
  <c r="U34" i="28" s="1"/>
  <c r="N36" i="28"/>
  <c r="U36" i="28" s="1"/>
  <c r="N27" i="28"/>
  <c r="U27" i="28" s="1"/>
  <c r="N26" i="28"/>
  <c r="U26" i="28" s="1"/>
  <c r="N31" i="28"/>
  <c r="U31" i="28" s="1"/>
  <c r="N30" i="28"/>
  <c r="U30" i="28" s="1"/>
  <c r="N35" i="28"/>
  <c r="U35" i="28" s="1"/>
  <c r="N28" i="28"/>
  <c r="U28" i="28" s="1"/>
  <c r="N29" i="28"/>
  <c r="U29" i="28" s="1"/>
  <c r="N33" i="28"/>
  <c r="U33" i="28" s="1"/>
  <c r="N37" i="28"/>
  <c r="U37" i="28" s="1"/>
  <c r="E53" i="27"/>
  <c r="L41" i="27"/>
  <c r="F53" i="27"/>
  <c r="M41" i="27"/>
  <c r="F55" i="27"/>
  <c r="M43" i="27"/>
  <c r="E60" i="27"/>
  <c r="L48" i="27"/>
  <c r="E59" i="27"/>
  <c r="L47" i="27"/>
  <c r="M38" i="27"/>
  <c r="F50" i="27"/>
  <c r="F57" i="27"/>
  <c r="M45" i="27"/>
  <c r="L42" i="27"/>
  <c r="E54" i="27"/>
  <c r="M48" i="27"/>
  <c r="F60" i="27"/>
  <c r="F56" i="27"/>
  <c r="M44" i="27"/>
  <c r="M42" i="27"/>
  <c r="F54" i="27"/>
  <c r="F52" i="27"/>
  <c r="M40" i="27"/>
  <c r="F51" i="27"/>
  <c r="M39" i="27"/>
  <c r="L38" i="27"/>
  <c r="E50" i="27"/>
  <c r="E57" i="27"/>
  <c r="L45" i="27"/>
  <c r="F59" i="27"/>
  <c r="M47" i="27"/>
  <c r="E51" i="27"/>
  <c r="L39" i="27"/>
  <c r="E61" i="27"/>
  <c r="L49" i="27"/>
  <c r="M46" i="27"/>
  <c r="F58" i="27"/>
  <c r="E52" i="27"/>
  <c r="L40" i="27"/>
  <c r="F49" i="27"/>
  <c r="M37" i="27"/>
  <c r="Q37" i="27" s="1"/>
  <c r="E55" i="27"/>
  <c r="L43" i="27"/>
  <c r="N46" i="26"/>
  <c r="E58" i="26"/>
  <c r="E51" i="26"/>
  <c r="N39" i="26"/>
  <c r="O46" i="26"/>
  <c r="F58" i="26"/>
  <c r="E56" i="26"/>
  <c r="N44" i="26"/>
  <c r="F55" i="26"/>
  <c r="O43" i="26"/>
  <c r="F53" i="26"/>
  <c r="O41" i="26"/>
  <c r="F51" i="26"/>
  <c r="O39" i="26"/>
  <c r="F59" i="26"/>
  <c r="O47" i="26"/>
  <c r="E61" i="26"/>
  <c r="N49" i="26"/>
  <c r="E60" i="26"/>
  <c r="N48" i="26"/>
  <c r="E52" i="26"/>
  <c r="N40" i="26"/>
  <c r="E50" i="26"/>
  <c r="N38" i="26"/>
  <c r="E57" i="26"/>
  <c r="N45" i="26"/>
  <c r="N42" i="26"/>
  <c r="E54" i="26"/>
  <c r="F50" i="26"/>
  <c r="O38" i="26"/>
  <c r="E59" i="26"/>
  <c r="N47" i="26"/>
  <c r="O42" i="26"/>
  <c r="F54" i="26"/>
  <c r="F52" i="26"/>
  <c r="O40" i="26"/>
  <c r="O44" i="26"/>
  <c r="F56" i="26"/>
  <c r="F57" i="26"/>
  <c r="O45" i="26"/>
  <c r="F61" i="26"/>
  <c r="O49" i="26"/>
  <c r="E55" i="26"/>
  <c r="N43" i="26"/>
  <c r="O48" i="26"/>
  <c r="F60" i="26"/>
  <c r="E53" i="26"/>
  <c r="N41" i="26"/>
  <c r="BG78" i="15"/>
  <c r="BI66" i="15"/>
  <c r="BG77" i="15"/>
  <c r="BI65" i="15"/>
  <c r="BG82" i="15"/>
  <c r="BI70" i="15"/>
  <c r="BG93" i="15"/>
  <c r="BI81" i="15"/>
  <c r="BG85" i="15"/>
  <c r="BI73" i="15"/>
  <c r="AZ12" i="16"/>
  <c r="DD12" i="16"/>
  <c r="AL12" i="16"/>
  <c r="AT68" i="16" l="1"/>
  <c r="CI69" i="16"/>
  <c r="CI68" i="16"/>
  <c r="DZ64" i="16"/>
  <c r="AB26" i="16"/>
  <c r="AC26" i="16" s="1"/>
  <c r="AD26" i="16" s="1"/>
  <c r="AE26" i="16" s="1"/>
  <c r="AF26" i="16" s="1"/>
  <c r="AG26" i="16" s="1"/>
  <c r="AE63" i="16"/>
  <c r="DY65" i="16"/>
  <c r="AD53" i="16"/>
  <c r="AE53" i="16" s="1"/>
  <c r="AF53" i="16" s="1"/>
  <c r="AG53" i="16" s="1"/>
  <c r="AF65" i="16"/>
  <c r="U83" i="23"/>
  <c r="V83" i="23" s="1"/>
  <c r="W83" i="23" s="1"/>
  <c r="V84" i="23"/>
  <c r="W84" i="23" s="1"/>
  <c r="U74" i="23"/>
  <c r="V74" i="23" s="1"/>
  <c r="W74" i="23" s="1"/>
  <c r="V85" i="23"/>
  <c r="W85" i="23" s="1"/>
  <c r="U75" i="23"/>
  <c r="V75" i="23" s="1"/>
  <c r="W75" i="23" s="1"/>
  <c r="U82" i="23"/>
  <c r="V82" i="23" s="1"/>
  <c r="W82" i="23" s="1"/>
  <c r="V79" i="23"/>
  <c r="W79" i="23" s="1"/>
  <c r="V80" i="23"/>
  <c r="W80" i="23" s="1"/>
  <c r="V77" i="23"/>
  <c r="W77" i="23" s="1"/>
  <c r="U81" i="23"/>
  <c r="V81" i="23" s="1"/>
  <c r="W81" i="23" s="1"/>
  <c r="U76" i="23"/>
  <c r="V76" i="23" s="1"/>
  <c r="W76" i="23" s="1"/>
  <c r="I95" i="33"/>
  <c r="R95" i="33" s="1"/>
  <c r="I95" i="28"/>
  <c r="R95" i="28" s="1"/>
  <c r="I93" i="33"/>
  <c r="R93" i="33" s="1"/>
  <c r="I93" i="28"/>
  <c r="R93" i="28" s="1"/>
  <c r="I96" i="33"/>
  <c r="R96" i="33" s="1"/>
  <c r="I96" i="28"/>
  <c r="R96" i="28" s="1"/>
  <c r="I86" i="33"/>
  <c r="R86" i="33" s="1"/>
  <c r="I86" i="28"/>
  <c r="R86" i="28" s="1"/>
  <c r="I97" i="33"/>
  <c r="R97" i="33" s="1"/>
  <c r="I97" i="28"/>
  <c r="R97" i="28" s="1"/>
  <c r="I91" i="33"/>
  <c r="R91" i="33" s="1"/>
  <c r="I91" i="28"/>
  <c r="R91" i="28" s="1"/>
  <c r="I88" i="33"/>
  <c r="R88" i="33" s="1"/>
  <c r="I88" i="28"/>
  <c r="R88" i="28" s="1"/>
  <c r="I94" i="33"/>
  <c r="R94" i="33" s="1"/>
  <c r="I94" i="28"/>
  <c r="R94" i="28" s="1"/>
  <c r="I87" i="33"/>
  <c r="R87" i="33" s="1"/>
  <c r="I87" i="28"/>
  <c r="R87" i="28" s="1"/>
  <c r="I92" i="33"/>
  <c r="R92" i="33" s="1"/>
  <c r="I92" i="28"/>
  <c r="R92" i="28" s="1"/>
  <c r="I89" i="33"/>
  <c r="R89" i="33" s="1"/>
  <c r="I89" i="28"/>
  <c r="R89" i="28" s="1"/>
  <c r="I90" i="33"/>
  <c r="R90" i="33" s="1"/>
  <c r="I90" i="28"/>
  <c r="R90" i="28" s="1"/>
  <c r="Q45" i="27"/>
  <c r="G184" i="28"/>
  <c r="P184" i="28" s="1"/>
  <c r="P136" i="28"/>
  <c r="G193" i="28"/>
  <c r="P193" i="28" s="1"/>
  <c r="P145" i="28"/>
  <c r="G189" i="28"/>
  <c r="P189" i="28" s="1"/>
  <c r="P141" i="28"/>
  <c r="G188" i="28"/>
  <c r="P188" i="28" s="1"/>
  <c r="P140" i="28"/>
  <c r="G186" i="28"/>
  <c r="P186" i="28" s="1"/>
  <c r="P138" i="28"/>
  <c r="G190" i="28"/>
  <c r="P190" i="28" s="1"/>
  <c r="P142" i="28"/>
  <c r="G187" i="28"/>
  <c r="P187" i="28" s="1"/>
  <c r="P139" i="28"/>
  <c r="G192" i="28"/>
  <c r="P192" i="28" s="1"/>
  <c r="P144" i="28"/>
  <c r="G185" i="28"/>
  <c r="P185" i="28" s="1"/>
  <c r="P137" i="28"/>
  <c r="E179" i="28"/>
  <c r="N167" i="28"/>
  <c r="N168" i="28"/>
  <c r="E180" i="28"/>
  <c r="N172" i="28"/>
  <c r="E184" i="28"/>
  <c r="E187" i="28"/>
  <c r="N175" i="28"/>
  <c r="E185" i="28"/>
  <c r="N173" i="28"/>
  <c r="E181" i="28"/>
  <c r="N169" i="28"/>
  <c r="E183" i="28"/>
  <c r="N171" i="28"/>
  <c r="N166" i="28"/>
  <c r="E178" i="28"/>
  <c r="E189" i="28"/>
  <c r="N177" i="28"/>
  <c r="N174" i="28"/>
  <c r="E186" i="28"/>
  <c r="N176" i="28"/>
  <c r="E188" i="28"/>
  <c r="N158" i="28"/>
  <c r="E170" i="28"/>
  <c r="N142" i="27"/>
  <c r="G190" i="27"/>
  <c r="N190" i="27" s="1"/>
  <c r="N139" i="27"/>
  <c r="G187" i="27"/>
  <c r="N187" i="27" s="1"/>
  <c r="N144" i="27"/>
  <c r="G192" i="27"/>
  <c r="N192" i="27" s="1"/>
  <c r="N140" i="27"/>
  <c r="G188" i="27"/>
  <c r="N188" i="27" s="1"/>
  <c r="P175" i="27"/>
  <c r="I187" i="27"/>
  <c r="P187" i="27" s="1"/>
  <c r="I170" i="27"/>
  <c r="P158" i="27"/>
  <c r="N141" i="27"/>
  <c r="G189" i="27"/>
  <c r="N189" i="27" s="1"/>
  <c r="P159" i="27"/>
  <c r="I171" i="27"/>
  <c r="N137" i="27"/>
  <c r="G185" i="27"/>
  <c r="N185" i="27" s="1"/>
  <c r="N138" i="27"/>
  <c r="G186" i="27"/>
  <c r="N186" i="27" s="1"/>
  <c r="N145" i="27"/>
  <c r="G193" i="27"/>
  <c r="N193" i="27" s="1"/>
  <c r="N136" i="27"/>
  <c r="G184" i="27"/>
  <c r="N184" i="27" s="1"/>
  <c r="I167" i="27"/>
  <c r="P155" i="27"/>
  <c r="P160" i="27"/>
  <c r="I172" i="27"/>
  <c r="P164" i="27"/>
  <c r="I176" i="27"/>
  <c r="P156" i="27"/>
  <c r="I168" i="27"/>
  <c r="P141" i="26"/>
  <c r="G189" i="26"/>
  <c r="P189" i="26" s="1"/>
  <c r="P140" i="26"/>
  <c r="G188" i="26"/>
  <c r="P188" i="26" s="1"/>
  <c r="P137" i="26"/>
  <c r="G185" i="26"/>
  <c r="P185" i="26" s="1"/>
  <c r="P139" i="26"/>
  <c r="G187" i="26"/>
  <c r="P187" i="26" s="1"/>
  <c r="H168" i="26"/>
  <c r="Q168" i="26" s="1"/>
  <c r="H179" i="26"/>
  <c r="Q179" i="26" s="1"/>
  <c r="H170" i="26"/>
  <c r="Q170" i="26" s="1"/>
  <c r="H187" i="26"/>
  <c r="Q187" i="26" s="1"/>
  <c r="P144" i="26"/>
  <c r="G192" i="26"/>
  <c r="P192" i="26" s="1"/>
  <c r="P136" i="26"/>
  <c r="G184" i="26"/>
  <c r="P184" i="26" s="1"/>
  <c r="P138" i="26"/>
  <c r="G186" i="26"/>
  <c r="P186" i="26" s="1"/>
  <c r="P142" i="26"/>
  <c r="G190" i="26"/>
  <c r="P190" i="26" s="1"/>
  <c r="H183" i="26"/>
  <c r="Q183" i="26" s="1"/>
  <c r="H172" i="26"/>
  <c r="Q172" i="26" s="1"/>
  <c r="H176" i="26"/>
  <c r="Q176" i="26" s="1"/>
  <c r="P145" i="26"/>
  <c r="G193" i="26"/>
  <c r="P193" i="26" s="1"/>
  <c r="Q40" i="27"/>
  <c r="Q38" i="27"/>
  <c r="Q39" i="27"/>
  <c r="BF105" i="15"/>
  <c r="I93" i="23"/>
  <c r="R93" i="23" s="1"/>
  <c r="BF99" i="15"/>
  <c r="I87" i="23"/>
  <c r="R87" i="23" s="1"/>
  <c r="I73" i="27"/>
  <c r="P73" i="27" s="1"/>
  <c r="I73" i="22"/>
  <c r="P73" i="22" s="1"/>
  <c r="Q73" i="22" s="1"/>
  <c r="I66" i="27"/>
  <c r="P66" i="27" s="1"/>
  <c r="I66" i="22"/>
  <c r="P66" i="22" s="1"/>
  <c r="Q66" i="22" s="1"/>
  <c r="BF100" i="15"/>
  <c r="I88" i="23"/>
  <c r="R88" i="23" s="1"/>
  <c r="U88" i="23" s="1"/>
  <c r="BF109" i="15"/>
  <c r="I97" i="23"/>
  <c r="R97" i="23" s="1"/>
  <c r="U97" i="23" s="1"/>
  <c r="BF108" i="15"/>
  <c r="I96" i="23"/>
  <c r="R96" i="23" s="1"/>
  <c r="BF98" i="15"/>
  <c r="I86" i="23"/>
  <c r="R86" i="23" s="1"/>
  <c r="I70" i="27"/>
  <c r="P70" i="27" s="1"/>
  <c r="I70" i="22"/>
  <c r="P70" i="22" s="1"/>
  <c r="Q70" i="22" s="1"/>
  <c r="BF106" i="15"/>
  <c r="I94" i="23"/>
  <c r="R94" i="23" s="1"/>
  <c r="I81" i="27"/>
  <c r="P81" i="27" s="1"/>
  <c r="I81" i="22"/>
  <c r="P81" i="22" s="1"/>
  <c r="Q81" i="22" s="1"/>
  <c r="I65" i="27"/>
  <c r="P65" i="27" s="1"/>
  <c r="I65" i="22"/>
  <c r="P65" i="22" s="1"/>
  <c r="Q65" i="22" s="1"/>
  <c r="BF103" i="15"/>
  <c r="I91" i="23"/>
  <c r="R91" i="23" s="1"/>
  <c r="U91" i="23" s="1"/>
  <c r="BF107" i="15"/>
  <c r="I95" i="23"/>
  <c r="R95" i="23" s="1"/>
  <c r="BF104" i="15"/>
  <c r="I92" i="23"/>
  <c r="R92" i="23" s="1"/>
  <c r="BF101" i="15"/>
  <c r="I89" i="23"/>
  <c r="R89" i="23" s="1"/>
  <c r="BF102" i="15"/>
  <c r="I90" i="23"/>
  <c r="R90" i="23" s="1"/>
  <c r="Q43" i="27"/>
  <c r="Q48" i="27"/>
  <c r="Q46" i="27"/>
  <c r="Q42" i="27"/>
  <c r="Q47" i="27"/>
  <c r="Q41" i="27"/>
  <c r="H73" i="20"/>
  <c r="Q73" i="20" s="1"/>
  <c r="H73" i="26"/>
  <c r="H70" i="20"/>
  <c r="Q70" i="20" s="1"/>
  <c r="H70" i="26"/>
  <c r="H81" i="20"/>
  <c r="Q81" i="20" s="1"/>
  <c r="H81" i="26"/>
  <c r="H65" i="20"/>
  <c r="Q65" i="20" s="1"/>
  <c r="H65" i="26"/>
  <c r="H66" i="20"/>
  <c r="Q66" i="20" s="1"/>
  <c r="H66" i="26"/>
  <c r="L44" i="27"/>
  <c r="Q44" i="27" s="1"/>
  <c r="E58" i="27"/>
  <c r="E70" i="27" s="1"/>
  <c r="O58" i="28"/>
  <c r="F70" i="28"/>
  <c r="F73" i="28"/>
  <c r="O61" i="28"/>
  <c r="F71" i="28"/>
  <c r="O59" i="28"/>
  <c r="F67" i="28"/>
  <c r="O55" i="28"/>
  <c r="F69" i="28"/>
  <c r="O57" i="28"/>
  <c r="O60" i="28"/>
  <c r="F72" i="28"/>
  <c r="F68" i="28"/>
  <c r="O56" i="28"/>
  <c r="O50" i="28"/>
  <c r="F62" i="28"/>
  <c r="F63" i="28"/>
  <c r="O51" i="28"/>
  <c r="O52" i="28"/>
  <c r="F64" i="28"/>
  <c r="F65" i="28"/>
  <c r="O53" i="28"/>
  <c r="O54" i="28"/>
  <c r="F66" i="28"/>
  <c r="N47" i="28"/>
  <c r="U47" i="28" s="1"/>
  <c r="N43" i="28"/>
  <c r="U43" i="28" s="1"/>
  <c r="N46" i="28"/>
  <c r="U46" i="28" s="1"/>
  <c r="N39" i="28"/>
  <c r="U39" i="28" s="1"/>
  <c r="N45" i="28"/>
  <c r="U45" i="28" s="1"/>
  <c r="N40" i="28"/>
  <c r="U40" i="28" s="1"/>
  <c r="N42" i="28"/>
  <c r="U42" i="28" s="1"/>
  <c r="N38" i="28"/>
  <c r="U38" i="28" s="1"/>
  <c r="N48" i="28"/>
  <c r="U48" i="28" s="1"/>
  <c r="N44" i="28"/>
  <c r="U44" i="28" s="1"/>
  <c r="N49" i="28"/>
  <c r="U49" i="28" s="1"/>
  <c r="N41" i="28"/>
  <c r="U41" i="28" s="1"/>
  <c r="F61" i="27"/>
  <c r="M49" i="27"/>
  <c r="Q49" i="27" s="1"/>
  <c r="F65" i="27"/>
  <c r="M53" i="27"/>
  <c r="E73" i="27"/>
  <c r="L61" i="27"/>
  <c r="F71" i="27"/>
  <c r="M59" i="27"/>
  <c r="F64" i="27"/>
  <c r="M52" i="27"/>
  <c r="F72" i="27"/>
  <c r="M60" i="27"/>
  <c r="L50" i="27"/>
  <c r="E62" i="27"/>
  <c r="E72" i="27"/>
  <c r="L60" i="27"/>
  <c r="E67" i="27"/>
  <c r="L55" i="27"/>
  <c r="E64" i="27"/>
  <c r="L52" i="27"/>
  <c r="M56" i="27"/>
  <c r="F68" i="27"/>
  <c r="F69" i="27"/>
  <c r="M57" i="27"/>
  <c r="E71" i="27"/>
  <c r="L59" i="27"/>
  <c r="F67" i="27"/>
  <c r="M55" i="27"/>
  <c r="E65" i="27"/>
  <c r="L53" i="27"/>
  <c r="M58" i="27"/>
  <c r="F70" i="27"/>
  <c r="E68" i="27"/>
  <c r="L56" i="27"/>
  <c r="E63" i="27"/>
  <c r="L51" i="27"/>
  <c r="E69" i="27"/>
  <c r="L57" i="27"/>
  <c r="F63" i="27"/>
  <c r="M51" i="27"/>
  <c r="M54" i="27"/>
  <c r="F66" i="27"/>
  <c r="L54" i="27"/>
  <c r="E66" i="27"/>
  <c r="M50" i="27"/>
  <c r="F62" i="27"/>
  <c r="F66" i="26"/>
  <c r="O54" i="26"/>
  <c r="E68" i="26"/>
  <c r="N56" i="26"/>
  <c r="E67" i="26"/>
  <c r="N55" i="26"/>
  <c r="O60" i="26"/>
  <c r="F72" i="26"/>
  <c r="F69" i="26"/>
  <c r="O57" i="26"/>
  <c r="F64" i="26"/>
  <c r="O52" i="26"/>
  <c r="O50" i="26"/>
  <c r="F62" i="26"/>
  <c r="F73" i="26"/>
  <c r="O61" i="26"/>
  <c r="F68" i="26"/>
  <c r="O56" i="26"/>
  <c r="N54" i="26"/>
  <c r="E66" i="26"/>
  <c r="E65" i="26"/>
  <c r="N53" i="26"/>
  <c r="E71" i="26"/>
  <c r="N59" i="26"/>
  <c r="E69" i="26"/>
  <c r="N57" i="26"/>
  <c r="E72" i="26"/>
  <c r="N60" i="26"/>
  <c r="F71" i="26"/>
  <c r="O59" i="26"/>
  <c r="F70" i="26"/>
  <c r="O58" i="26"/>
  <c r="N50" i="26"/>
  <c r="E62" i="26"/>
  <c r="F65" i="26"/>
  <c r="O53" i="26"/>
  <c r="F67" i="26"/>
  <c r="O55" i="26"/>
  <c r="E63" i="26"/>
  <c r="N51" i="26"/>
  <c r="E70" i="26"/>
  <c r="N58" i="26"/>
  <c r="E64" i="26"/>
  <c r="N52" i="26"/>
  <c r="E73" i="26"/>
  <c r="N61" i="26"/>
  <c r="F63" i="26"/>
  <c r="O51" i="26"/>
  <c r="BG97" i="15"/>
  <c r="BI85" i="15"/>
  <c r="BG105" i="15"/>
  <c r="BG117" i="15" s="1"/>
  <c r="BI117" i="15" s="1"/>
  <c r="BI93" i="15"/>
  <c r="BG94" i="15"/>
  <c r="BI82" i="15"/>
  <c r="BG89" i="15"/>
  <c r="BI77" i="15"/>
  <c r="BG90" i="15"/>
  <c r="BI78" i="15"/>
  <c r="CP26" i="16"/>
  <c r="CQ26" i="16" s="1"/>
  <c r="CR26" i="16" s="1"/>
  <c r="CS26" i="16" s="1"/>
  <c r="CT26" i="16" s="1"/>
  <c r="CU26" i="16" s="1"/>
  <c r="CV26" i="16" s="1"/>
  <c r="CW26" i="16" s="1"/>
  <c r="CX26" i="16" s="1"/>
  <c r="CY26" i="16" s="1"/>
  <c r="CZ26" i="16" s="1"/>
  <c r="DA26" i="16" s="1"/>
  <c r="DB26" i="16" s="1"/>
  <c r="AL13" i="16"/>
  <c r="AZ13" i="16"/>
  <c r="DD13" i="16"/>
  <c r="AH26" i="16" l="1"/>
  <c r="AE69" i="16"/>
  <c r="AH53" i="16"/>
  <c r="AF69" i="16"/>
  <c r="AT69" i="16"/>
  <c r="CI70" i="16"/>
  <c r="AE64" i="16"/>
  <c r="DZ65" i="16"/>
  <c r="DY66" i="16"/>
  <c r="AF66" i="16"/>
  <c r="U86" i="23"/>
  <c r="V86" i="23" s="1"/>
  <c r="W86" i="23" s="1"/>
  <c r="U87" i="23"/>
  <c r="V87" i="23" s="1"/>
  <c r="W87" i="23" s="1"/>
  <c r="U94" i="23"/>
  <c r="V94" i="23" s="1"/>
  <c r="W94" i="23" s="1"/>
  <c r="V91" i="23"/>
  <c r="W91" i="23" s="1"/>
  <c r="V88" i="23"/>
  <c r="W88" i="23" s="1"/>
  <c r="U89" i="23"/>
  <c r="V89" i="23" s="1"/>
  <c r="W89" i="23" s="1"/>
  <c r="U92" i="23"/>
  <c r="V92" i="23" s="1"/>
  <c r="W92" i="23" s="1"/>
  <c r="U96" i="23"/>
  <c r="V96" i="23" s="1"/>
  <c r="W96" i="23" s="1"/>
  <c r="U95" i="23"/>
  <c r="V95" i="23" s="1"/>
  <c r="W95" i="23" s="1"/>
  <c r="V97" i="23"/>
  <c r="W97" i="23" s="1"/>
  <c r="U93" i="23"/>
  <c r="V93" i="23" s="1"/>
  <c r="W93" i="23" s="1"/>
  <c r="U90" i="23"/>
  <c r="V90" i="23" s="1"/>
  <c r="W90" i="23" s="1"/>
  <c r="I102" i="33"/>
  <c r="R102" i="33" s="1"/>
  <c r="I102" i="28"/>
  <c r="R102" i="28" s="1"/>
  <c r="I104" i="33"/>
  <c r="R104" i="33" s="1"/>
  <c r="I104" i="28"/>
  <c r="R104" i="28" s="1"/>
  <c r="I103" i="33"/>
  <c r="R103" i="33" s="1"/>
  <c r="I103" i="28"/>
  <c r="R103" i="28" s="1"/>
  <c r="I108" i="23"/>
  <c r="R108" i="23" s="1"/>
  <c r="BF120" i="15"/>
  <c r="I108" i="33"/>
  <c r="R108" i="33" s="1"/>
  <c r="I108" i="28"/>
  <c r="I100" i="33"/>
  <c r="R100" i="33" s="1"/>
  <c r="I100" i="28"/>
  <c r="R100" i="28" s="1"/>
  <c r="I105" i="33"/>
  <c r="R105" i="33" s="1"/>
  <c r="I105" i="28"/>
  <c r="R105" i="28" s="1"/>
  <c r="I101" i="33"/>
  <c r="R101" i="33" s="1"/>
  <c r="I101" i="28"/>
  <c r="R101" i="28" s="1"/>
  <c r="I107" i="23"/>
  <c r="R107" i="23" s="1"/>
  <c r="BF119" i="15"/>
  <c r="I107" i="33"/>
  <c r="R107" i="33" s="1"/>
  <c r="I107" i="28"/>
  <c r="R107" i="28" s="1"/>
  <c r="I106" i="33"/>
  <c r="R106" i="33" s="1"/>
  <c r="I106" i="28"/>
  <c r="R106" i="28" s="1"/>
  <c r="I98" i="33"/>
  <c r="R98" i="33" s="1"/>
  <c r="I98" i="28"/>
  <c r="R98" i="28" s="1"/>
  <c r="I109" i="23"/>
  <c r="R109" i="23" s="1"/>
  <c r="BF121" i="15"/>
  <c r="I109" i="33"/>
  <c r="R109" i="33" s="1"/>
  <c r="I109" i="28"/>
  <c r="R109" i="28" s="1"/>
  <c r="I99" i="33"/>
  <c r="R99" i="33" s="1"/>
  <c r="I99" i="28"/>
  <c r="R99" i="28" s="1"/>
  <c r="N170" i="28"/>
  <c r="E182" i="28"/>
  <c r="N185" i="28"/>
  <c r="N186" i="28"/>
  <c r="E193" i="28"/>
  <c r="N181" i="28"/>
  <c r="N180" i="28"/>
  <c r="E192" i="28"/>
  <c r="E191" i="28"/>
  <c r="N179" i="28"/>
  <c r="N188" i="28"/>
  <c r="N189" i="28"/>
  <c r="N183" i="28"/>
  <c r="N187" i="28"/>
  <c r="N184" i="28"/>
  <c r="N178" i="28"/>
  <c r="E190" i="28"/>
  <c r="I180" i="27"/>
  <c r="P168" i="27"/>
  <c r="P172" i="27"/>
  <c r="I184" i="27"/>
  <c r="P184" i="27" s="1"/>
  <c r="P171" i="27"/>
  <c r="I183" i="27"/>
  <c r="P183" i="27" s="1"/>
  <c r="I182" i="27"/>
  <c r="P182" i="27" s="1"/>
  <c r="P170" i="27"/>
  <c r="I188" i="27"/>
  <c r="P188" i="27" s="1"/>
  <c r="P176" i="27"/>
  <c r="P167" i="27"/>
  <c r="I179" i="27"/>
  <c r="H184" i="26"/>
  <c r="Q184" i="26" s="1"/>
  <c r="H191" i="26"/>
  <c r="Q191" i="26" s="1"/>
  <c r="H188" i="26"/>
  <c r="Q188" i="26" s="1"/>
  <c r="H180" i="26"/>
  <c r="Q180" i="26" s="1"/>
  <c r="H182" i="26"/>
  <c r="Q182" i="26" s="1"/>
  <c r="Q60" i="27"/>
  <c r="I77" i="27"/>
  <c r="P77" i="27" s="1"/>
  <c r="I77" i="22"/>
  <c r="P77" i="22" s="1"/>
  <c r="Q77" i="22" s="1"/>
  <c r="BF114" i="15"/>
  <c r="I102" i="23"/>
  <c r="R102" i="23" s="1"/>
  <c r="I78" i="27"/>
  <c r="P78" i="27" s="1"/>
  <c r="I78" i="22"/>
  <c r="P78" i="22" s="1"/>
  <c r="Q78" i="22" s="1"/>
  <c r="I82" i="27"/>
  <c r="P82" i="27" s="1"/>
  <c r="I82" i="22"/>
  <c r="P82" i="22" s="1"/>
  <c r="Q82" i="22" s="1"/>
  <c r="I85" i="27"/>
  <c r="P85" i="27" s="1"/>
  <c r="I85" i="22"/>
  <c r="P85" i="22" s="1"/>
  <c r="Q85" i="22" s="1"/>
  <c r="BF116" i="15"/>
  <c r="I104" i="23"/>
  <c r="R104" i="23" s="1"/>
  <c r="BF115" i="15"/>
  <c r="I103" i="23"/>
  <c r="R103" i="23" s="1"/>
  <c r="BF110" i="15"/>
  <c r="I98" i="23"/>
  <c r="R98" i="23" s="1"/>
  <c r="BF117" i="15"/>
  <c r="I105" i="23"/>
  <c r="R105" i="23" s="1"/>
  <c r="I93" i="27"/>
  <c r="P93" i="27" s="1"/>
  <c r="I93" i="22"/>
  <c r="P93" i="22" s="1"/>
  <c r="Q93" i="22" s="1"/>
  <c r="BF113" i="15"/>
  <c r="I101" i="23"/>
  <c r="R101" i="23" s="1"/>
  <c r="BF112" i="15"/>
  <c r="I100" i="23"/>
  <c r="R100" i="23" s="1"/>
  <c r="I117" i="27"/>
  <c r="I117" i="22"/>
  <c r="P117" i="22" s="1"/>
  <c r="Q117" i="22" s="1"/>
  <c r="BF118" i="15"/>
  <c r="I106" i="23"/>
  <c r="R106" i="23" s="1"/>
  <c r="BF111" i="15"/>
  <c r="I99" i="23"/>
  <c r="R99" i="23" s="1"/>
  <c r="Q57" i="27"/>
  <c r="Q53" i="27"/>
  <c r="Q59" i="27"/>
  <c r="Q52" i="27"/>
  <c r="Q50" i="27"/>
  <c r="Q51" i="27"/>
  <c r="Q54" i="27"/>
  <c r="Q56" i="27"/>
  <c r="Q55" i="27"/>
  <c r="H77" i="20"/>
  <c r="Q77" i="20" s="1"/>
  <c r="H77" i="26"/>
  <c r="H93" i="20"/>
  <c r="Q93" i="20" s="1"/>
  <c r="H93" i="26"/>
  <c r="H78" i="20"/>
  <c r="Q78" i="20" s="1"/>
  <c r="H78" i="26"/>
  <c r="H82" i="20"/>
  <c r="Q82" i="20" s="1"/>
  <c r="H82" i="26"/>
  <c r="H85" i="20"/>
  <c r="Q85" i="20" s="1"/>
  <c r="H85" i="26"/>
  <c r="L58" i="27"/>
  <c r="Q58" i="27" s="1"/>
  <c r="F78" i="28"/>
  <c r="O66" i="28"/>
  <c r="F76" i="28"/>
  <c r="O64" i="28"/>
  <c r="O62" i="28"/>
  <c r="F74" i="28"/>
  <c r="F84" i="28"/>
  <c r="O72" i="28"/>
  <c r="F85" i="28"/>
  <c r="O73" i="28"/>
  <c r="O70" i="28"/>
  <c r="F82" i="28"/>
  <c r="F79" i="28"/>
  <c r="O67" i="28"/>
  <c r="F77" i="28"/>
  <c r="O65" i="28"/>
  <c r="F75" i="28"/>
  <c r="O63" i="28"/>
  <c r="O68" i="28"/>
  <c r="F80" i="28"/>
  <c r="F81" i="28"/>
  <c r="O69" i="28"/>
  <c r="F83" i="28"/>
  <c r="O71" i="28"/>
  <c r="N52" i="28"/>
  <c r="U52" i="28" s="1"/>
  <c r="N55" i="28"/>
  <c r="U55" i="28" s="1"/>
  <c r="N60" i="28"/>
  <c r="U60" i="28" s="1"/>
  <c r="N54" i="28"/>
  <c r="U54" i="28" s="1"/>
  <c r="N57" i="28"/>
  <c r="U57" i="28" s="1"/>
  <c r="N53" i="28"/>
  <c r="U53" i="28" s="1"/>
  <c r="N50" i="28"/>
  <c r="U50" i="28" s="1"/>
  <c r="N56" i="28"/>
  <c r="U56" i="28" s="1"/>
  <c r="N51" i="28"/>
  <c r="U51" i="28" s="1"/>
  <c r="N61" i="28"/>
  <c r="U61" i="28" s="1"/>
  <c r="N58" i="28"/>
  <c r="U58" i="28" s="1"/>
  <c r="N59" i="28"/>
  <c r="U59" i="28" s="1"/>
  <c r="F75" i="27"/>
  <c r="M63" i="27"/>
  <c r="F81" i="27"/>
  <c r="M69" i="27"/>
  <c r="M72" i="27"/>
  <c r="F84" i="27"/>
  <c r="M62" i="27"/>
  <c r="F74" i="27"/>
  <c r="M66" i="27"/>
  <c r="F78" i="27"/>
  <c r="F80" i="27"/>
  <c r="M68" i="27"/>
  <c r="L64" i="27"/>
  <c r="E76" i="27"/>
  <c r="L72" i="27"/>
  <c r="E84" i="27"/>
  <c r="F83" i="27"/>
  <c r="M71" i="27"/>
  <c r="L70" i="27"/>
  <c r="E82" i="27"/>
  <c r="M65" i="27"/>
  <c r="F77" i="27"/>
  <c r="E81" i="27"/>
  <c r="L69" i="27"/>
  <c r="E80" i="27"/>
  <c r="L68" i="27"/>
  <c r="E77" i="27"/>
  <c r="L65" i="27"/>
  <c r="E83" i="27"/>
  <c r="L71" i="27"/>
  <c r="M64" i="27"/>
  <c r="F76" i="27"/>
  <c r="F73" i="27"/>
  <c r="M61" i="27"/>
  <c r="Q61" i="27" s="1"/>
  <c r="E75" i="27"/>
  <c r="L63" i="27"/>
  <c r="F79" i="27"/>
  <c r="M67" i="27"/>
  <c r="L66" i="27"/>
  <c r="E78" i="27"/>
  <c r="M70" i="27"/>
  <c r="F82" i="27"/>
  <c r="E79" i="27"/>
  <c r="L67" i="27"/>
  <c r="L62" i="27"/>
  <c r="E74" i="27"/>
  <c r="E85" i="27"/>
  <c r="L73" i="27"/>
  <c r="N62" i="26"/>
  <c r="E74" i="26"/>
  <c r="O70" i="26"/>
  <c r="F82" i="26"/>
  <c r="E84" i="26"/>
  <c r="N72" i="26"/>
  <c r="F84" i="26"/>
  <c r="O72" i="26"/>
  <c r="F75" i="26"/>
  <c r="O63" i="26"/>
  <c r="N64" i="26"/>
  <c r="E76" i="26"/>
  <c r="F77" i="26"/>
  <c r="O65" i="26"/>
  <c r="F80" i="26"/>
  <c r="O68" i="26"/>
  <c r="O64" i="26"/>
  <c r="F76" i="26"/>
  <c r="N68" i="26"/>
  <c r="E80" i="26"/>
  <c r="O66" i="26"/>
  <c r="F78" i="26"/>
  <c r="F83" i="26"/>
  <c r="O71" i="26"/>
  <c r="E83" i="26"/>
  <c r="N71" i="26"/>
  <c r="E77" i="26"/>
  <c r="N65" i="26"/>
  <c r="N66" i="26"/>
  <c r="E78" i="26"/>
  <c r="O62" i="26"/>
  <c r="F74" i="26"/>
  <c r="E85" i="26"/>
  <c r="N73" i="26"/>
  <c r="N70" i="26"/>
  <c r="E82" i="26"/>
  <c r="E75" i="26"/>
  <c r="N63" i="26"/>
  <c r="F79" i="26"/>
  <c r="O67" i="26"/>
  <c r="E81" i="26"/>
  <c r="N69" i="26"/>
  <c r="O73" i="26"/>
  <c r="F85" i="26"/>
  <c r="F81" i="26"/>
  <c r="O69" i="26"/>
  <c r="E79" i="26"/>
  <c r="N67" i="26"/>
  <c r="BG102" i="15"/>
  <c r="BI90" i="15"/>
  <c r="BG101" i="15"/>
  <c r="BI89" i="15"/>
  <c r="BG109" i="15"/>
  <c r="BI97" i="15"/>
  <c r="BG106" i="15"/>
  <c r="BI94" i="15"/>
  <c r="BI105" i="15"/>
  <c r="AL14" i="16"/>
  <c r="CW67" i="16"/>
  <c r="CW72" i="16"/>
  <c r="CW70" i="16"/>
  <c r="CW68" i="16"/>
  <c r="CW64" i="16"/>
  <c r="CW66" i="16"/>
  <c r="CW65" i="16"/>
  <c r="CW63" i="16"/>
  <c r="CW69" i="16"/>
  <c r="CW61" i="16"/>
  <c r="CW62" i="16"/>
  <c r="CW71" i="16"/>
  <c r="DD14" i="16"/>
  <c r="AZ14" i="16"/>
  <c r="Q69" i="27" l="1"/>
  <c r="AI26" i="16"/>
  <c r="AJ26" i="16" s="1"/>
  <c r="AE70" i="16"/>
  <c r="AI53" i="16"/>
  <c r="AF70" i="16"/>
  <c r="AT70" i="16"/>
  <c r="CI72" i="16"/>
  <c r="CI71" i="16"/>
  <c r="DZ66" i="16"/>
  <c r="AE65" i="16"/>
  <c r="DY67" i="16"/>
  <c r="AF68" i="16"/>
  <c r="AF67" i="16"/>
  <c r="U106" i="23"/>
  <c r="V106" i="23" s="1"/>
  <c r="W106" i="23" s="1"/>
  <c r="U100" i="23"/>
  <c r="V100" i="23" s="1"/>
  <c r="W100" i="23" s="1"/>
  <c r="U98" i="23"/>
  <c r="V98" i="23" s="1"/>
  <c r="W98" i="23" s="1"/>
  <c r="U104" i="23"/>
  <c r="V104" i="23" s="1"/>
  <c r="W104" i="23" s="1"/>
  <c r="U102" i="23"/>
  <c r="V102" i="23" s="1"/>
  <c r="W102" i="23" s="1"/>
  <c r="U109" i="23"/>
  <c r="V109" i="23" s="1"/>
  <c r="W109" i="23" s="1"/>
  <c r="U107" i="23"/>
  <c r="V107" i="23" s="1"/>
  <c r="W107" i="23" s="1"/>
  <c r="U108" i="23"/>
  <c r="V108" i="23" s="1"/>
  <c r="W108" i="23" s="1"/>
  <c r="U99" i="23"/>
  <c r="V99" i="23" s="1"/>
  <c r="W99" i="23" s="1"/>
  <c r="U101" i="23"/>
  <c r="V101" i="23" s="1"/>
  <c r="W101" i="23" s="1"/>
  <c r="U105" i="23"/>
  <c r="V105" i="23" s="1"/>
  <c r="W105" i="23" s="1"/>
  <c r="U103" i="23"/>
  <c r="V103" i="23" s="1"/>
  <c r="W103" i="23" s="1"/>
  <c r="I121" i="28"/>
  <c r="I121" i="33"/>
  <c r="R121" i="33" s="1"/>
  <c r="I121" i="23"/>
  <c r="R121" i="23" s="1"/>
  <c r="I119" i="28"/>
  <c r="I119" i="23"/>
  <c r="R119" i="23" s="1"/>
  <c r="I119" i="33"/>
  <c r="R119" i="33" s="1"/>
  <c r="BI109" i="15"/>
  <c r="BG121" i="15"/>
  <c r="BI121" i="15" s="1"/>
  <c r="I118" i="33"/>
  <c r="R118" i="33" s="1"/>
  <c r="I118" i="23"/>
  <c r="R118" i="23" s="1"/>
  <c r="I118" i="28"/>
  <c r="I112" i="23"/>
  <c r="R112" i="23" s="1"/>
  <c r="I112" i="33"/>
  <c r="R112" i="33" s="1"/>
  <c r="I112" i="28"/>
  <c r="I110" i="23"/>
  <c r="R110" i="23" s="1"/>
  <c r="I110" i="33"/>
  <c r="R110" i="33" s="1"/>
  <c r="I110" i="28"/>
  <c r="I116" i="23"/>
  <c r="R116" i="23" s="1"/>
  <c r="I116" i="33"/>
  <c r="R116" i="33" s="1"/>
  <c r="I116" i="28"/>
  <c r="I114" i="23"/>
  <c r="R114" i="23" s="1"/>
  <c r="I114" i="33"/>
  <c r="R114" i="33" s="1"/>
  <c r="I114" i="28"/>
  <c r="R108" i="28"/>
  <c r="I120" i="28"/>
  <c r="R120" i="28" s="1"/>
  <c r="I120" i="23"/>
  <c r="R120" i="23" s="1"/>
  <c r="I120" i="33"/>
  <c r="R120" i="33" s="1"/>
  <c r="I111" i="23"/>
  <c r="R111" i="23" s="1"/>
  <c r="I111" i="33"/>
  <c r="R111" i="33" s="1"/>
  <c r="I111" i="28"/>
  <c r="I113" i="23"/>
  <c r="R113" i="23" s="1"/>
  <c r="I113" i="33"/>
  <c r="R113" i="33" s="1"/>
  <c r="I113" i="28"/>
  <c r="I117" i="23"/>
  <c r="R117" i="23" s="1"/>
  <c r="I117" i="33"/>
  <c r="R117" i="33" s="1"/>
  <c r="I117" i="28"/>
  <c r="I115" i="23"/>
  <c r="R115" i="23" s="1"/>
  <c r="I115" i="33"/>
  <c r="R115" i="33" s="1"/>
  <c r="I115" i="28"/>
  <c r="Q71" i="27"/>
  <c r="N190" i="28"/>
  <c r="N191" i="28"/>
  <c r="N182" i="28"/>
  <c r="N192" i="28"/>
  <c r="N193" i="28"/>
  <c r="P180" i="27"/>
  <c r="I192" i="27"/>
  <c r="P192" i="27" s="1"/>
  <c r="P117" i="27"/>
  <c r="P179" i="27"/>
  <c r="I191" i="27"/>
  <c r="P191" i="27" s="1"/>
  <c r="H192" i="26"/>
  <c r="Q192" i="26" s="1"/>
  <c r="I105" i="27"/>
  <c r="P105" i="27" s="1"/>
  <c r="I105" i="22"/>
  <c r="P105" i="22" s="1"/>
  <c r="Q105" i="22" s="1"/>
  <c r="I89" i="27"/>
  <c r="P89" i="27" s="1"/>
  <c r="I89" i="22"/>
  <c r="P89" i="22" s="1"/>
  <c r="Q89" i="22" s="1"/>
  <c r="I109" i="27"/>
  <c r="I109" i="22"/>
  <c r="P109" i="22" s="1"/>
  <c r="Q109" i="22" s="1"/>
  <c r="I94" i="27"/>
  <c r="P94" i="27" s="1"/>
  <c r="I94" i="22"/>
  <c r="P94" i="22" s="1"/>
  <c r="Q94" i="22" s="1"/>
  <c r="I97" i="27"/>
  <c r="P97" i="27" s="1"/>
  <c r="I97" i="22"/>
  <c r="P97" i="22" s="1"/>
  <c r="Q97" i="22" s="1"/>
  <c r="I90" i="27"/>
  <c r="P90" i="27" s="1"/>
  <c r="I90" i="22"/>
  <c r="P90" i="22" s="1"/>
  <c r="Q90" i="22" s="1"/>
  <c r="Q66" i="27"/>
  <c r="Q68" i="27"/>
  <c r="Q70" i="27"/>
  <c r="Q72" i="27"/>
  <c r="Q67" i="27"/>
  <c r="Q63" i="27"/>
  <c r="Q65" i="27"/>
  <c r="Q62" i="27"/>
  <c r="Q64" i="27"/>
  <c r="BI106" i="15"/>
  <c r="H106" i="20" s="1"/>
  <c r="Q106" i="20" s="1"/>
  <c r="BG118" i="15"/>
  <c r="BI118" i="15" s="1"/>
  <c r="H89" i="20"/>
  <c r="Q89" i="20" s="1"/>
  <c r="H89" i="26"/>
  <c r="H105" i="20"/>
  <c r="Q105" i="20" s="1"/>
  <c r="H105" i="26"/>
  <c r="H97" i="20"/>
  <c r="Q97" i="20" s="1"/>
  <c r="H97" i="26"/>
  <c r="H90" i="20"/>
  <c r="Q90" i="20" s="1"/>
  <c r="H90" i="26"/>
  <c r="H94" i="20"/>
  <c r="Q94" i="20" s="1"/>
  <c r="H94" i="26"/>
  <c r="H117" i="20"/>
  <c r="Q117" i="20" s="1"/>
  <c r="H117" i="26"/>
  <c r="H109" i="20"/>
  <c r="Q109" i="20" s="1"/>
  <c r="H109" i="26"/>
  <c r="F92" i="28"/>
  <c r="O80" i="28"/>
  <c r="O82" i="28"/>
  <c r="F94" i="28"/>
  <c r="O83" i="28"/>
  <c r="F95" i="28"/>
  <c r="F89" i="28"/>
  <c r="O77" i="28"/>
  <c r="O84" i="28"/>
  <c r="F96" i="28"/>
  <c r="O76" i="28"/>
  <c r="F88" i="28"/>
  <c r="F86" i="28"/>
  <c r="O74" i="28"/>
  <c r="O81" i="28"/>
  <c r="F93" i="28"/>
  <c r="F87" i="28"/>
  <c r="O75" i="28"/>
  <c r="F91" i="28"/>
  <c r="O79" i="28"/>
  <c r="O85" i="28"/>
  <c r="F97" i="28"/>
  <c r="O78" i="28"/>
  <c r="F90" i="28"/>
  <c r="N66" i="28"/>
  <c r="U66" i="28" s="1"/>
  <c r="N71" i="28"/>
  <c r="U71" i="28" s="1"/>
  <c r="N73" i="28"/>
  <c r="U73" i="28" s="1"/>
  <c r="N65" i="28"/>
  <c r="U65" i="28" s="1"/>
  <c r="N67" i="28"/>
  <c r="U67" i="28" s="1"/>
  <c r="N70" i="28"/>
  <c r="U70" i="28" s="1"/>
  <c r="N62" i="28"/>
  <c r="U62" i="28" s="1"/>
  <c r="N72" i="28"/>
  <c r="U72" i="28" s="1"/>
  <c r="N64" i="28"/>
  <c r="U64" i="28" s="1"/>
  <c r="N68" i="28"/>
  <c r="U68" i="28" s="1"/>
  <c r="N63" i="28"/>
  <c r="U63" i="28" s="1"/>
  <c r="N69" i="28"/>
  <c r="U69" i="28" s="1"/>
  <c r="L74" i="27"/>
  <c r="E86" i="27"/>
  <c r="M82" i="27"/>
  <c r="F94" i="27"/>
  <c r="E87" i="27"/>
  <c r="L75" i="27"/>
  <c r="F89" i="27"/>
  <c r="M77" i="27"/>
  <c r="E88" i="27"/>
  <c r="L76" i="27"/>
  <c r="M81" i="27"/>
  <c r="F93" i="27"/>
  <c r="E91" i="27"/>
  <c r="L79" i="27"/>
  <c r="L78" i="27"/>
  <c r="E90" i="27"/>
  <c r="F88" i="27"/>
  <c r="M76" i="27"/>
  <c r="E95" i="27"/>
  <c r="L83" i="27"/>
  <c r="L80" i="27"/>
  <c r="E92" i="27"/>
  <c r="F95" i="27"/>
  <c r="M83" i="27"/>
  <c r="M78" i="27"/>
  <c r="F90" i="27"/>
  <c r="F96" i="27"/>
  <c r="M84" i="27"/>
  <c r="E97" i="27"/>
  <c r="L85" i="27"/>
  <c r="E89" i="27"/>
  <c r="L77" i="27"/>
  <c r="E93" i="27"/>
  <c r="L81" i="27"/>
  <c r="M80" i="27"/>
  <c r="F92" i="27"/>
  <c r="M74" i="27"/>
  <c r="F86" i="27"/>
  <c r="F91" i="27"/>
  <c r="M79" i="27"/>
  <c r="M73" i="27"/>
  <c r="Q73" i="27" s="1"/>
  <c r="F85" i="27"/>
  <c r="L82" i="27"/>
  <c r="E94" i="27"/>
  <c r="E96" i="27"/>
  <c r="L84" i="27"/>
  <c r="F87" i="27"/>
  <c r="M75" i="27"/>
  <c r="F97" i="26"/>
  <c r="O85" i="26"/>
  <c r="F86" i="26"/>
  <c r="O74" i="26"/>
  <c r="E91" i="26"/>
  <c r="N79" i="26"/>
  <c r="E93" i="26"/>
  <c r="N81" i="26"/>
  <c r="E87" i="26"/>
  <c r="N75" i="26"/>
  <c r="E97" i="26"/>
  <c r="N85" i="26"/>
  <c r="E89" i="26"/>
  <c r="N77" i="26"/>
  <c r="O80" i="26"/>
  <c r="F92" i="26"/>
  <c r="E88" i="26"/>
  <c r="N76" i="26"/>
  <c r="N74" i="26"/>
  <c r="E86" i="26"/>
  <c r="N82" i="26"/>
  <c r="E94" i="26"/>
  <c r="O76" i="26"/>
  <c r="F88" i="26"/>
  <c r="F96" i="26"/>
  <c r="O84" i="26"/>
  <c r="N84" i="26"/>
  <c r="E96" i="26"/>
  <c r="E90" i="26"/>
  <c r="N78" i="26"/>
  <c r="F93" i="26"/>
  <c r="O81" i="26"/>
  <c r="F91" i="26"/>
  <c r="O79" i="26"/>
  <c r="E95" i="26"/>
  <c r="N83" i="26"/>
  <c r="F95" i="26"/>
  <c r="O83" i="26"/>
  <c r="O82" i="26"/>
  <c r="F94" i="26"/>
  <c r="O78" i="26"/>
  <c r="F90" i="26"/>
  <c r="N80" i="26"/>
  <c r="E92" i="26"/>
  <c r="F89" i="26"/>
  <c r="O77" i="26"/>
  <c r="O75" i="26"/>
  <c r="F87" i="26"/>
  <c r="BG113" i="15"/>
  <c r="BI113" i="15" s="1"/>
  <c r="BI101" i="15"/>
  <c r="BG114" i="15"/>
  <c r="BI114" i="15" s="1"/>
  <c r="BI102" i="15"/>
  <c r="DD15" i="16"/>
  <c r="DD16" i="16" s="1"/>
  <c r="DD17" i="16" s="1"/>
  <c r="DD18" i="16" s="1"/>
  <c r="DD19" i="16" s="1"/>
  <c r="DD20" i="16" s="1"/>
  <c r="DD21" i="16" s="1"/>
  <c r="DD22" i="16" s="1"/>
  <c r="DD23" i="16" s="1"/>
  <c r="DD24" i="16" s="1"/>
  <c r="DD25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AZ24" i="16" s="1"/>
  <c r="AZ25" i="16" s="1"/>
  <c r="B103" i="14"/>
  <c r="B103" i="15" s="1"/>
  <c r="B103" i="33" s="1"/>
  <c r="B104" i="14"/>
  <c r="B104" i="15" s="1"/>
  <c r="B104" i="33" s="1"/>
  <c r="B105" i="14"/>
  <c r="B105" i="15" s="1"/>
  <c r="B105" i="33" s="1"/>
  <c r="B106" i="14"/>
  <c r="B106" i="15" s="1"/>
  <c r="B106" i="33" s="1"/>
  <c r="B107" i="14"/>
  <c r="B107" i="15" s="1"/>
  <c r="B107" i="33" s="1"/>
  <c r="B108" i="14"/>
  <c r="B108" i="15" s="1"/>
  <c r="B108" i="33" s="1"/>
  <c r="B109" i="14"/>
  <c r="B109" i="15" s="1"/>
  <c r="B109" i="33" s="1"/>
  <c r="B38" i="14"/>
  <c r="B38" i="15" s="1"/>
  <c r="B38" i="33" s="1"/>
  <c r="B39" i="14"/>
  <c r="B39" i="15" s="1"/>
  <c r="B39" i="33" s="1"/>
  <c r="B40" i="14"/>
  <c r="B40" i="15" s="1"/>
  <c r="B40" i="33" s="1"/>
  <c r="B41" i="14"/>
  <c r="B41" i="15" s="1"/>
  <c r="B41" i="33" s="1"/>
  <c r="B42" i="14"/>
  <c r="B42" i="15" s="1"/>
  <c r="B42" i="33" s="1"/>
  <c r="B43" i="14"/>
  <c r="B43" i="15" s="1"/>
  <c r="B43" i="33" s="1"/>
  <c r="B44" i="14"/>
  <c r="B44" i="15" s="1"/>
  <c r="B44" i="33" s="1"/>
  <c r="B45" i="14"/>
  <c r="B45" i="15" s="1"/>
  <c r="B45" i="33" s="1"/>
  <c r="B46" i="14"/>
  <c r="B46" i="15" s="1"/>
  <c r="B46" i="33" s="1"/>
  <c r="B47" i="14"/>
  <c r="B47" i="15" s="1"/>
  <c r="B47" i="33" s="1"/>
  <c r="B48" i="14"/>
  <c r="B48" i="15" s="1"/>
  <c r="B48" i="33" s="1"/>
  <c r="B49" i="14"/>
  <c r="B49" i="15" s="1"/>
  <c r="B49" i="33" s="1"/>
  <c r="B50" i="14"/>
  <c r="B50" i="15" s="1"/>
  <c r="B50" i="33" s="1"/>
  <c r="B51" i="14"/>
  <c r="B51" i="15" s="1"/>
  <c r="B51" i="33" s="1"/>
  <c r="B52" i="14"/>
  <c r="B52" i="15" s="1"/>
  <c r="B52" i="33" s="1"/>
  <c r="B53" i="14"/>
  <c r="B53" i="15" s="1"/>
  <c r="B53" i="33" s="1"/>
  <c r="B54" i="14"/>
  <c r="B54" i="15" s="1"/>
  <c r="B54" i="33" s="1"/>
  <c r="B55" i="14"/>
  <c r="B55" i="15" s="1"/>
  <c r="B55" i="33" s="1"/>
  <c r="B56" i="14"/>
  <c r="B56" i="15" s="1"/>
  <c r="B56" i="33" s="1"/>
  <c r="B57" i="14"/>
  <c r="B57" i="15" s="1"/>
  <c r="B57" i="33" s="1"/>
  <c r="B58" i="14"/>
  <c r="B58" i="15" s="1"/>
  <c r="B58" i="33" s="1"/>
  <c r="B59" i="14"/>
  <c r="B59" i="15" s="1"/>
  <c r="B59" i="33" s="1"/>
  <c r="B60" i="14"/>
  <c r="B60" i="15" s="1"/>
  <c r="B60" i="33" s="1"/>
  <c r="B61" i="14"/>
  <c r="B61" i="15" s="1"/>
  <c r="B61" i="33" s="1"/>
  <c r="B62" i="14"/>
  <c r="B62" i="15" s="1"/>
  <c r="B62" i="33" s="1"/>
  <c r="B63" i="14"/>
  <c r="B63" i="15" s="1"/>
  <c r="B63" i="33" s="1"/>
  <c r="B64" i="14"/>
  <c r="B64" i="15" s="1"/>
  <c r="B64" i="33" s="1"/>
  <c r="B65" i="14"/>
  <c r="B65" i="15" s="1"/>
  <c r="B65" i="33" s="1"/>
  <c r="B66" i="14"/>
  <c r="B66" i="15" s="1"/>
  <c r="B66" i="33" s="1"/>
  <c r="B67" i="14"/>
  <c r="B67" i="15" s="1"/>
  <c r="B67" i="33" s="1"/>
  <c r="B68" i="14"/>
  <c r="B68" i="15" s="1"/>
  <c r="B68" i="33" s="1"/>
  <c r="B69" i="14"/>
  <c r="B69" i="15" s="1"/>
  <c r="B69" i="33" s="1"/>
  <c r="B70" i="14"/>
  <c r="B70" i="15" s="1"/>
  <c r="B70" i="33" s="1"/>
  <c r="B71" i="14"/>
  <c r="B71" i="15" s="1"/>
  <c r="B71" i="33" s="1"/>
  <c r="B72" i="14"/>
  <c r="B72" i="15" s="1"/>
  <c r="B72" i="33" s="1"/>
  <c r="B73" i="14"/>
  <c r="B73" i="15" s="1"/>
  <c r="B73" i="33" s="1"/>
  <c r="B74" i="14"/>
  <c r="B74" i="15" s="1"/>
  <c r="B74" i="33" s="1"/>
  <c r="B75" i="14"/>
  <c r="B75" i="15" s="1"/>
  <c r="B75" i="33" s="1"/>
  <c r="B76" i="14"/>
  <c r="B76" i="15" s="1"/>
  <c r="B76" i="33" s="1"/>
  <c r="B77" i="14"/>
  <c r="B77" i="15" s="1"/>
  <c r="B77" i="33" s="1"/>
  <c r="B78" i="14"/>
  <c r="B78" i="15" s="1"/>
  <c r="B78" i="33" s="1"/>
  <c r="B79" i="14"/>
  <c r="B79" i="15" s="1"/>
  <c r="B79" i="33" s="1"/>
  <c r="B80" i="14"/>
  <c r="B80" i="15" s="1"/>
  <c r="B80" i="33" s="1"/>
  <c r="B81" i="14"/>
  <c r="B81" i="15" s="1"/>
  <c r="B81" i="33" s="1"/>
  <c r="B82" i="14"/>
  <c r="B82" i="15" s="1"/>
  <c r="B82" i="33" s="1"/>
  <c r="B83" i="14"/>
  <c r="B83" i="15" s="1"/>
  <c r="B83" i="33" s="1"/>
  <c r="B84" i="14"/>
  <c r="B84" i="15" s="1"/>
  <c r="B84" i="33" s="1"/>
  <c r="B85" i="14"/>
  <c r="B85" i="15" s="1"/>
  <c r="B85" i="33" s="1"/>
  <c r="B86" i="14"/>
  <c r="B86" i="15" s="1"/>
  <c r="B86" i="33" s="1"/>
  <c r="B87" i="14"/>
  <c r="B87" i="15" s="1"/>
  <c r="B87" i="33" s="1"/>
  <c r="B88" i="14"/>
  <c r="B88" i="15" s="1"/>
  <c r="B88" i="33" s="1"/>
  <c r="B89" i="14"/>
  <c r="B89" i="15" s="1"/>
  <c r="B89" i="33" s="1"/>
  <c r="B90" i="14"/>
  <c r="B90" i="15" s="1"/>
  <c r="B90" i="33" s="1"/>
  <c r="B91" i="14"/>
  <c r="B91" i="15" s="1"/>
  <c r="B91" i="33" s="1"/>
  <c r="B92" i="14"/>
  <c r="B92" i="15" s="1"/>
  <c r="B92" i="33" s="1"/>
  <c r="B93" i="14"/>
  <c r="B93" i="15" s="1"/>
  <c r="B93" i="33" s="1"/>
  <c r="B94" i="14"/>
  <c r="B94" i="15" s="1"/>
  <c r="B94" i="33" s="1"/>
  <c r="B95" i="14"/>
  <c r="B95" i="15" s="1"/>
  <c r="B95" i="33" s="1"/>
  <c r="B96" i="14"/>
  <c r="B96" i="15" s="1"/>
  <c r="B96" i="33" s="1"/>
  <c r="B97" i="14"/>
  <c r="B97" i="15" s="1"/>
  <c r="B97" i="33" s="1"/>
  <c r="B98" i="14"/>
  <c r="B98" i="15" s="1"/>
  <c r="B98" i="33" s="1"/>
  <c r="B99" i="14"/>
  <c r="B99" i="15" s="1"/>
  <c r="B99" i="33" s="1"/>
  <c r="B100" i="14"/>
  <c r="B100" i="15" s="1"/>
  <c r="B100" i="33" s="1"/>
  <c r="B101" i="14"/>
  <c r="B101" i="15" s="1"/>
  <c r="B101" i="33" s="1"/>
  <c r="B102" i="14"/>
  <c r="B102" i="15" s="1"/>
  <c r="B102" i="33" s="1"/>
  <c r="AJ53" i="16" l="1"/>
  <c r="AF72" i="16" s="1"/>
  <c r="AF71" i="16"/>
  <c r="AT72" i="16"/>
  <c r="AT71" i="16"/>
  <c r="AE66" i="16"/>
  <c r="DZ67" i="16"/>
  <c r="DY68" i="16"/>
  <c r="U117" i="23"/>
  <c r="V117" i="23" s="1"/>
  <c r="W117" i="23" s="1"/>
  <c r="U120" i="23"/>
  <c r="V120" i="23" s="1"/>
  <c r="W120" i="23" s="1"/>
  <c r="U110" i="23"/>
  <c r="V110" i="23" s="1"/>
  <c r="W110" i="23" s="1"/>
  <c r="U121" i="23"/>
  <c r="V121" i="23" s="1"/>
  <c r="W121" i="23" s="1"/>
  <c r="U113" i="23"/>
  <c r="V113" i="23" s="1"/>
  <c r="W113" i="23" s="1"/>
  <c r="U112" i="23"/>
  <c r="V112" i="23" s="1"/>
  <c r="W112" i="23" s="1"/>
  <c r="U115" i="23"/>
  <c r="V115" i="23" s="1"/>
  <c r="W115" i="23" s="1"/>
  <c r="U116" i="23"/>
  <c r="V116" i="23" s="1"/>
  <c r="W116" i="23" s="1"/>
  <c r="U118" i="23"/>
  <c r="V118" i="23" s="1"/>
  <c r="W118" i="23" s="1"/>
  <c r="U111" i="23"/>
  <c r="V111" i="23" s="1"/>
  <c r="W111" i="23" s="1"/>
  <c r="U114" i="23"/>
  <c r="V114" i="23" s="1"/>
  <c r="W114" i="23" s="1"/>
  <c r="U119" i="23"/>
  <c r="V119" i="23" s="1"/>
  <c r="W119" i="23" s="1"/>
  <c r="I144" i="28"/>
  <c r="R132" i="28"/>
  <c r="R116" i="28"/>
  <c r="R119" i="28"/>
  <c r="R111" i="28"/>
  <c r="R114" i="28"/>
  <c r="R118" i="28"/>
  <c r="R113" i="28"/>
  <c r="R112" i="28"/>
  <c r="I118" i="27"/>
  <c r="H118" i="20"/>
  <c r="Q118" i="20" s="1"/>
  <c r="U118" i="20" s="1"/>
  <c r="V118" i="20" s="1"/>
  <c r="W118" i="20" s="1"/>
  <c r="I118" i="22"/>
  <c r="P118" i="22" s="1"/>
  <c r="Q118" i="22" s="1"/>
  <c r="R118" i="22" s="1"/>
  <c r="S118" i="22" s="1"/>
  <c r="H118" i="26"/>
  <c r="R115" i="28"/>
  <c r="I121" i="27"/>
  <c r="P121" i="27" s="1"/>
  <c r="H121" i="26"/>
  <c r="I121" i="22"/>
  <c r="P121" i="22" s="1"/>
  <c r="Q121" i="22" s="1"/>
  <c r="R121" i="22" s="1"/>
  <c r="S121" i="22" s="1"/>
  <c r="H121" i="20"/>
  <c r="Q121" i="20" s="1"/>
  <c r="U121" i="20" s="1"/>
  <c r="V121" i="20" s="1"/>
  <c r="W121" i="20" s="1"/>
  <c r="R117" i="28"/>
  <c r="R110" i="28"/>
  <c r="R121" i="28"/>
  <c r="Q77" i="27"/>
  <c r="P118" i="27"/>
  <c r="P109" i="27"/>
  <c r="I141" i="27"/>
  <c r="P129" i="27"/>
  <c r="Q82" i="27"/>
  <c r="I113" i="27"/>
  <c r="I113" i="22"/>
  <c r="P113" i="22" s="1"/>
  <c r="Q113" i="22" s="1"/>
  <c r="I114" i="27"/>
  <c r="I114" i="22"/>
  <c r="P114" i="22" s="1"/>
  <c r="Q114" i="22" s="1"/>
  <c r="I106" i="27"/>
  <c r="P106" i="27" s="1"/>
  <c r="I106" i="22"/>
  <c r="P106" i="22" s="1"/>
  <c r="Q106" i="22" s="1"/>
  <c r="I102" i="27"/>
  <c r="P102" i="27" s="1"/>
  <c r="I102" i="22"/>
  <c r="P102" i="22" s="1"/>
  <c r="Q102" i="22" s="1"/>
  <c r="I101" i="27"/>
  <c r="P101" i="27" s="1"/>
  <c r="I101" i="22"/>
  <c r="P101" i="22" s="1"/>
  <c r="Q101" i="22" s="1"/>
  <c r="H106" i="26"/>
  <c r="Q78" i="27"/>
  <c r="Q84" i="27"/>
  <c r="Q81" i="27"/>
  <c r="Q79" i="27"/>
  <c r="Q76" i="27"/>
  <c r="Q75" i="27"/>
  <c r="Q80" i="27"/>
  <c r="Q74" i="27"/>
  <c r="Q83" i="27"/>
  <c r="H113" i="20"/>
  <c r="Q113" i="20" s="1"/>
  <c r="H113" i="26"/>
  <c r="H102" i="20"/>
  <c r="Q102" i="20" s="1"/>
  <c r="H102" i="26"/>
  <c r="H101" i="20"/>
  <c r="Q101" i="20" s="1"/>
  <c r="H101" i="26"/>
  <c r="H114" i="20"/>
  <c r="Q114" i="20" s="1"/>
  <c r="H114" i="26"/>
  <c r="B101" i="20"/>
  <c r="B101" i="28"/>
  <c r="B101" i="27"/>
  <c r="B101" i="26"/>
  <c r="B101" i="23"/>
  <c r="B101" i="22"/>
  <c r="B100" i="20"/>
  <c r="B100" i="28"/>
  <c r="B100" i="27"/>
  <c r="B100" i="26"/>
  <c r="B100" i="23"/>
  <c r="B100" i="22"/>
  <c r="B88" i="20"/>
  <c r="B88" i="28"/>
  <c r="B88" i="27"/>
  <c r="B88" i="26"/>
  <c r="B88" i="23"/>
  <c r="B88" i="22"/>
  <c r="B99" i="20"/>
  <c r="B99" i="28"/>
  <c r="B99" i="27"/>
  <c r="B99" i="26"/>
  <c r="B99" i="23"/>
  <c r="B99" i="22"/>
  <c r="B95" i="20"/>
  <c r="B95" i="28"/>
  <c r="B95" i="27"/>
  <c r="B95" i="26"/>
  <c r="B95" i="23"/>
  <c r="B95" i="22"/>
  <c r="B91" i="20"/>
  <c r="B91" i="28"/>
  <c r="B91" i="27"/>
  <c r="B91" i="26"/>
  <c r="B91" i="23"/>
  <c r="B91" i="22"/>
  <c r="B87" i="20"/>
  <c r="B87" i="28"/>
  <c r="B87" i="27"/>
  <c r="B87" i="26"/>
  <c r="B87" i="23"/>
  <c r="B87" i="22"/>
  <c r="B83" i="20"/>
  <c r="B83" i="28"/>
  <c r="B83" i="27"/>
  <c r="B83" i="26"/>
  <c r="B83" i="23"/>
  <c r="B83" i="22"/>
  <c r="B79" i="20"/>
  <c r="B79" i="28"/>
  <c r="B79" i="27"/>
  <c r="B79" i="26"/>
  <c r="B79" i="23"/>
  <c r="B79" i="22"/>
  <c r="B75" i="20"/>
  <c r="B75" i="28"/>
  <c r="B75" i="27"/>
  <c r="B75" i="26"/>
  <c r="B75" i="23"/>
  <c r="B75" i="22"/>
  <c r="B71" i="20"/>
  <c r="B71" i="28"/>
  <c r="B71" i="27"/>
  <c r="B71" i="26"/>
  <c r="B71" i="23"/>
  <c r="B71" i="22"/>
  <c r="B67" i="20"/>
  <c r="B67" i="28"/>
  <c r="B67" i="27"/>
  <c r="B67" i="26"/>
  <c r="B67" i="22"/>
  <c r="B67" i="23"/>
  <c r="B63" i="20"/>
  <c r="B63" i="28"/>
  <c r="B63" i="27"/>
  <c r="B63" i="26"/>
  <c r="B63" i="23"/>
  <c r="B63" i="22"/>
  <c r="B59" i="20"/>
  <c r="B59" i="28"/>
  <c r="B59" i="27"/>
  <c r="B59" i="26"/>
  <c r="B59" i="22"/>
  <c r="B59" i="23"/>
  <c r="B55" i="20"/>
  <c r="B55" i="28"/>
  <c r="B55" i="27"/>
  <c r="B55" i="26"/>
  <c r="B55" i="23"/>
  <c r="B55" i="22"/>
  <c r="B51" i="20"/>
  <c r="B51" i="28"/>
  <c r="B51" i="27"/>
  <c r="B51" i="26"/>
  <c r="B51" i="23"/>
  <c r="B51" i="22"/>
  <c r="B47" i="20"/>
  <c r="B47" i="28"/>
  <c r="B47" i="27"/>
  <c r="B47" i="26"/>
  <c r="B47" i="23"/>
  <c r="B47" i="22"/>
  <c r="B43" i="20"/>
  <c r="B43" i="28"/>
  <c r="B43" i="27"/>
  <c r="B43" i="26"/>
  <c r="B43" i="23"/>
  <c r="B43" i="22"/>
  <c r="B39" i="20"/>
  <c r="B39" i="28"/>
  <c r="B39" i="27"/>
  <c r="B39" i="26"/>
  <c r="B39" i="23"/>
  <c r="B39" i="22"/>
  <c r="B107" i="20"/>
  <c r="B107" i="28"/>
  <c r="B107" i="27"/>
  <c r="B107" i="26"/>
  <c r="B107" i="22"/>
  <c r="B107" i="23"/>
  <c r="B103" i="20"/>
  <c r="B103" i="27"/>
  <c r="B103" i="28"/>
  <c r="B103" i="26"/>
  <c r="B103" i="23"/>
  <c r="B103" i="22"/>
  <c r="B97" i="20"/>
  <c r="B97" i="28"/>
  <c r="B97" i="27"/>
  <c r="B97" i="26"/>
  <c r="B97" i="23"/>
  <c r="B97" i="22"/>
  <c r="B96" i="20"/>
  <c r="B96" i="28"/>
  <c r="B96" i="27"/>
  <c r="B96" i="26"/>
  <c r="B96" i="23"/>
  <c r="B96" i="22"/>
  <c r="B102" i="20"/>
  <c r="B102" i="28"/>
  <c r="B102" i="27"/>
  <c r="B102" i="26"/>
  <c r="B102" i="22"/>
  <c r="B102" i="23"/>
  <c r="B98" i="20"/>
  <c r="B98" i="28"/>
  <c r="B98" i="27"/>
  <c r="B98" i="26"/>
  <c r="B98" i="23"/>
  <c r="B98" i="22"/>
  <c r="B94" i="20"/>
  <c r="B94" i="28"/>
  <c r="B94" i="27"/>
  <c r="B94" i="26"/>
  <c r="B94" i="23"/>
  <c r="B94" i="22"/>
  <c r="B90" i="20"/>
  <c r="B90" i="28"/>
  <c r="B90" i="27"/>
  <c r="B90" i="26"/>
  <c r="B90" i="23"/>
  <c r="B90" i="22"/>
  <c r="B86" i="20"/>
  <c r="B86" i="28"/>
  <c r="B86" i="27"/>
  <c r="B86" i="26"/>
  <c r="B86" i="23"/>
  <c r="B86" i="22"/>
  <c r="B82" i="20"/>
  <c r="B82" i="28"/>
  <c r="B82" i="27"/>
  <c r="B82" i="26"/>
  <c r="B82" i="23"/>
  <c r="B82" i="22"/>
  <c r="B78" i="20"/>
  <c r="B78" i="28"/>
  <c r="B78" i="27"/>
  <c r="B78" i="26"/>
  <c r="B78" i="23"/>
  <c r="B78" i="22"/>
  <c r="B74" i="20"/>
  <c r="B74" i="28"/>
  <c r="B74" i="27"/>
  <c r="B74" i="26"/>
  <c r="B74" i="23"/>
  <c r="B74" i="22"/>
  <c r="B70" i="20"/>
  <c r="B70" i="28"/>
  <c r="B70" i="27"/>
  <c r="B70" i="26"/>
  <c r="B70" i="23"/>
  <c r="B70" i="22"/>
  <c r="B66" i="20"/>
  <c r="B66" i="28"/>
  <c r="B66" i="27"/>
  <c r="B66" i="26"/>
  <c r="B66" i="23"/>
  <c r="B66" i="22"/>
  <c r="B62" i="20"/>
  <c r="B62" i="28"/>
  <c r="B62" i="27"/>
  <c r="B62" i="26"/>
  <c r="B62" i="22"/>
  <c r="B62" i="23"/>
  <c r="B58" i="20"/>
  <c r="B58" i="28"/>
  <c r="B58" i="27"/>
  <c r="B58" i="26"/>
  <c r="B58" i="23"/>
  <c r="B58" i="22"/>
  <c r="B54" i="20"/>
  <c r="B54" i="28"/>
  <c r="B54" i="27"/>
  <c r="B54" i="26"/>
  <c r="B54" i="22"/>
  <c r="B54" i="23"/>
  <c r="B50" i="20"/>
  <c r="B50" i="28"/>
  <c r="B50" i="27"/>
  <c r="B50" i="26"/>
  <c r="B50" i="23"/>
  <c r="B50" i="22"/>
  <c r="B46" i="20"/>
  <c r="B46" i="28"/>
  <c r="B46" i="27"/>
  <c r="B46" i="26"/>
  <c r="B46" i="23"/>
  <c r="B46" i="22"/>
  <c r="B42" i="20"/>
  <c r="B42" i="28"/>
  <c r="B42" i="27"/>
  <c r="B42" i="26"/>
  <c r="B42" i="23"/>
  <c r="B42" i="22"/>
  <c r="B38" i="20"/>
  <c r="B38" i="28"/>
  <c r="B38" i="27"/>
  <c r="B38" i="26"/>
  <c r="B38" i="23"/>
  <c r="B38" i="22"/>
  <c r="B106" i="20"/>
  <c r="B106" i="28"/>
  <c r="B106" i="27"/>
  <c r="B106" i="26"/>
  <c r="B106" i="23"/>
  <c r="B106" i="22"/>
  <c r="B93" i="20"/>
  <c r="B93" i="28"/>
  <c r="B93" i="27"/>
  <c r="B93" i="26"/>
  <c r="B93" i="23"/>
  <c r="B93" i="22"/>
  <c r="B89" i="20"/>
  <c r="B89" i="28"/>
  <c r="B89" i="27"/>
  <c r="B89" i="26"/>
  <c r="B89" i="23"/>
  <c r="B89" i="22"/>
  <c r="B85" i="20"/>
  <c r="B85" i="28"/>
  <c r="B85" i="27"/>
  <c r="B85" i="26"/>
  <c r="B85" i="23"/>
  <c r="B85" i="22"/>
  <c r="B81" i="20"/>
  <c r="B81" i="28"/>
  <c r="B81" i="27"/>
  <c r="B81" i="26"/>
  <c r="B81" i="23"/>
  <c r="B81" i="22"/>
  <c r="B77" i="20"/>
  <c r="B77" i="28"/>
  <c r="B77" i="27"/>
  <c r="B77" i="26"/>
  <c r="B77" i="23"/>
  <c r="B77" i="22"/>
  <c r="B73" i="20"/>
  <c r="B73" i="28"/>
  <c r="B73" i="27"/>
  <c r="B73" i="26"/>
  <c r="B73" i="23"/>
  <c r="B73" i="22"/>
  <c r="B69" i="20"/>
  <c r="B69" i="28"/>
  <c r="B69" i="27"/>
  <c r="B69" i="26"/>
  <c r="B69" i="23"/>
  <c r="B69" i="22"/>
  <c r="B65" i="20"/>
  <c r="B65" i="28"/>
  <c r="B65" i="27"/>
  <c r="B65" i="26"/>
  <c r="B65" i="22"/>
  <c r="B65" i="23"/>
  <c r="B61" i="20"/>
  <c r="B61" i="28"/>
  <c r="B61" i="27"/>
  <c r="B61" i="26"/>
  <c r="B61" i="23"/>
  <c r="B61" i="22"/>
  <c r="B57" i="20"/>
  <c r="B57" i="28"/>
  <c r="B57" i="27"/>
  <c r="B57" i="26"/>
  <c r="B57" i="22"/>
  <c r="B57" i="23"/>
  <c r="B53" i="20"/>
  <c r="B53" i="28"/>
  <c r="B53" i="27"/>
  <c r="B53" i="26"/>
  <c r="B53" i="23"/>
  <c r="B53" i="22"/>
  <c r="B49" i="20"/>
  <c r="B49" i="28"/>
  <c r="B49" i="27"/>
  <c r="B49" i="26"/>
  <c r="B49" i="23"/>
  <c r="B49" i="22"/>
  <c r="B45" i="20"/>
  <c r="B45" i="28"/>
  <c r="B45" i="27"/>
  <c r="B45" i="26"/>
  <c r="B45" i="23"/>
  <c r="B45" i="22"/>
  <c r="B41" i="20"/>
  <c r="B41" i="28"/>
  <c r="B41" i="27"/>
  <c r="B41" i="26"/>
  <c r="B41" i="23"/>
  <c r="B41" i="22"/>
  <c r="B109" i="20"/>
  <c r="B109" i="28"/>
  <c r="B109" i="27"/>
  <c r="B109" i="26"/>
  <c r="B109" i="23"/>
  <c r="B109" i="22"/>
  <c r="B105" i="20"/>
  <c r="B105" i="28"/>
  <c r="B105" i="27"/>
  <c r="B105" i="26"/>
  <c r="B105" i="22"/>
  <c r="B105" i="23"/>
  <c r="B92" i="20"/>
  <c r="B92" i="28"/>
  <c r="B92" i="27"/>
  <c r="B92" i="26"/>
  <c r="B92" i="23"/>
  <c r="B92" i="22"/>
  <c r="B84" i="20"/>
  <c r="B84" i="28"/>
  <c r="B84" i="27"/>
  <c r="B84" i="26"/>
  <c r="B84" i="23"/>
  <c r="B84" i="22"/>
  <c r="B80" i="20"/>
  <c r="B80" i="28"/>
  <c r="B80" i="27"/>
  <c r="B80" i="26"/>
  <c r="B80" i="23"/>
  <c r="B80" i="22"/>
  <c r="B76" i="20"/>
  <c r="B76" i="28"/>
  <c r="B76" i="27"/>
  <c r="B76" i="26"/>
  <c r="B76" i="23"/>
  <c r="B76" i="22"/>
  <c r="B72" i="20"/>
  <c r="B72" i="28"/>
  <c r="B72" i="27"/>
  <c r="B72" i="26"/>
  <c r="B72" i="23"/>
  <c r="B72" i="22"/>
  <c r="B68" i="20"/>
  <c r="B68" i="28"/>
  <c r="B68" i="27"/>
  <c r="B68" i="26"/>
  <c r="B68" i="23"/>
  <c r="B68" i="22"/>
  <c r="B64" i="20"/>
  <c r="B64" i="28"/>
  <c r="B64" i="27"/>
  <c r="B64" i="26"/>
  <c r="B64" i="23"/>
  <c r="B64" i="22"/>
  <c r="B60" i="20"/>
  <c r="B60" i="28"/>
  <c r="B60" i="27"/>
  <c r="B60" i="26"/>
  <c r="B60" i="23"/>
  <c r="B60" i="22"/>
  <c r="B56" i="20"/>
  <c r="B56" i="28"/>
  <c r="B56" i="27"/>
  <c r="B56" i="26"/>
  <c r="B56" i="23"/>
  <c r="B56" i="22"/>
  <c r="B52" i="20"/>
  <c r="B52" i="28"/>
  <c r="B52" i="27"/>
  <c r="B52" i="26"/>
  <c r="B52" i="23"/>
  <c r="B52" i="22"/>
  <c r="B48" i="20"/>
  <c r="B48" i="28"/>
  <c r="B48" i="27"/>
  <c r="B48" i="26"/>
  <c r="B48" i="22"/>
  <c r="B48" i="23"/>
  <c r="B44" i="20"/>
  <c r="B44" i="28"/>
  <c r="B44" i="27"/>
  <c r="B44" i="26"/>
  <c r="B44" i="23"/>
  <c r="B44" i="22"/>
  <c r="B40" i="20"/>
  <c r="B40" i="28"/>
  <c r="B40" i="27"/>
  <c r="B40" i="26"/>
  <c r="B40" i="23"/>
  <c r="B40" i="22"/>
  <c r="B108" i="20"/>
  <c r="B108" i="28"/>
  <c r="B108" i="27"/>
  <c r="B108" i="26"/>
  <c r="B108" i="23"/>
  <c r="B108" i="22"/>
  <c r="B104" i="20"/>
  <c r="B104" i="28"/>
  <c r="B104" i="27"/>
  <c r="B104" i="26"/>
  <c r="B104" i="23"/>
  <c r="B104" i="22"/>
  <c r="O93" i="28"/>
  <c r="F105" i="28"/>
  <c r="O94" i="28"/>
  <c r="F106" i="28"/>
  <c r="F118" i="28" s="1"/>
  <c r="O91" i="28"/>
  <c r="F103" i="28"/>
  <c r="O89" i="28"/>
  <c r="F101" i="28"/>
  <c r="O97" i="28"/>
  <c r="F109" i="28"/>
  <c r="F121" i="28" s="1"/>
  <c r="O96" i="28"/>
  <c r="F108" i="28"/>
  <c r="F120" i="28" s="1"/>
  <c r="O95" i="28"/>
  <c r="F107" i="28"/>
  <c r="F119" i="28" s="1"/>
  <c r="O90" i="28"/>
  <c r="F102" i="28"/>
  <c r="O88" i="28"/>
  <c r="F100" i="28"/>
  <c r="O87" i="28"/>
  <c r="F99" i="28"/>
  <c r="O86" i="28"/>
  <c r="F98" i="28"/>
  <c r="O92" i="28"/>
  <c r="F104" i="28"/>
  <c r="N81" i="28"/>
  <c r="U81" i="28" s="1"/>
  <c r="N80" i="28"/>
  <c r="U80" i="28" s="1"/>
  <c r="N84" i="28"/>
  <c r="U84" i="28" s="1"/>
  <c r="N83" i="28"/>
  <c r="U83" i="28" s="1"/>
  <c r="N74" i="28"/>
  <c r="U74" i="28" s="1"/>
  <c r="N78" i="28"/>
  <c r="U78" i="28" s="1"/>
  <c r="N82" i="28"/>
  <c r="U82" i="28" s="1"/>
  <c r="N77" i="28"/>
  <c r="U77" i="28" s="1"/>
  <c r="N75" i="28"/>
  <c r="U75" i="28" s="1"/>
  <c r="N76" i="28"/>
  <c r="U76" i="28" s="1"/>
  <c r="N79" i="28"/>
  <c r="U79" i="28" s="1"/>
  <c r="N85" i="28"/>
  <c r="U85" i="28" s="1"/>
  <c r="M94" i="27"/>
  <c r="F106" i="27"/>
  <c r="F118" i="27" s="1"/>
  <c r="F130" i="27" s="1"/>
  <c r="F99" i="27"/>
  <c r="M87" i="27"/>
  <c r="E101" i="27"/>
  <c r="L89" i="27"/>
  <c r="M96" i="27"/>
  <c r="F108" i="27"/>
  <c r="F120" i="27" s="1"/>
  <c r="F107" i="27"/>
  <c r="F119" i="27" s="1"/>
  <c r="M95" i="27"/>
  <c r="E107" i="27"/>
  <c r="E119" i="27" s="1"/>
  <c r="L95" i="27"/>
  <c r="M89" i="27"/>
  <c r="F101" i="27"/>
  <c r="F104" i="27"/>
  <c r="M92" i="27"/>
  <c r="L90" i="27"/>
  <c r="E102" i="27"/>
  <c r="M86" i="27"/>
  <c r="F98" i="27"/>
  <c r="M90" i="27"/>
  <c r="F102" i="27"/>
  <c r="E104" i="27"/>
  <c r="L92" i="27"/>
  <c r="L86" i="27"/>
  <c r="E98" i="27"/>
  <c r="L94" i="27"/>
  <c r="E106" i="27"/>
  <c r="E118" i="27" s="1"/>
  <c r="E130" i="27" s="1"/>
  <c r="F97" i="27"/>
  <c r="M85" i="27"/>
  <c r="Q85" i="27" s="1"/>
  <c r="F105" i="27"/>
  <c r="M93" i="27"/>
  <c r="L96" i="27"/>
  <c r="E108" i="27"/>
  <c r="E120" i="27" s="1"/>
  <c r="F103" i="27"/>
  <c r="M91" i="27"/>
  <c r="E105" i="27"/>
  <c r="L93" i="27"/>
  <c r="E109" i="27"/>
  <c r="E121" i="27" s="1"/>
  <c r="L97" i="27"/>
  <c r="M88" i="27"/>
  <c r="F100" i="27"/>
  <c r="E103" i="27"/>
  <c r="L91" i="27"/>
  <c r="L88" i="27"/>
  <c r="E100" i="27"/>
  <c r="E99" i="27"/>
  <c r="L87" i="27"/>
  <c r="N86" i="26"/>
  <c r="E98" i="26"/>
  <c r="E100" i="26"/>
  <c r="N88" i="26"/>
  <c r="O96" i="26"/>
  <c r="F108" i="26"/>
  <c r="F120" i="26" s="1"/>
  <c r="E107" i="26"/>
  <c r="E119" i="26" s="1"/>
  <c r="N95" i="26"/>
  <c r="F103" i="26"/>
  <c r="O91" i="26"/>
  <c r="N96" i="26"/>
  <c r="E108" i="26"/>
  <c r="E120" i="26" s="1"/>
  <c r="O92" i="26"/>
  <c r="F104" i="26"/>
  <c r="E109" i="26"/>
  <c r="E121" i="26" s="1"/>
  <c r="N97" i="26"/>
  <c r="E105" i="26"/>
  <c r="N93" i="26"/>
  <c r="O87" i="26"/>
  <c r="F99" i="26"/>
  <c r="E104" i="26"/>
  <c r="N92" i="26"/>
  <c r="O90" i="26"/>
  <c r="F102" i="26"/>
  <c r="F100" i="26"/>
  <c r="O88" i="26"/>
  <c r="N94" i="26"/>
  <c r="E106" i="26"/>
  <c r="E118" i="26" s="1"/>
  <c r="E130" i="26" s="1"/>
  <c r="F109" i="26"/>
  <c r="F121" i="26" s="1"/>
  <c r="O97" i="26"/>
  <c r="O94" i="26"/>
  <c r="F106" i="26"/>
  <c r="F118" i="26" s="1"/>
  <c r="F130" i="26" s="1"/>
  <c r="F101" i="26"/>
  <c r="O89" i="26"/>
  <c r="F107" i="26"/>
  <c r="F119" i="26" s="1"/>
  <c r="O95" i="26"/>
  <c r="F105" i="26"/>
  <c r="O93" i="26"/>
  <c r="E102" i="26"/>
  <c r="N90" i="26"/>
  <c r="E101" i="26"/>
  <c r="N89" i="26"/>
  <c r="E99" i="26"/>
  <c r="N87" i="26"/>
  <c r="E103" i="26"/>
  <c r="N91" i="26"/>
  <c r="O86" i="26"/>
  <c r="F98" i="26"/>
  <c r="AL16" i="16"/>
  <c r="AL17" i="16" s="1"/>
  <c r="AL18" i="16" s="1"/>
  <c r="AL19" i="16" s="1"/>
  <c r="AL20" i="16" s="1"/>
  <c r="AL21" i="16" s="1"/>
  <c r="AL22" i="16" s="1"/>
  <c r="AL23" i="16" s="1"/>
  <c r="AL24" i="16" s="1"/>
  <c r="AL25" i="16" s="1"/>
  <c r="B26" i="14"/>
  <c r="B26" i="15" s="1"/>
  <c r="B26" i="33" s="1"/>
  <c r="B27" i="14"/>
  <c r="B27" i="15" s="1"/>
  <c r="B27" i="33" s="1"/>
  <c r="B28" i="14"/>
  <c r="B28" i="15" s="1"/>
  <c r="B28" i="33" s="1"/>
  <c r="B29" i="14"/>
  <c r="B29" i="15" s="1"/>
  <c r="B29" i="33" s="1"/>
  <c r="B30" i="14"/>
  <c r="B30" i="15" s="1"/>
  <c r="B30" i="33" s="1"/>
  <c r="B31" i="14"/>
  <c r="B31" i="15" s="1"/>
  <c r="B31" i="33" s="1"/>
  <c r="B32" i="14"/>
  <c r="B32" i="15" s="1"/>
  <c r="B32" i="33" s="1"/>
  <c r="B33" i="14"/>
  <c r="B33" i="15" s="1"/>
  <c r="B33" i="33" s="1"/>
  <c r="B34" i="14"/>
  <c r="B34" i="15" s="1"/>
  <c r="B34" i="33" s="1"/>
  <c r="B35" i="14"/>
  <c r="B35" i="15" s="1"/>
  <c r="B35" i="33" s="1"/>
  <c r="B36" i="14"/>
  <c r="B36" i="15" s="1"/>
  <c r="B36" i="33" s="1"/>
  <c r="B37" i="14"/>
  <c r="B37" i="15" s="1"/>
  <c r="B37" i="33" s="1"/>
  <c r="DZ68" i="16" l="1"/>
  <c r="AE68" i="16"/>
  <c r="AE67" i="16"/>
  <c r="W134" i="23"/>
  <c r="S18" i="25" s="1"/>
  <c r="DY69" i="16"/>
  <c r="O120" i="28"/>
  <c r="U120" i="28" s="1"/>
  <c r="F132" i="28"/>
  <c r="O118" i="28"/>
  <c r="U118" i="28" s="1"/>
  <c r="F130" i="28"/>
  <c r="O119" i="28"/>
  <c r="U119" i="28" s="1"/>
  <c r="F131" i="28"/>
  <c r="O121" i="28"/>
  <c r="U121" i="28" s="1"/>
  <c r="F133" i="28"/>
  <c r="L120" i="27"/>
  <c r="E132" i="27"/>
  <c r="M119" i="27"/>
  <c r="F131" i="27"/>
  <c r="M120" i="27"/>
  <c r="F132" i="27"/>
  <c r="L121" i="27"/>
  <c r="E133" i="27"/>
  <c r="L119" i="27"/>
  <c r="E131" i="27"/>
  <c r="N120" i="26"/>
  <c r="E132" i="26"/>
  <c r="O119" i="26"/>
  <c r="F131" i="26"/>
  <c r="N121" i="26"/>
  <c r="E133" i="26"/>
  <c r="N119" i="26"/>
  <c r="E131" i="26"/>
  <c r="O121" i="26"/>
  <c r="F133" i="26"/>
  <c r="O120" i="26"/>
  <c r="F132" i="26"/>
  <c r="I145" i="28"/>
  <c r="R133" i="28"/>
  <c r="R129" i="28"/>
  <c r="I141" i="28"/>
  <c r="R122" i="28"/>
  <c r="I134" i="28"/>
  <c r="R125" i="28"/>
  <c r="I137" i="28"/>
  <c r="R123" i="28"/>
  <c r="I135" i="28"/>
  <c r="I156" i="28"/>
  <c r="R144" i="28"/>
  <c r="I139" i="28"/>
  <c r="R127" i="28"/>
  <c r="I136" i="28"/>
  <c r="R124" i="28"/>
  <c r="I142" i="28"/>
  <c r="R130" i="28"/>
  <c r="I138" i="28"/>
  <c r="R126" i="28"/>
  <c r="R131" i="28"/>
  <c r="I143" i="28"/>
  <c r="I140" i="28"/>
  <c r="R128" i="28"/>
  <c r="Q87" i="27"/>
  <c r="Q88" i="27"/>
  <c r="P113" i="27"/>
  <c r="P114" i="27"/>
  <c r="P130" i="27"/>
  <c r="I142" i="27"/>
  <c r="I153" i="27"/>
  <c r="P141" i="27"/>
  <c r="Q91" i="27"/>
  <c r="Q92" i="27"/>
  <c r="Q96" i="27"/>
  <c r="Q94" i="27"/>
  <c r="Q93" i="27"/>
  <c r="Q89" i="27"/>
  <c r="Q86" i="27"/>
  <c r="Q90" i="27"/>
  <c r="Q95" i="27"/>
  <c r="H141" i="26"/>
  <c r="Q141" i="26" s="1"/>
  <c r="B35" i="20"/>
  <c r="B35" i="28"/>
  <c r="B35" i="27"/>
  <c r="B35" i="26"/>
  <c r="B35" i="22"/>
  <c r="B35" i="23"/>
  <c r="B34" i="20"/>
  <c r="B34" i="28"/>
  <c r="B34" i="27"/>
  <c r="B34" i="26"/>
  <c r="B34" i="23"/>
  <c r="B34" i="22"/>
  <c r="B31" i="20"/>
  <c r="B31" i="28"/>
  <c r="B31" i="27"/>
  <c r="B31" i="26"/>
  <c r="B31" i="23"/>
  <c r="B31" i="22"/>
  <c r="B27" i="20"/>
  <c r="B27" i="28"/>
  <c r="B27" i="27"/>
  <c r="B27" i="26"/>
  <c r="B27" i="23"/>
  <c r="B27" i="22"/>
  <c r="B30" i="20"/>
  <c r="B30" i="28"/>
  <c r="B30" i="27"/>
  <c r="B30" i="26"/>
  <c r="B30" i="23"/>
  <c r="B30" i="22"/>
  <c r="B26" i="20"/>
  <c r="B26" i="28"/>
  <c r="B26" i="27"/>
  <c r="B26" i="26"/>
  <c r="B26" i="23"/>
  <c r="B26" i="22"/>
  <c r="B37" i="20"/>
  <c r="B37" i="28"/>
  <c r="B37" i="27"/>
  <c r="B37" i="26"/>
  <c r="B37" i="23"/>
  <c r="B37" i="22"/>
  <c r="B33" i="20"/>
  <c r="B33" i="28"/>
  <c r="B33" i="27"/>
  <c r="B33" i="26"/>
  <c r="B33" i="23"/>
  <c r="B33" i="22"/>
  <c r="B29" i="20"/>
  <c r="B29" i="28"/>
  <c r="B29" i="27"/>
  <c r="B29" i="26"/>
  <c r="B29" i="22"/>
  <c r="B29" i="23"/>
  <c r="B36" i="20"/>
  <c r="B36" i="28"/>
  <c r="B36" i="27"/>
  <c r="B36" i="26"/>
  <c r="B36" i="23"/>
  <c r="B36" i="22"/>
  <c r="B32" i="20"/>
  <c r="B32" i="28"/>
  <c r="B32" i="27"/>
  <c r="B32" i="26"/>
  <c r="B32" i="23"/>
  <c r="B32" i="22"/>
  <c r="B28" i="20"/>
  <c r="B28" i="28"/>
  <c r="B28" i="27"/>
  <c r="B28" i="26"/>
  <c r="B28" i="23"/>
  <c r="B28" i="22"/>
  <c r="O108" i="28"/>
  <c r="O106" i="28"/>
  <c r="O107" i="28"/>
  <c r="O109" i="28"/>
  <c r="O104" i="28"/>
  <c r="F116" i="28"/>
  <c r="F128" i="28" s="1"/>
  <c r="O102" i="28"/>
  <c r="F114" i="28"/>
  <c r="F126" i="28" s="1"/>
  <c r="O98" i="28"/>
  <c r="F110" i="28"/>
  <c r="F122" i="28" s="1"/>
  <c r="O100" i="28"/>
  <c r="F112" i="28"/>
  <c r="F124" i="28" s="1"/>
  <c r="O103" i="28"/>
  <c r="F115" i="28"/>
  <c r="F127" i="28" s="1"/>
  <c r="F117" i="28"/>
  <c r="F129" i="28" s="1"/>
  <c r="O105" i="28"/>
  <c r="O99" i="28"/>
  <c r="F111" i="28"/>
  <c r="F123" i="28" s="1"/>
  <c r="O101" i="28"/>
  <c r="F113" i="28"/>
  <c r="F125" i="28" s="1"/>
  <c r="N109" i="28"/>
  <c r="N97" i="28"/>
  <c r="U97" i="28" s="1"/>
  <c r="N88" i="28"/>
  <c r="U88" i="28" s="1"/>
  <c r="N89" i="28"/>
  <c r="U89" i="28" s="1"/>
  <c r="N92" i="28"/>
  <c r="U92" i="28" s="1"/>
  <c r="N94" i="28"/>
  <c r="U94" i="28" s="1"/>
  <c r="N106" i="28"/>
  <c r="N86" i="28"/>
  <c r="U86" i="28" s="1"/>
  <c r="N90" i="28"/>
  <c r="U90" i="28" s="1"/>
  <c r="N107" i="28"/>
  <c r="N95" i="28"/>
  <c r="U95" i="28" s="1"/>
  <c r="N91" i="28"/>
  <c r="U91" i="28" s="1"/>
  <c r="N87" i="28"/>
  <c r="U87" i="28" s="1"/>
  <c r="N108" i="28"/>
  <c r="N96" i="28"/>
  <c r="U96" i="28" s="1"/>
  <c r="N93" i="28"/>
  <c r="U93" i="28" s="1"/>
  <c r="L106" i="27"/>
  <c r="M107" i="27"/>
  <c r="L109" i="27"/>
  <c r="M108" i="27"/>
  <c r="L108" i="27"/>
  <c r="L107" i="27"/>
  <c r="M106" i="27"/>
  <c r="L98" i="27"/>
  <c r="E110" i="27"/>
  <c r="E122" i="27" s="1"/>
  <c r="M104" i="27"/>
  <c r="F116" i="27"/>
  <c r="F128" i="27" s="1"/>
  <c r="E117" i="27"/>
  <c r="E129" i="27" s="1"/>
  <c r="L105" i="27"/>
  <c r="M97" i="27"/>
  <c r="Q97" i="27" s="1"/>
  <c r="F109" i="27"/>
  <c r="F121" i="27" s="1"/>
  <c r="L102" i="27"/>
  <c r="E114" i="27"/>
  <c r="E126" i="27" s="1"/>
  <c r="F113" i="27"/>
  <c r="F125" i="27" s="1"/>
  <c r="M101" i="27"/>
  <c r="F111" i="27"/>
  <c r="F123" i="27" s="1"/>
  <c r="M99" i="27"/>
  <c r="E111" i="27"/>
  <c r="E123" i="27" s="1"/>
  <c r="L99" i="27"/>
  <c r="E115" i="27"/>
  <c r="E127" i="27" s="1"/>
  <c r="L103" i="27"/>
  <c r="L104" i="27"/>
  <c r="E116" i="27"/>
  <c r="E128" i="27" s="1"/>
  <c r="M98" i="27"/>
  <c r="F110" i="27"/>
  <c r="F122" i="27" s="1"/>
  <c r="E112" i="27"/>
  <c r="E124" i="27" s="1"/>
  <c r="L100" i="27"/>
  <c r="F112" i="27"/>
  <c r="F124" i="27" s="1"/>
  <c r="M100" i="27"/>
  <c r="F115" i="27"/>
  <c r="F127" i="27" s="1"/>
  <c r="M103" i="27"/>
  <c r="M105" i="27"/>
  <c r="F117" i="27"/>
  <c r="F129" i="27" s="1"/>
  <c r="M102" i="27"/>
  <c r="F114" i="27"/>
  <c r="F126" i="27" s="1"/>
  <c r="E113" i="27"/>
  <c r="E125" i="27" s="1"/>
  <c r="L101" i="27"/>
  <c r="O107" i="26"/>
  <c r="N108" i="26"/>
  <c r="N106" i="26"/>
  <c r="N107" i="26"/>
  <c r="O106" i="26"/>
  <c r="O109" i="26"/>
  <c r="N109" i="26"/>
  <c r="O108" i="26"/>
  <c r="O98" i="26"/>
  <c r="F110" i="26"/>
  <c r="F122" i="26" s="1"/>
  <c r="E111" i="26"/>
  <c r="E123" i="26" s="1"/>
  <c r="N99" i="26"/>
  <c r="N102" i="26"/>
  <c r="E114" i="26"/>
  <c r="E126" i="26" s="1"/>
  <c r="F116" i="26"/>
  <c r="F128" i="26" s="1"/>
  <c r="O104" i="26"/>
  <c r="O103" i="26"/>
  <c r="F115" i="26"/>
  <c r="F127" i="26" s="1"/>
  <c r="N100" i="26"/>
  <c r="E112" i="26"/>
  <c r="E124" i="26" s="1"/>
  <c r="F112" i="26"/>
  <c r="F124" i="26" s="1"/>
  <c r="O100" i="26"/>
  <c r="E116" i="26"/>
  <c r="E128" i="26" s="1"/>
  <c r="N104" i="26"/>
  <c r="E117" i="26"/>
  <c r="E129" i="26" s="1"/>
  <c r="N105" i="26"/>
  <c r="N98" i="26"/>
  <c r="E110" i="26"/>
  <c r="E122" i="26" s="1"/>
  <c r="E115" i="26"/>
  <c r="E127" i="26" s="1"/>
  <c r="N103" i="26"/>
  <c r="E113" i="26"/>
  <c r="E125" i="26" s="1"/>
  <c r="N101" i="26"/>
  <c r="F117" i="26"/>
  <c r="F129" i="26" s="1"/>
  <c r="O105" i="26"/>
  <c r="O101" i="26"/>
  <c r="F113" i="26"/>
  <c r="F125" i="26" s="1"/>
  <c r="O102" i="26"/>
  <c r="F114" i="26"/>
  <c r="F126" i="26" s="1"/>
  <c r="F111" i="26"/>
  <c r="F123" i="26" s="1"/>
  <c r="O99" i="26"/>
  <c r="AZ26" i="16"/>
  <c r="BA26" i="16" s="1"/>
  <c r="BB26" i="16" s="1"/>
  <c r="BC26" i="16" s="1"/>
  <c r="BD26" i="16" s="1"/>
  <c r="BE26" i="16" s="1"/>
  <c r="BF26" i="16" s="1"/>
  <c r="BG26" i="16" s="1"/>
  <c r="BH26" i="16" s="1"/>
  <c r="DD26" i="16"/>
  <c r="DE26" i="16" s="1"/>
  <c r="DF26" i="16" s="1"/>
  <c r="DG26" i="16" s="1"/>
  <c r="DH26" i="16" s="1"/>
  <c r="DI26" i="16" s="1"/>
  <c r="DJ26" i="16" s="1"/>
  <c r="DK26" i="16" s="1"/>
  <c r="DL26" i="16" s="1"/>
  <c r="DM26" i="16" s="1"/>
  <c r="DN26" i="16" s="1"/>
  <c r="DO26" i="16" s="1"/>
  <c r="DP26" i="16" s="1"/>
  <c r="B25" i="14"/>
  <c r="B25" i="15" s="1"/>
  <c r="B25" i="33" s="1"/>
  <c r="B24" i="14"/>
  <c r="B24" i="15" s="1"/>
  <c r="B24" i="33" s="1"/>
  <c r="B23" i="14"/>
  <c r="B23" i="15" s="1"/>
  <c r="B23" i="33" s="1"/>
  <c r="B22" i="14"/>
  <c r="B22" i="15" s="1"/>
  <c r="B22" i="33" s="1"/>
  <c r="B21" i="14"/>
  <c r="B21" i="15" s="1"/>
  <c r="B21" i="33" s="1"/>
  <c r="B20" i="14"/>
  <c r="B20" i="15" s="1"/>
  <c r="B20" i="33" s="1"/>
  <c r="B19" i="14"/>
  <c r="B19" i="15" s="1"/>
  <c r="B19" i="33" s="1"/>
  <c r="B18" i="14"/>
  <c r="B18" i="15" s="1"/>
  <c r="B18" i="33" s="1"/>
  <c r="B17" i="14"/>
  <c r="B17" i="15" s="1"/>
  <c r="B17" i="33" s="1"/>
  <c r="B16" i="14"/>
  <c r="B16" i="15" s="1"/>
  <c r="B16" i="33" s="1"/>
  <c r="B15" i="14"/>
  <c r="B15" i="15" s="1"/>
  <c r="B15" i="33" s="1"/>
  <c r="B14" i="14"/>
  <c r="B14" i="15" s="1"/>
  <c r="B14" i="33" s="1"/>
  <c r="B13" i="14"/>
  <c r="B13" i="15" s="1"/>
  <c r="B13" i="33" s="1"/>
  <c r="B12" i="14"/>
  <c r="B12" i="15" s="1"/>
  <c r="B12" i="33" s="1"/>
  <c r="B11" i="14"/>
  <c r="B11" i="15" s="1"/>
  <c r="B11" i="33" s="1"/>
  <c r="B10" i="14"/>
  <c r="B10" i="15" s="1"/>
  <c r="B10" i="33" s="1"/>
  <c r="B9" i="14"/>
  <c r="B9" i="15" s="1"/>
  <c r="B9" i="33" s="1"/>
  <c r="B8" i="14"/>
  <c r="B8" i="15" s="1"/>
  <c r="B8" i="33" s="1"/>
  <c r="B7" i="14"/>
  <c r="B7" i="15" s="1"/>
  <c r="B7" i="33" s="1"/>
  <c r="B6" i="14"/>
  <c r="B6" i="15" s="1"/>
  <c r="B6" i="33" s="1"/>
  <c r="B5" i="14"/>
  <c r="B5" i="15" s="1"/>
  <c r="B5" i="33" s="1"/>
  <c r="B4" i="14"/>
  <c r="B4" i="15" s="1"/>
  <c r="B4" i="33" s="1"/>
  <c r="B3" i="14"/>
  <c r="B3" i="15" s="1"/>
  <c r="B3" i="33" s="1"/>
  <c r="B2" i="14"/>
  <c r="B2" i="15" s="1"/>
  <c r="BI26" i="16" l="1"/>
  <c r="BJ26" i="16" s="1"/>
  <c r="DZ69" i="16"/>
  <c r="DY70" i="16"/>
  <c r="Q120" i="27"/>
  <c r="Q119" i="27"/>
  <c r="M121" i="27"/>
  <c r="Q121" i="27" s="1"/>
  <c r="F133" i="27"/>
  <c r="U108" i="28"/>
  <c r="U107" i="28"/>
  <c r="U109" i="28"/>
  <c r="U106" i="28"/>
  <c r="I152" i="28"/>
  <c r="R140" i="28"/>
  <c r="R138" i="28"/>
  <c r="I150" i="28"/>
  <c r="I148" i="28"/>
  <c r="R136" i="28"/>
  <c r="R141" i="28"/>
  <c r="I153" i="28"/>
  <c r="R143" i="28"/>
  <c r="I155" i="28"/>
  <c r="R156" i="28"/>
  <c r="I168" i="28"/>
  <c r="R137" i="28"/>
  <c r="I149" i="28"/>
  <c r="B2" i="33"/>
  <c r="D14" i="19"/>
  <c r="H21" i="32" s="1"/>
  <c r="J14" i="19"/>
  <c r="H22" i="32" s="1"/>
  <c r="M14" i="31"/>
  <c r="Q14" i="31" s="1"/>
  <c r="U14" i="31"/>
  <c r="H5" i="32" s="1"/>
  <c r="C14" i="31"/>
  <c r="H3" i="32" s="1"/>
  <c r="AD14" i="31"/>
  <c r="AL14" i="31"/>
  <c r="D14" i="31"/>
  <c r="H14" i="31" s="1"/>
  <c r="V14" i="31"/>
  <c r="Z14" i="31" s="1"/>
  <c r="L14" i="31"/>
  <c r="H4" i="32" s="1"/>
  <c r="R142" i="28"/>
  <c r="I154" i="28"/>
  <c r="I151" i="28"/>
  <c r="R139" i="28"/>
  <c r="I147" i="28"/>
  <c r="R135" i="28"/>
  <c r="I146" i="28"/>
  <c r="R134" i="28"/>
  <c r="I157" i="28"/>
  <c r="R145" i="28"/>
  <c r="Q107" i="27"/>
  <c r="Q104" i="27"/>
  <c r="I145" i="27"/>
  <c r="P133" i="27"/>
  <c r="I154" i="27"/>
  <c r="P142" i="27"/>
  <c r="P126" i="27"/>
  <c r="I138" i="27"/>
  <c r="I137" i="27"/>
  <c r="P125" i="27"/>
  <c r="P153" i="27"/>
  <c r="I165" i="27"/>
  <c r="H153" i="26"/>
  <c r="Q153" i="26" s="1"/>
  <c r="Q108" i="27"/>
  <c r="Q101" i="27"/>
  <c r="Q103" i="27"/>
  <c r="Q105" i="27"/>
  <c r="Q102" i="27"/>
  <c r="Q98" i="27"/>
  <c r="Q100" i="27"/>
  <c r="Q99" i="27"/>
  <c r="Q106" i="27"/>
  <c r="O8" i="18"/>
  <c r="O9" i="18"/>
  <c r="O4" i="18"/>
  <c r="O12" i="18"/>
  <c r="O7" i="18"/>
  <c r="O11" i="18"/>
  <c r="O6" i="18"/>
  <c r="AD7" i="31"/>
  <c r="O5" i="18"/>
  <c r="O10" i="18"/>
  <c r="H142" i="26"/>
  <c r="Q142" i="26" s="1"/>
  <c r="H137" i="26"/>
  <c r="Q137" i="26" s="1"/>
  <c r="U2" i="26"/>
  <c r="R2" i="22"/>
  <c r="H145" i="26"/>
  <c r="Q145" i="26" s="1"/>
  <c r="H138" i="26"/>
  <c r="Q138" i="26" s="1"/>
  <c r="B3" i="20"/>
  <c r="B3" i="28"/>
  <c r="B3" i="27"/>
  <c r="B3" i="26"/>
  <c r="B3" i="22"/>
  <c r="B3" i="23"/>
  <c r="B11" i="20"/>
  <c r="B11" i="28"/>
  <c r="B11" i="27"/>
  <c r="B11" i="26"/>
  <c r="B11" i="23"/>
  <c r="B11" i="22"/>
  <c r="B19" i="20"/>
  <c r="B19" i="28"/>
  <c r="B19" i="27"/>
  <c r="B19" i="26"/>
  <c r="B19" i="23"/>
  <c r="B19" i="22"/>
  <c r="B8" i="20"/>
  <c r="B8" i="28"/>
  <c r="B8" i="27"/>
  <c r="B8" i="26"/>
  <c r="B8" i="23"/>
  <c r="B8" i="22"/>
  <c r="B16" i="20"/>
  <c r="B16" i="28"/>
  <c r="B16" i="27"/>
  <c r="B16" i="26"/>
  <c r="B16" i="23"/>
  <c r="B16" i="22"/>
  <c r="B20" i="20"/>
  <c r="B20" i="28"/>
  <c r="B20" i="27"/>
  <c r="B20" i="26"/>
  <c r="B20" i="22"/>
  <c r="B20" i="23"/>
  <c r="B24" i="20"/>
  <c r="B24" i="28"/>
  <c r="B24" i="27"/>
  <c r="B24" i="26"/>
  <c r="B24" i="23"/>
  <c r="B24" i="22"/>
  <c r="B5" i="20"/>
  <c r="B5" i="28"/>
  <c r="B5" i="27"/>
  <c r="B5" i="26"/>
  <c r="B5" i="23"/>
  <c r="B5" i="22"/>
  <c r="B9" i="20"/>
  <c r="B9" i="28"/>
  <c r="B9" i="27"/>
  <c r="B9" i="26"/>
  <c r="B9" i="22"/>
  <c r="B9" i="23"/>
  <c r="B13" i="20"/>
  <c r="B13" i="28"/>
  <c r="B13" i="27"/>
  <c r="B13" i="26"/>
  <c r="B13" i="22"/>
  <c r="B13" i="23"/>
  <c r="B17" i="20"/>
  <c r="B17" i="28"/>
  <c r="B17" i="27"/>
  <c r="B17" i="26"/>
  <c r="B17" i="23"/>
  <c r="B17" i="22"/>
  <c r="B21" i="20"/>
  <c r="B21" i="28"/>
  <c r="B21" i="27"/>
  <c r="B21" i="26"/>
  <c r="B21" i="22"/>
  <c r="B21" i="23"/>
  <c r="B25" i="20"/>
  <c r="B25" i="28"/>
  <c r="B25" i="27"/>
  <c r="B25" i="26"/>
  <c r="B25" i="23"/>
  <c r="B25" i="22"/>
  <c r="B7" i="20"/>
  <c r="B7" i="28"/>
  <c r="B7" i="27"/>
  <c r="B7" i="26"/>
  <c r="B7" i="23"/>
  <c r="B7" i="22"/>
  <c r="B15" i="20"/>
  <c r="B15" i="28"/>
  <c r="B15" i="27"/>
  <c r="B15" i="26"/>
  <c r="B15" i="23"/>
  <c r="B15" i="22"/>
  <c r="B23" i="20"/>
  <c r="B23" i="28"/>
  <c r="B23" i="27"/>
  <c r="B23" i="26"/>
  <c r="B23" i="23"/>
  <c r="B23" i="22"/>
  <c r="B4" i="20"/>
  <c r="B4" i="28"/>
  <c r="B4" i="27"/>
  <c r="B4" i="26"/>
  <c r="B4" i="22"/>
  <c r="B4" i="23"/>
  <c r="B12" i="20"/>
  <c r="B12" i="28"/>
  <c r="B12" i="27"/>
  <c r="B12" i="26"/>
  <c r="B12" i="23"/>
  <c r="B12" i="22"/>
  <c r="B2" i="20"/>
  <c r="B2" i="28"/>
  <c r="B2" i="27"/>
  <c r="B2" i="26"/>
  <c r="B2" i="23"/>
  <c r="B2" i="22"/>
  <c r="M12" i="31"/>
  <c r="Q12" i="31" s="1"/>
  <c r="AD12" i="31"/>
  <c r="M11" i="31"/>
  <c r="Q11" i="31" s="1"/>
  <c r="L8" i="31"/>
  <c r="L11" i="31"/>
  <c r="E4" i="32" s="1"/>
  <c r="U9" i="31"/>
  <c r="C5" i="32" s="1"/>
  <c r="U5" i="31"/>
  <c r="AD11" i="31"/>
  <c r="L9" i="31"/>
  <c r="C4" i="32" s="1"/>
  <c r="D9" i="31"/>
  <c r="H9" i="31" s="1"/>
  <c r="D8" i="31"/>
  <c r="H8" i="31" s="1"/>
  <c r="D7" i="31"/>
  <c r="H7" i="31" s="1"/>
  <c r="D6" i="31"/>
  <c r="H6" i="31" s="1"/>
  <c r="V7" i="31"/>
  <c r="Z7" i="31" s="1"/>
  <c r="AL11" i="31"/>
  <c r="M10" i="31"/>
  <c r="Q10" i="31" s="1"/>
  <c r="AD9" i="31"/>
  <c r="C9" i="31"/>
  <c r="C3" i="32" s="1"/>
  <c r="M6" i="31"/>
  <c r="Q6" i="31" s="1"/>
  <c r="AD5" i="31"/>
  <c r="C5" i="31"/>
  <c r="K10" i="18"/>
  <c r="S4" i="18"/>
  <c r="S9" i="18"/>
  <c r="S10" i="18"/>
  <c r="H35" i="32"/>
  <c r="C4" i="18"/>
  <c r="J5" i="19"/>
  <c r="K12" i="18"/>
  <c r="D7" i="19"/>
  <c r="J8" i="19"/>
  <c r="G7" i="18"/>
  <c r="J10" i="19"/>
  <c r="C9" i="18"/>
  <c r="J12" i="19"/>
  <c r="F22" i="32" s="1"/>
  <c r="C11" i="18"/>
  <c r="G13" i="18"/>
  <c r="H34" i="32" s="1"/>
  <c r="C12" i="31"/>
  <c r="F3" i="32" s="1"/>
  <c r="V13" i="31"/>
  <c r="Z13" i="31" s="1"/>
  <c r="U8" i="31"/>
  <c r="AL10" i="31"/>
  <c r="V10" i="31"/>
  <c r="Z10" i="31" s="1"/>
  <c r="AL12" i="31"/>
  <c r="D11" i="31"/>
  <c r="H11" i="31" s="1"/>
  <c r="AD10" i="31"/>
  <c r="C10" i="31"/>
  <c r="D3" i="32" s="1"/>
  <c r="M7" i="31"/>
  <c r="Q7" i="31" s="1"/>
  <c r="AD6" i="31"/>
  <c r="C6" i="31"/>
  <c r="S6" i="18"/>
  <c r="S8" i="18"/>
  <c r="K6" i="18"/>
  <c r="K9" i="18"/>
  <c r="J6" i="19"/>
  <c r="J29" i="19" s="1"/>
  <c r="G6" i="18"/>
  <c r="J9" i="19"/>
  <c r="C22" i="32" s="1"/>
  <c r="G8" i="18"/>
  <c r="J11" i="19"/>
  <c r="E22" i="32" s="1"/>
  <c r="C10" i="18"/>
  <c r="D13" i="19"/>
  <c r="G11" i="18"/>
  <c r="M13" i="31"/>
  <c r="Q13" i="31" s="1"/>
  <c r="C11" i="31"/>
  <c r="E3" i="32" s="1"/>
  <c r="V6" i="31"/>
  <c r="Z6" i="31" s="1"/>
  <c r="L5" i="31"/>
  <c r="L13" i="31"/>
  <c r="V12" i="31"/>
  <c r="Z12" i="31" s="1"/>
  <c r="U7" i="31"/>
  <c r="L6" i="31"/>
  <c r="U13" i="31"/>
  <c r="G5" i="32" s="1"/>
  <c r="U12" i="31"/>
  <c r="F5" i="32" s="1"/>
  <c r="U11" i="31"/>
  <c r="E5" i="32" s="1"/>
  <c r="V8" i="31"/>
  <c r="Z8" i="31" s="1"/>
  <c r="V5" i="31"/>
  <c r="Z5" i="31" s="1"/>
  <c r="AL13" i="31"/>
  <c r="D12" i="31"/>
  <c r="H12" i="31" s="1"/>
  <c r="M8" i="31"/>
  <c r="Q8" i="31" s="1"/>
  <c r="C7" i="31"/>
  <c r="S7" i="18"/>
  <c r="S12" i="18"/>
  <c r="K4" i="18"/>
  <c r="D5" i="19"/>
  <c r="K7" i="18"/>
  <c r="J7" i="19"/>
  <c r="C5" i="18"/>
  <c r="C7" i="18"/>
  <c r="C8" i="18"/>
  <c r="D10" i="19"/>
  <c r="G9" i="18"/>
  <c r="G10" i="18"/>
  <c r="C12" i="18"/>
  <c r="AD13" i="31"/>
  <c r="L10" i="31"/>
  <c r="D4" i="32" s="1"/>
  <c r="L12" i="31"/>
  <c r="F4" i="32" s="1"/>
  <c r="V11" i="31"/>
  <c r="Z11" i="31" s="1"/>
  <c r="U10" i="31"/>
  <c r="D5" i="32" s="1"/>
  <c r="U6" i="31"/>
  <c r="L7" i="31"/>
  <c r="D10" i="31"/>
  <c r="H10" i="31" s="1"/>
  <c r="AL9" i="31"/>
  <c r="AL8" i="31"/>
  <c r="AL7" i="31"/>
  <c r="AL6" i="31"/>
  <c r="AL5" i="31"/>
  <c r="D5" i="31"/>
  <c r="H5" i="31" s="1"/>
  <c r="V9" i="31"/>
  <c r="Z9" i="31" s="1"/>
  <c r="C13" i="31"/>
  <c r="G3" i="32" s="1"/>
  <c r="D13" i="31"/>
  <c r="H13" i="31" s="1"/>
  <c r="M9" i="31"/>
  <c r="Q9" i="31" s="1"/>
  <c r="AD8" i="31"/>
  <c r="C8" i="31"/>
  <c r="M5" i="31"/>
  <c r="Q5" i="31" s="1"/>
  <c r="S11" i="18"/>
  <c r="S5" i="18"/>
  <c r="K8" i="18"/>
  <c r="G4" i="18"/>
  <c r="K11" i="18"/>
  <c r="K5" i="18"/>
  <c r="D6" i="19"/>
  <c r="D29" i="19" s="1"/>
  <c r="G5" i="18"/>
  <c r="H5" i="18" s="1"/>
  <c r="C6" i="18"/>
  <c r="D8" i="19"/>
  <c r="D9" i="19"/>
  <c r="C21" i="32" s="1"/>
  <c r="D11" i="19"/>
  <c r="D12" i="19"/>
  <c r="F21" i="32" s="1"/>
  <c r="J13" i="19"/>
  <c r="G12" i="18"/>
  <c r="B6" i="20"/>
  <c r="B6" i="28"/>
  <c r="B6" i="27"/>
  <c r="B6" i="26"/>
  <c r="B6" i="23"/>
  <c r="B6" i="22"/>
  <c r="B10" i="20"/>
  <c r="B10" i="28"/>
  <c r="B10" i="27"/>
  <c r="B10" i="26"/>
  <c r="B10" i="23"/>
  <c r="B10" i="22"/>
  <c r="B14" i="20"/>
  <c r="B14" i="28"/>
  <c r="B14" i="27"/>
  <c r="B14" i="26"/>
  <c r="B14" i="23"/>
  <c r="B14" i="22"/>
  <c r="B18" i="20"/>
  <c r="B18" i="28"/>
  <c r="B18" i="27"/>
  <c r="B18" i="26"/>
  <c r="B18" i="22"/>
  <c r="B18" i="23"/>
  <c r="B22" i="20"/>
  <c r="B22" i="28"/>
  <c r="B22" i="27"/>
  <c r="B22" i="26"/>
  <c r="B22" i="23"/>
  <c r="B22" i="22"/>
  <c r="O113" i="28"/>
  <c r="O112" i="28"/>
  <c r="O114" i="28"/>
  <c r="O117" i="28"/>
  <c r="O111" i="28"/>
  <c r="O115" i="28"/>
  <c r="O110" i="28"/>
  <c r="O116" i="28"/>
  <c r="N98" i="28"/>
  <c r="U98" i="28" s="1"/>
  <c r="N110" i="28"/>
  <c r="N111" i="28"/>
  <c r="N99" i="28"/>
  <c r="U99" i="28" s="1"/>
  <c r="N112" i="28"/>
  <c r="N100" i="28"/>
  <c r="U100" i="28" s="1"/>
  <c r="N102" i="28"/>
  <c r="U102" i="28" s="1"/>
  <c r="N114" i="28"/>
  <c r="N113" i="28"/>
  <c r="N101" i="28"/>
  <c r="U101" i="28" s="1"/>
  <c r="N105" i="28"/>
  <c r="U105" i="28" s="1"/>
  <c r="N117" i="28"/>
  <c r="N116" i="28"/>
  <c r="N104" i="28"/>
  <c r="U104" i="28" s="1"/>
  <c r="N115" i="28"/>
  <c r="N103" i="28"/>
  <c r="U103" i="28" s="1"/>
  <c r="M118" i="27"/>
  <c r="L118" i="27"/>
  <c r="L113" i="27"/>
  <c r="L116" i="27"/>
  <c r="L115" i="27"/>
  <c r="M111" i="27"/>
  <c r="L117" i="27"/>
  <c r="L110" i="27"/>
  <c r="M114" i="27"/>
  <c r="M112" i="27"/>
  <c r="M109" i="27"/>
  <c r="Q109" i="27" s="1"/>
  <c r="M115" i="27"/>
  <c r="M110" i="27"/>
  <c r="L111" i="27"/>
  <c r="M113" i="27"/>
  <c r="M116" i="27"/>
  <c r="M117" i="27"/>
  <c r="L112" i="27"/>
  <c r="L114" i="27"/>
  <c r="O118" i="26"/>
  <c r="N118" i="26"/>
  <c r="O117" i="26"/>
  <c r="N113" i="26"/>
  <c r="O114" i="26"/>
  <c r="N115" i="26"/>
  <c r="O110" i="26"/>
  <c r="N112" i="26"/>
  <c r="O115" i="26"/>
  <c r="N114" i="26"/>
  <c r="O111" i="26"/>
  <c r="O113" i="26"/>
  <c r="N117" i="26"/>
  <c r="O112" i="26"/>
  <c r="N110" i="26"/>
  <c r="N116" i="26"/>
  <c r="O116" i="26"/>
  <c r="N111" i="26"/>
  <c r="AT3" i="15"/>
  <c r="S3" i="33" s="1"/>
  <c r="W3" i="33" s="1"/>
  <c r="X3" i="33" s="1"/>
  <c r="U2" i="20"/>
  <c r="AL26" i="16"/>
  <c r="AM26" i="16" s="1"/>
  <c r="AN26" i="16" s="1"/>
  <c r="AO26" i="16" s="1"/>
  <c r="AP26" i="16" s="1"/>
  <c r="DK62" i="16"/>
  <c r="DK61" i="16"/>
  <c r="DK66" i="16"/>
  <c r="DK67" i="16"/>
  <c r="DK68" i="16"/>
  <c r="DK65" i="16"/>
  <c r="DK63" i="16"/>
  <c r="DK70" i="16"/>
  <c r="DK64" i="16"/>
  <c r="DK71" i="16"/>
  <c r="DK69" i="16"/>
  <c r="DK72" i="16"/>
  <c r="BG62" i="16"/>
  <c r="BG66" i="16"/>
  <c r="BG68" i="16"/>
  <c r="BG67" i="16"/>
  <c r="BG64" i="16"/>
  <c r="BG63" i="16"/>
  <c r="BG65" i="16"/>
  <c r="D22" i="32" l="1"/>
  <c r="D21" i="32"/>
  <c r="D28" i="19"/>
  <c r="BG69" i="16"/>
  <c r="BK26" i="16"/>
  <c r="BL26" i="16" s="1"/>
  <c r="BG70" i="16"/>
  <c r="AQ26" i="16"/>
  <c r="AR26" i="16" s="1"/>
  <c r="AS26" i="16" s="1"/>
  <c r="AT26" i="16" s="1"/>
  <c r="AU26" i="16" s="1"/>
  <c r="AV26" i="16" s="1"/>
  <c r="AW26" i="16" s="1"/>
  <c r="AX26" i="16" s="1"/>
  <c r="AS72" i="16" s="1"/>
  <c r="DZ70" i="16"/>
  <c r="DY72" i="16"/>
  <c r="DY71" i="16"/>
  <c r="R14" i="25"/>
  <c r="Q14" i="25"/>
  <c r="K14" i="25"/>
  <c r="J14" i="25"/>
  <c r="D14" i="25"/>
  <c r="C14" i="25"/>
  <c r="AM14" i="31"/>
  <c r="H37" i="32"/>
  <c r="AE14" i="31"/>
  <c r="AF14" i="31" s="1"/>
  <c r="AG14" i="31" s="1"/>
  <c r="H36" i="32"/>
  <c r="H23" i="32"/>
  <c r="E6" i="31"/>
  <c r="U113" i="28"/>
  <c r="N14" i="31"/>
  <c r="U115" i="28"/>
  <c r="D5" i="18"/>
  <c r="U116" i="28"/>
  <c r="U117" i="28"/>
  <c r="U110" i="28"/>
  <c r="U114" i="28"/>
  <c r="U111" i="28"/>
  <c r="U112" i="28"/>
  <c r="I180" i="28"/>
  <c r="R168" i="28"/>
  <c r="R153" i="28"/>
  <c r="I165" i="28"/>
  <c r="I162" i="28"/>
  <c r="R150" i="28"/>
  <c r="I169" i="28"/>
  <c r="R157" i="28"/>
  <c r="R147" i="28"/>
  <c r="I159" i="28"/>
  <c r="AN14" i="31"/>
  <c r="W14" i="31"/>
  <c r="C14" i="19"/>
  <c r="E14" i="19" s="1"/>
  <c r="AD53" i="33"/>
  <c r="AC53" i="33"/>
  <c r="I166" i="28"/>
  <c r="R154" i="28"/>
  <c r="I161" i="28"/>
  <c r="R149" i="28"/>
  <c r="R155" i="28"/>
  <c r="I167" i="28"/>
  <c r="R146" i="28"/>
  <c r="I158" i="28"/>
  <c r="R151" i="28"/>
  <c r="I163" i="28"/>
  <c r="E14" i="31"/>
  <c r="R148" i="28"/>
  <c r="I160" i="28"/>
  <c r="I164" i="28"/>
  <c r="R152" i="28"/>
  <c r="AM64" i="20"/>
  <c r="AK64" i="20"/>
  <c r="AJ64" i="20"/>
  <c r="AL64" i="20"/>
  <c r="Q114" i="27"/>
  <c r="S2" i="22"/>
  <c r="X53" i="22"/>
  <c r="N13" i="31"/>
  <c r="G4" i="32"/>
  <c r="Q111" i="27"/>
  <c r="I149" i="27"/>
  <c r="P137" i="27"/>
  <c r="I166" i="27"/>
  <c r="P154" i="27"/>
  <c r="P165" i="27"/>
  <c r="I177" i="27"/>
  <c r="I150" i="27"/>
  <c r="P138" i="27"/>
  <c r="I157" i="27"/>
  <c r="P145" i="27"/>
  <c r="H157" i="26"/>
  <c r="Q157" i="26" s="1"/>
  <c r="H149" i="26"/>
  <c r="Q149" i="26" s="1"/>
  <c r="H165" i="26"/>
  <c r="Q165" i="26" s="1"/>
  <c r="H150" i="26"/>
  <c r="Q150" i="26" s="1"/>
  <c r="H154" i="26"/>
  <c r="Q154" i="26" s="1"/>
  <c r="Q112" i="27"/>
  <c r="E8" i="31"/>
  <c r="Q118" i="27"/>
  <c r="Q110" i="27"/>
  <c r="Q117" i="27"/>
  <c r="Q115" i="27"/>
  <c r="Q113" i="27"/>
  <c r="Q116" i="27"/>
  <c r="N6" i="31"/>
  <c r="D6" i="18"/>
  <c r="E13" i="31"/>
  <c r="E11" i="31"/>
  <c r="N11" i="31"/>
  <c r="E7" i="31"/>
  <c r="N7" i="31"/>
  <c r="N12" i="31"/>
  <c r="E9" i="31"/>
  <c r="U3" i="26"/>
  <c r="R3" i="22"/>
  <c r="S3" i="22" s="1"/>
  <c r="N10" i="31"/>
  <c r="L7" i="18"/>
  <c r="L5" i="18"/>
  <c r="Y12" i="31"/>
  <c r="AA12" i="31" s="1"/>
  <c r="F23" i="32"/>
  <c r="H12" i="18"/>
  <c r="G34" i="32"/>
  <c r="E21" i="32"/>
  <c r="L11" i="18"/>
  <c r="F35" i="32"/>
  <c r="AE6" i="31"/>
  <c r="AF6" i="31" s="1"/>
  <c r="AG6" i="31" s="1"/>
  <c r="I6" i="19" s="1"/>
  <c r="K6" i="19" s="1"/>
  <c r="P5" i="18"/>
  <c r="D12" i="18"/>
  <c r="G33" i="32"/>
  <c r="AM13" i="31"/>
  <c r="AN13" i="31" s="1"/>
  <c r="T12" i="18"/>
  <c r="G37" i="32"/>
  <c r="H6" i="18"/>
  <c r="D36" i="32"/>
  <c r="P9" i="18"/>
  <c r="AE10" i="31"/>
  <c r="AF10" i="31" s="1"/>
  <c r="AG10" i="31" s="1"/>
  <c r="E10" i="31"/>
  <c r="H7" i="18"/>
  <c r="G35" i="32"/>
  <c r="L12" i="18"/>
  <c r="D37" i="32"/>
  <c r="T9" i="18"/>
  <c r="AM10" i="31"/>
  <c r="AN10" i="31" s="1"/>
  <c r="AO10" i="31" s="1"/>
  <c r="D7" i="32" s="1"/>
  <c r="E35" i="32"/>
  <c r="L10" i="18"/>
  <c r="W5" i="31"/>
  <c r="C5" i="19"/>
  <c r="AG62" i="22"/>
  <c r="J8" i="25"/>
  <c r="AH62" i="22"/>
  <c r="J4" i="25"/>
  <c r="J10" i="25"/>
  <c r="AI62" i="22"/>
  <c r="J11" i="25"/>
  <c r="J5" i="25"/>
  <c r="J13" i="25"/>
  <c r="J7" i="25"/>
  <c r="AF62" i="22"/>
  <c r="J6" i="25"/>
  <c r="J9" i="25"/>
  <c r="J12" i="25"/>
  <c r="G22" i="32"/>
  <c r="D23" i="32"/>
  <c r="D8" i="18"/>
  <c r="C33" i="32"/>
  <c r="AE9" i="31"/>
  <c r="AF9" i="31" s="1"/>
  <c r="AG9" i="31" s="1"/>
  <c r="P8" i="18"/>
  <c r="C36" i="32"/>
  <c r="C11" i="19"/>
  <c r="E11" i="19" s="1"/>
  <c r="W11" i="31"/>
  <c r="N5" i="31"/>
  <c r="F34" i="32"/>
  <c r="H11" i="18"/>
  <c r="H8" i="18"/>
  <c r="C34" i="32"/>
  <c r="D35" i="32"/>
  <c r="L9" i="18"/>
  <c r="AM9" i="31"/>
  <c r="AN9" i="31" s="1"/>
  <c r="AO9" i="31" s="1"/>
  <c r="C7" i="32" s="1"/>
  <c r="T8" i="18"/>
  <c r="C37" i="32"/>
  <c r="E12" i="31"/>
  <c r="AE5" i="31"/>
  <c r="AF5" i="31" s="1"/>
  <c r="AG5" i="31" s="1"/>
  <c r="I5" i="19" s="1"/>
  <c r="K5" i="19" s="1"/>
  <c r="C9" i="19"/>
  <c r="E9" i="19" s="1"/>
  <c r="W9" i="31"/>
  <c r="AL62" i="23"/>
  <c r="AI53" i="23"/>
  <c r="AG54" i="23"/>
  <c r="AI55" i="23"/>
  <c r="AE56" i="23"/>
  <c r="AM58" i="23"/>
  <c r="AK61" i="23"/>
  <c r="AJ59" i="23"/>
  <c r="AF60" i="23"/>
  <c r="R12" i="25"/>
  <c r="Q6" i="25"/>
  <c r="AK57" i="23"/>
  <c r="AD61" i="23"/>
  <c r="AE59" i="23"/>
  <c r="R6" i="25"/>
  <c r="R5" i="25"/>
  <c r="AG61" i="23"/>
  <c r="AC62" i="23"/>
  <c r="Q11" i="25"/>
  <c r="AM62" i="23"/>
  <c r="AH60" i="23"/>
  <c r="AG53" i="23"/>
  <c r="AK54" i="23"/>
  <c r="AJ55" i="23"/>
  <c r="AD58" i="23"/>
  <c r="AH59" i="23"/>
  <c r="AD54" i="23"/>
  <c r="AH62" i="23"/>
  <c r="AC53" i="23"/>
  <c r="AC55" i="23"/>
  <c r="AC56" i="23"/>
  <c r="AK56" i="23"/>
  <c r="AM59" i="23"/>
  <c r="Q5" i="25"/>
  <c r="AL56" i="23"/>
  <c r="AG62" i="23"/>
  <c r="AE53" i="23"/>
  <c r="AE54" i="23"/>
  <c r="AK55" i="23"/>
  <c r="AI56" i="23"/>
  <c r="AG57" i="23"/>
  <c r="Q4" i="25"/>
  <c r="AJ62" i="23"/>
  <c r="Q13" i="25"/>
  <c r="Q7" i="25"/>
  <c r="AC54" i="23"/>
  <c r="AM54" i="23"/>
  <c r="AE55" i="23"/>
  <c r="AM55" i="23"/>
  <c r="AK58" i="23"/>
  <c r="AM61" i="23"/>
  <c r="AL54" i="23"/>
  <c r="AL58" i="23"/>
  <c r="AF61" i="23"/>
  <c r="AM57" i="23"/>
  <c r="R8" i="25"/>
  <c r="R4" i="25"/>
  <c r="R10" i="25"/>
  <c r="Q12" i="25"/>
  <c r="Q8" i="25"/>
  <c r="AD60" i="23"/>
  <c r="AI61" i="23"/>
  <c r="R11" i="25"/>
  <c r="S11" i="25" s="1"/>
  <c r="AK62" i="23"/>
  <c r="AD59" i="23"/>
  <c r="R7" i="25"/>
  <c r="AF58" i="23"/>
  <c r="Q10" i="25"/>
  <c r="AI62" i="23"/>
  <c r="AK53" i="23"/>
  <c r="AG55" i="23"/>
  <c r="AG56" i="23"/>
  <c r="AE57" i="23"/>
  <c r="Q9" i="25"/>
  <c r="AE61" i="23"/>
  <c r="AE62" i="23"/>
  <c r="AM53" i="23"/>
  <c r="AI54" i="23"/>
  <c r="AM56" i="23"/>
  <c r="AC57" i="23"/>
  <c r="AI57" i="23"/>
  <c r="AM60" i="23"/>
  <c r="AI60" i="23"/>
  <c r="R9" i="25"/>
  <c r="R13" i="25"/>
  <c r="AB60" i="23"/>
  <c r="AC60" i="23"/>
  <c r="AB61" i="23"/>
  <c r="AL57" i="23"/>
  <c r="AL59" i="23"/>
  <c r="AH54" i="23"/>
  <c r="AF59" i="23"/>
  <c r="AB62" i="23"/>
  <c r="AL53" i="23"/>
  <c r="AD57" i="23"/>
  <c r="AF54" i="23"/>
  <c r="AD62" i="23"/>
  <c r="AB55" i="23"/>
  <c r="AD53" i="23"/>
  <c r="AH58" i="23"/>
  <c r="AG60" i="23"/>
  <c r="AI58" i="23"/>
  <c r="AL55" i="23"/>
  <c r="AC59" i="23"/>
  <c r="AB56" i="23"/>
  <c r="AG58" i="23"/>
  <c r="AD55" i="23"/>
  <c r="AB53" i="23"/>
  <c r="AH61" i="23"/>
  <c r="AH55" i="23"/>
  <c r="AI59" i="23"/>
  <c r="AJ60" i="23"/>
  <c r="AH56" i="23"/>
  <c r="AJ53" i="23"/>
  <c r="AB57" i="23"/>
  <c r="AF53" i="23"/>
  <c r="AE60" i="23"/>
  <c r="AF56" i="23"/>
  <c r="AH57" i="23"/>
  <c r="AB58" i="23"/>
  <c r="AD56" i="23"/>
  <c r="AK59" i="23"/>
  <c r="AC61" i="23"/>
  <c r="AC58" i="23"/>
  <c r="AH53" i="23"/>
  <c r="AF62" i="23"/>
  <c r="AL61" i="23"/>
  <c r="AJ54" i="23"/>
  <c r="AJ61" i="23"/>
  <c r="AJ56" i="23"/>
  <c r="AJ58" i="23"/>
  <c r="AJ57" i="23"/>
  <c r="AK60" i="23"/>
  <c r="AB54" i="23"/>
  <c r="AF57" i="23"/>
  <c r="AB59" i="23"/>
  <c r="AG59" i="23"/>
  <c r="AF55" i="23"/>
  <c r="AE58" i="23"/>
  <c r="AL60" i="23"/>
  <c r="Y5" i="31"/>
  <c r="AA5" i="31" s="1"/>
  <c r="Y6" i="31"/>
  <c r="AA6" i="31" s="1"/>
  <c r="Y7" i="31"/>
  <c r="AA7" i="31" s="1"/>
  <c r="Y8" i="31"/>
  <c r="AA8" i="31" s="1"/>
  <c r="Y9" i="31"/>
  <c r="AA9" i="31" s="1"/>
  <c r="Y10" i="31"/>
  <c r="AA10" i="31" s="1"/>
  <c r="Y11" i="31"/>
  <c r="AA11" i="31" s="1"/>
  <c r="AM6" i="31"/>
  <c r="AN6" i="31" s="1"/>
  <c r="AO6" i="31" s="1"/>
  <c r="T5" i="18"/>
  <c r="C6" i="19"/>
  <c r="W6" i="31"/>
  <c r="H10" i="18"/>
  <c r="E34" i="32"/>
  <c r="D7" i="18"/>
  <c r="AE12" i="31"/>
  <c r="AF12" i="31" s="1"/>
  <c r="AG12" i="31" s="1"/>
  <c r="F36" i="32"/>
  <c r="P11" i="18"/>
  <c r="C12" i="19"/>
  <c r="E12" i="19" s="1"/>
  <c r="W12" i="31"/>
  <c r="C7" i="19"/>
  <c r="E7" i="19" s="1"/>
  <c r="W7" i="31"/>
  <c r="G21" i="32"/>
  <c r="E36" i="32"/>
  <c r="AE11" i="31"/>
  <c r="AF11" i="31" s="1"/>
  <c r="AG11" i="31" s="1"/>
  <c r="P10" i="18"/>
  <c r="AM7" i="31"/>
  <c r="AN7" i="31" s="1"/>
  <c r="AO7" i="31" s="1"/>
  <c r="T6" i="18"/>
  <c r="W8" i="31"/>
  <c r="C8" i="19"/>
  <c r="E8" i="19" s="1"/>
  <c r="H13" i="18"/>
  <c r="D33" i="32"/>
  <c r="D9" i="18"/>
  <c r="AM11" i="31"/>
  <c r="AN11" i="31" s="1"/>
  <c r="AO11" i="31" s="1"/>
  <c r="E7" i="32" s="1"/>
  <c r="T10" i="18"/>
  <c r="E37" i="32"/>
  <c r="E5" i="31"/>
  <c r="N9" i="31"/>
  <c r="C35" i="32"/>
  <c r="L8" i="18"/>
  <c r="AM12" i="31"/>
  <c r="AN12" i="31" s="1"/>
  <c r="AO12" i="31" s="1"/>
  <c r="F7" i="32" s="1"/>
  <c r="T11" i="18"/>
  <c r="F37" i="32"/>
  <c r="C10" i="19"/>
  <c r="W10" i="31"/>
  <c r="D34" i="32"/>
  <c r="H9" i="18"/>
  <c r="E5" i="19"/>
  <c r="AM8" i="31"/>
  <c r="AN8" i="31" s="1"/>
  <c r="AO8" i="31" s="1"/>
  <c r="T7" i="18"/>
  <c r="C13" i="19"/>
  <c r="E13" i="19" s="1"/>
  <c r="F15" i="19" s="1"/>
  <c r="W13" i="31"/>
  <c r="E33" i="32"/>
  <c r="D10" i="18"/>
  <c r="AE8" i="31"/>
  <c r="AF8" i="31" s="1"/>
  <c r="AG8" i="31" s="1"/>
  <c r="I8" i="19" s="1"/>
  <c r="K8" i="19" s="1"/>
  <c r="P7" i="18"/>
  <c r="P6" i="18"/>
  <c r="AE7" i="31"/>
  <c r="AF7" i="31" s="1"/>
  <c r="AG7" i="31" s="1"/>
  <c r="I7" i="19" s="1"/>
  <c r="K7" i="19" s="1"/>
  <c r="L6" i="18"/>
  <c r="G36" i="32"/>
  <c r="AE13" i="31"/>
  <c r="AF13" i="31" s="1"/>
  <c r="P12" i="18"/>
  <c r="F33" i="32"/>
  <c r="D11" i="18"/>
  <c r="AM5" i="31"/>
  <c r="AN5" i="31" s="1"/>
  <c r="AO5" i="31" s="1"/>
  <c r="N8" i="31"/>
  <c r="C7" i="25"/>
  <c r="C9" i="25"/>
  <c r="C8" i="25"/>
  <c r="C5" i="25"/>
  <c r="C10" i="25"/>
  <c r="C11" i="25"/>
  <c r="C4" i="25"/>
  <c r="C12" i="25"/>
  <c r="C13" i="25"/>
  <c r="C6" i="25"/>
  <c r="V2" i="20"/>
  <c r="Y13" i="31"/>
  <c r="AA13" i="31" s="1"/>
  <c r="F140" i="28"/>
  <c r="O128" i="28"/>
  <c r="U128" i="28" s="1"/>
  <c r="F139" i="28"/>
  <c r="O127" i="28"/>
  <c r="U127" i="28" s="1"/>
  <c r="F141" i="28"/>
  <c r="O129" i="28"/>
  <c r="U129" i="28" s="1"/>
  <c r="F136" i="28"/>
  <c r="O124" i="28"/>
  <c r="U124" i="28" s="1"/>
  <c r="F144" i="28"/>
  <c r="O132" i="28"/>
  <c r="U132" i="28" s="1"/>
  <c r="F142" i="28"/>
  <c r="O130" i="28"/>
  <c r="U130" i="28" s="1"/>
  <c r="F134" i="28"/>
  <c r="O122" i="28"/>
  <c r="U122" i="28" s="1"/>
  <c r="F135" i="28"/>
  <c r="O123" i="28"/>
  <c r="U123" i="28" s="1"/>
  <c r="F138" i="28"/>
  <c r="O126" i="28"/>
  <c r="U126" i="28" s="1"/>
  <c r="F137" i="28"/>
  <c r="O125" i="28"/>
  <c r="U125" i="28" s="1"/>
  <c r="F143" i="28"/>
  <c r="O131" i="28"/>
  <c r="U131" i="28" s="1"/>
  <c r="F145" i="28"/>
  <c r="O133" i="28"/>
  <c r="U133" i="28" s="1"/>
  <c r="E138" i="27"/>
  <c r="L126" i="27"/>
  <c r="F141" i="27"/>
  <c r="M129" i="27"/>
  <c r="F137" i="27"/>
  <c r="M125" i="27"/>
  <c r="F134" i="27"/>
  <c r="M122" i="27"/>
  <c r="F138" i="27"/>
  <c r="M126" i="27"/>
  <c r="E141" i="27"/>
  <c r="L129" i="27"/>
  <c r="E139" i="27"/>
  <c r="L127" i="27"/>
  <c r="E137" i="27"/>
  <c r="L125" i="27"/>
  <c r="E145" i="27"/>
  <c r="L133" i="27"/>
  <c r="F142" i="27"/>
  <c r="M130" i="27"/>
  <c r="F144" i="27"/>
  <c r="M132" i="27"/>
  <c r="E136" i="27"/>
  <c r="L124" i="27"/>
  <c r="F140" i="27"/>
  <c r="M128" i="27"/>
  <c r="E135" i="27"/>
  <c r="L123" i="27"/>
  <c r="F139" i="27"/>
  <c r="M127" i="27"/>
  <c r="F136" i="27"/>
  <c r="M124" i="27"/>
  <c r="E134" i="27"/>
  <c r="L122" i="27"/>
  <c r="F135" i="27"/>
  <c r="M123" i="27"/>
  <c r="E140" i="27"/>
  <c r="L128" i="27"/>
  <c r="E142" i="27"/>
  <c r="L130" i="27"/>
  <c r="E144" i="27"/>
  <c r="L132" i="27"/>
  <c r="F143" i="27"/>
  <c r="M131" i="27"/>
  <c r="E143" i="27"/>
  <c r="L131" i="27"/>
  <c r="N123" i="26"/>
  <c r="R123" i="26"/>
  <c r="N128" i="26"/>
  <c r="R128" i="26"/>
  <c r="O126" i="26"/>
  <c r="S126" i="26"/>
  <c r="O129" i="26"/>
  <c r="S129" i="26"/>
  <c r="O130" i="26"/>
  <c r="S130" i="26"/>
  <c r="N131" i="26"/>
  <c r="R131" i="26"/>
  <c r="O132" i="26"/>
  <c r="S132" i="26"/>
  <c r="N133" i="26"/>
  <c r="R133" i="26"/>
  <c r="O124" i="26"/>
  <c r="S124" i="26"/>
  <c r="O125" i="26"/>
  <c r="S125" i="26"/>
  <c r="N126" i="26"/>
  <c r="R126" i="26"/>
  <c r="N124" i="26"/>
  <c r="R124" i="26"/>
  <c r="O128" i="26"/>
  <c r="S128" i="26"/>
  <c r="N122" i="26"/>
  <c r="R122" i="26"/>
  <c r="N127" i="26"/>
  <c r="R127" i="26"/>
  <c r="N125" i="26"/>
  <c r="R125" i="26"/>
  <c r="N130" i="26"/>
  <c r="R130" i="26"/>
  <c r="O131" i="26"/>
  <c r="S131" i="26"/>
  <c r="O133" i="26"/>
  <c r="S133" i="26"/>
  <c r="N132" i="26"/>
  <c r="R132" i="26"/>
  <c r="N129" i="26"/>
  <c r="R129" i="26"/>
  <c r="O123" i="26"/>
  <c r="S123" i="26"/>
  <c r="O127" i="26"/>
  <c r="S127" i="26"/>
  <c r="O122" i="26"/>
  <c r="S122" i="26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AT4" i="15"/>
  <c r="S4" i="33" s="1"/>
  <c r="W4" i="33" s="1"/>
  <c r="X4" i="33" s="1"/>
  <c r="U3" i="20"/>
  <c r="V3" i="20" s="1"/>
  <c r="BG61" i="16"/>
  <c r="AS61" i="16"/>
  <c r="AS62" i="16"/>
  <c r="AS64" i="16"/>
  <c r="AS63" i="16"/>
  <c r="Y15" i="31" l="1"/>
  <c r="AA15" i="31" s="1"/>
  <c r="E10" i="19"/>
  <c r="C28" i="19"/>
  <c r="E28" i="19" s="1"/>
  <c r="E6" i="19"/>
  <c r="C29" i="19"/>
  <c r="E29" i="19" s="1"/>
  <c r="AS65" i="16"/>
  <c r="AS70" i="16"/>
  <c r="BG71" i="16"/>
  <c r="AS69" i="16"/>
  <c r="AS71" i="16"/>
  <c r="AS66" i="16"/>
  <c r="E14" i="25"/>
  <c r="S14" i="25"/>
  <c r="DZ72" i="16"/>
  <c r="DZ71" i="16"/>
  <c r="L14" i="25"/>
  <c r="H38" i="32"/>
  <c r="I14" i="19"/>
  <c r="K14" i="19" s="1"/>
  <c r="H6" i="32"/>
  <c r="F14" i="19"/>
  <c r="I172" i="28"/>
  <c r="R160" i="28"/>
  <c r="R163" i="28"/>
  <c r="I175" i="28"/>
  <c r="R167" i="28"/>
  <c r="I179" i="28"/>
  <c r="AE53" i="33"/>
  <c r="AO14" i="31"/>
  <c r="H7" i="32" s="1"/>
  <c r="I181" i="28"/>
  <c r="R169" i="28"/>
  <c r="R166" i="28"/>
  <c r="I178" i="28"/>
  <c r="R159" i="28"/>
  <c r="I171" i="28"/>
  <c r="R158" i="28"/>
  <c r="I170" i="28"/>
  <c r="I174" i="28"/>
  <c r="R162" i="28"/>
  <c r="R180" i="28"/>
  <c r="I192" i="28"/>
  <c r="R192" i="28" s="1"/>
  <c r="R164" i="28"/>
  <c r="I176" i="28"/>
  <c r="R161" i="28"/>
  <c r="I173" i="28"/>
  <c r="I177" i="28"/>
  <c r="R165" i="28"/>
  <c r="Y14" i="31"/>
  <c r="AA14" i="31" s="1"/>
  <c r="P14" i="31"/>
  <c r="R14" i="31" s="1"/>
  <c r="Q130" i="27"/>
  <c r="W2" i="20"/>
  <c r="AB55" i="20"/>
  <c r="W3" i="20"/>
  <c r="AC55" i="20"/>
  <c r="D29" i="32"/>
  <c r="O143" i="28"/>
  <c r="U143" i="28" s="1"/>
  <c r="F155" i="28"/>
  <c r="O138" i="28"/>
  <c r="U138" i="28" s="1"/>
  <c r="F150" i="28"/>
  <c r="O134" i="28"/>
  <c r="U134" i="28" s="1"/>
  <c r="F146" i="28"/>
  <c r="O144" i="28"/>
  <c r="U144" i="28" s="1"/>
  <c r="F156" i="28"/>
  <c r="O141" i="28"/>
  <c r="U141" i="28" s="1"/>
  <c r="F153" i="28"/>
  <c r="O140" i="28"/>
  <c r="U140" i="28" s="1"/>
  <c r="F152" i="28"/>
  <c r="O145" i="28"/>
  <c r="U145" i="28" s="1"/>
  <c r="F157" i="28"/>
  <c r="O137" i="28"/>
  <c r="U137" i="28" s="1"/>
  <c r="F149" i="28"/>
  <c r="O135" i="28"/>
  <c r="U135" i="28" s="1"/>
  <c r="F147" i="28"/>
  <c r="O142" i="28"/>
  <c r="U142" i="28" s="1"/>
  <c r="F154" i="28"/>
  <c r="O136" i="28"/>
  <c r="U136" i="28" s="1"/>
  <c r="F148" i="28"/>
  <c r="O139" i="28"/>
  <c r="U139" i="28" s="1"/>
  <c r="F151" i="28"/>
  <c r="P150" i="27"/>
  <c r="I162" i="27"/>
  <c r="I178" i="27"/>
  <c r="P166" i="27"/>
  <c r="P177" i="27"/>
  <c r="I189" i="27"/>
  <c r="P189" i="27" s="1"/>
  <c r="P157" i="27"/>
  <c r="I169" i="27"/>
  <c r="P149" i="27"/>
  <c r="I161" i="27"/>
  <c r="M143" i="27"/>
  <c r="F155" i="27"/>
  <c r="L142" i="27"/>
  <c r="E154" i="27"/>
  <c r="M135" i="27"/>
  <c r="F147" i="27"/>
  <c r="M136" i="27"/>
  <c r="F148" i="27"/>
  <c r="L135" i="27"/>
  <c r="E147" i="27"/>
  <c r="L136" i="27"/>
  <c r="E148" i="27"/>
  <c r="M142" i="27"/>
  <c r="F154" i="27"/>
  <c r="L137" i="27"/>
  <c r="E149" i="27"/>
  <c r="L141" i="27"/>
  <c r="E153" i="27"/>
  <c r="M137" i="27"/>
  <c r="F149" i="27"/>
  <c r="L138" i="27"/>
  <c r="E150" i="27"/>
  <c r="L143" i="27"/>
  <c r="E155" i="27"/>
  <c r="L144" i="27"/>
  <c r="E156" i="27"/>
  <c r="L140" i="27"/>
  <c r="E152" i="27"/>
  <c r="L134" i="27"/>
  <c r="E146" i="27"/>
  <c r="M139" i="27"/>
  <c r="F151" i="27"/>
  <c r="M140" i="27"/>
  <c r="F152" i="27"/>
  <c r="M144" i="27"/>
  <c r="F156" i="27"/>
  <c r="L145" i="27"/>
  <c r="E157" i="27"/>
  <c r="L139" i="27"/>
  <c r="E151" i="27"/>
  <c r="M138" i="27"/>
  <c r="F150" i="27"/>
  <c r="M134" i="27"/>
  <c r="F146" i="27"/>
  <c r="M141" i="27"/>
  <c r="F153" i="27"/>
  <c r="H162" i="26"/>
  <c r="Q162" i="26" s="1"/>
  <c r="H161" i="26"/>
  <c r="Q161" i="26" s="1"/>
  <c r="H166" i="26"/>
  <c r="Q166" i="26" s="1"/>
  <c r="H177" i="26"/>
  <c r="Q177" i="26" s="1"/>
  <c r="H169" i="26"/>
  <c r="Q169" i="26" s="1"/>
  <c r="I145" i="26"/>
  <c r="R145" i="26" s="1"/>
  <c r="E157" i="26"/>
  <c r="E169" i="26" s="1"/>
  <c r="E181" i="26" s="1"/>
  <c r="I139" i="26"/>
  <c r="R139" i="26" s="1"/>
  <c r="E151" i="26"/>
  <c r="J144" i="26"/>
  <c r="S144" i="26" s="1"/>
  <c r="F156" i="26"/>
  <c r="F168" i="26" s="1"/>
  <c r="I138" i="26"/>
  <c r="R138" i="26" s="1"/>
  <c r="E150" i="26"/>
  <c r="J138" i="26"/>
  <c r="S138" i="26" s="1"/>
  <c r="F150" i="26"/>
  <c r="J145" i="26"/>
  <c r="S145" i="26" s="1"/>
  <c r="F157" i="26"/>
  <c r="F169" i="26" s="1"/>
  <c r="F181" i="26" s="1"/>
  <c r="J139" i="26"/>
  <c r="S139" i="26" s="1"/>
  <c r="F151" i="26"/>
  <c r="I137" i="26"/>
  <c r="R137" i="26" s="1"/>
  <c r="E149" i="26"/>
  <c r="I136" i="26"/>
  <c r="R136" i="26" s="1"/>
  <c r="E148" i="26"/>
  <c r="J141" i="26"/>
  <c r="S141" i="26" s="1"/>
  <c r="F153" i="26"/>
  <c r="J134" i="26"/>
  <c r="S134" i="26" s="1"/>
  <c r="F146" i="26"/>
  <c r="I134" i="26"/>
  <c r="R134" i="26" s="1"/>
  <c r="E146" i="26"/>
  <c r="I143" i="26"/>
  <c r="R143" i="26" s="1"/>
  <c r="E155" i="26"/>
  <c r="E167" i="26" s="1"/>
  <c r="J137" i="26"/>
  <c r="S137" i="26" s="1"/>
  <c r="F149" i="26"/>
  <c r="I140" i="26"/>
  <c r="R140" i="26" s="1"/>
  <c r="E152" i="26"/>
  <c r="J143" i="26"/>
  <c r="S143" i="26" s="1"/>
  <c r="F155" i="26"/>
  <c r="F167" i="26" s="1"/>
  <c r="J135" i="26"/>
  <c r="S135" i="26" s="1"/>
  <c r="F147" i="26"/>
  <c r="I144" i="26"/>
  <c r="R144" i="26" s="1"/>
  <c r="E156" i="26"/>
  <c r="E168" i="26" s="1"/>
  <c r="J140" i="26"/>
  <c r="S140" i="26" s="1"/>
  <c r="F152" i="26"/>
  <c r="J142" i="26"/>
  <c r="S142" i="26" s="1"/>
  <c r="F154" i="26"/>
  <c r="F166" i="26" s="1"/>
  <c r="J136" i="26"/>
  <c r="S136" i="26" s="1"/>
  <c r="F148" i="26"/>
  <c r="I135" i="26"/>
  <c r="R135" i="26" s="1"/>
  <c r="E147" i="26"/>
  <c r="I142" i="26"/>
  <c r="R142" i="26" s="1"/>
  <c r="E154" i="26"/>
  <c r="E166" i="26" s="1"/>
  <c r="I141" i="26"/>
  <c r="R141" i="26" s="1"/>
  <c r="E153" i="26"/>
  <c r="Q122" i="27"/>
  <c r="Q128" i="27"/>
  <c r="Q132" i="27"/>
  <c r="Q125" i="27"/>
  <c r="Q129" i="27"/>
  <c r="Q131" i="27"/>
  <c r="Q127" i="27"/>
  <c r="Q123" i="27"/>
  <c r="Q124" i="27"/>
  <c r="Q126" i="27"/>
  <c r="S6" i="25"/>
  <c r="F12" i="19"/>
  <c r="AE63" i="23"/>
  <c r="S7" i="25"/>
  <c r="S13" i="25"/>
  <c r="U4" i="26"/>
  <c r="L7" i="19"/>
  <c r="Y53" i="22"/>
  <c r="L8" i="19"/>
  <c r="AN54" i="23"/>
  <c r="AG63" i="23"/>
  <c r="S9" i="25"/>
  <c r="AI63" i="23"/>
  <c r="F10" i="19"/>
  <c r="F9" i="19"/>
  <c r="C15" i="25"/>
  <c r="F6" i="32"/>
  <c r="I12" i="19"/>
  <c r="K12" i="19" s="1"/>
  <c r="AN56" i="23"/>
  <c r="AN60" i="23"/>
  <c r="AJ63" i="23"/>
  <c r="AN59" i="23"/>
  <c r="AM63" i="23"/>
  <c r="S8" i="25"/>
  <c r="AD63" i="23"/>
  <c r="AC63" i="23"/>
  <c r="AF63" i="23"/>
  <c r="R15" i="25"/>
  <c r="G23" i="32"/>
  <c r="E23" i="32"/>
  <c r="F38" i="32"/>
  <c r="F13" i="19"/>
  <c r="AN58" i="23"/>
  <c r="AN61" i="23"/>
  <c r="AN57" i="23"/>
  <c r="AH63" i="23"/>
  <c r="C38" i="32"/>
  <c r="G38" i="32"/>
  <c r="C23" i="32"/>
  <c r="I11" i="19"/>
  <c r="K11" i="19" s="1"/>
  <c r="E6" i="32"/>
  <c r="AG13" i="31"/>
  <c r="E38" i="32"/>
  <c r="AB63" i="23"/>
  <c r="AN53" i="23"/>
  <c r="AL63" i="23"/>
  <c r="S10" i="25"/>
  <c r="S4" i="25"/>
  <c r="I10" i="19"/>
  <c r="K10" i="19" s="1"/>
  <c r="D6" i="32"/>
  <c r="D38" i="32"/>
  <c r="AO13" i="31"/>
  <c r="G7" i="32" s="1"/>
  <c r="AK63" i="23"/>
  <c r="AN55" i="23"/>
  <c r="AN62" i="23"/>
  <c r="Q15" i="25"/>
  <c r="S5" i="25"/>
  <c r="S12" i="25"/>
  <c r="F11" i="19"/>
  <c r="C6" i="32"/>
  <c r="I9" i="19"/>
  <c r="K9" i="19" s="1"/>
  <c r="J15" i="25"/>
  <c r="L6" i="19"/>
  <c r="F145" i="27"/>
  <c r="M133" i="27"/>
  <c r="Q133" i="27" s="1"/>
  <c r="N137" i="26"/>
  <c r="N134" i="26"/>
  <c r="N145" i="26"/>
  <c r="N143" i="26"/>
  <c r="N136" i="26"/>
  <c r="O137" i="26"/>
  <c r="O141" i="26"/>
  <c r="N140" i="26"/>
  <c r="N144" i="26"/>
  <c r="O143" i="26"/>
  <c r="O134" i="26"/>
  <c r="O135" i="26"/>
  <c r="N139" i="26"/>
  <c r="O140" i="26"/>
  <c r="O144" i="26"/>
  <c r="O142" i="26"/>
  <c r="N138" i="26"/>
  <c r="O136" i="26"/>
  <c r="O138" i="26"/>
  <c r="N135" i="26"/>
  <c r="O145" i="26"/>
  <c r="N142" i="26"/>
  <c r="O139" i="26"/>
  <c r="N141" i="26"/>
  <c r="AT5" i="15"/>
  <c r="S5" i="33" s="1"/>
  <c r="W5" i="33" s="1"/>
  <c r="U4" i="20"/>
  <c r="Z72" i="16"/>
  <c r="AE72" i="16"/>
  <c r="Z71" i="16"/>
  <c r="AE71" i="16"/>
  <c r="F6" i="19" l="1"/>
  <c r="F8" i="19"/>
  <c r="F22" i="19"/>
  <c r="F24" i="19"/>
  <c r="F23" i="19"/>
  <c r="F20" i="19"/>
  <c r="F21" i="19"/>
  <c r="F19" i="19"/>
  <c r="F7" i="19"/>
  <c r="BG72" i="16"/>
  <c r="BM26" i="16"/>
  <c r="AS68" i="16"/>
  <c r="AS67" i="16"/>
  <c r="H8" i="32"/>
  <c r="P36" i="18"/>
  <c r="R170" i="28"/>
  <c r="I182" i="28"/>
  <c r="R182" i="28" s="1"/>
  <c r="R171" i="28"/>
  <c r="I183" i="28"/>
  <c r="R183" i="28" s="1"/>
  <c r="R175" i="28"/>
  <c r="I187" i="28"/>
  <c r="R187" i="28" s="1"/>
  <c r="R176" i="28"/>
  <c r="I188" i="28"/>
  <c r="R188" i="28" s="1"/>
  <c r="I193" i="28"/>
  <c r="R193" i="28" s="1"/>
  <c r="R181" i="28"/>
  <c r="X5" i="33"/>
  <c r="AF53" i="33"/>
  <c r="L36" i="18"/>
  <c r="T35" i="18"/>
  <c r="R177" i="28"/>
  <c r="I189" i="28"/>
  <c r="R189" i="28" s="1"/>
  <c r="R178" i="28"/>
  <c r="I190" i="28"/>
  <c r="R190" i="28" s="1"/>
  <c r="R179" i="28"/>
  <c r="I191" i="28"/>
  <c r="R191" i="28" s="1"/>
  <c r="I185" i="28"/>
  <c r="R185" i="28" s="1"/>
  <c r="R173" i="28"/>
  <c r="R174" i="28"/>
  <c r="I186" i="28"/>
  <c r="R186" i="28" s="1"/>
  <c r="R172" i="28"/>
  <c r="I184" i="28"/>
  <c r="R184" i="28" s="1"/>
  <c r="Q139" i="27"/>
  <c r="Q137" i="27"/>
  <c r="Q136" i="27"/>
  <c r="Q135" i="27"/>
  <c r="Q141" i="27"/>
  <c r="F163" i="28"/>
  <c r="O151" i="28"/>
  <c r="U151" i="28" s="1"/>
  <c r="O154" i="28"/>
  <c r="U154" i="28" s="1"/>
  <c r="F166" i="28"/>
  <c r="F161" i="28"/>
  <c r="O149" i="28"/>
  <c r="U149" i="28" s="1"/>
  <c r="Q143" i="27"/>
  <c r="O152" i="28"/>
  <c r="U152" i="28" s="1"/>
  <c r="F164" i="28"/>
  <c r="O156" i="28"/>
  <c r="U156" i="28" s="1"/>
  <c r="F168" i="28"/>
  <c r="O150" i="28"/>
  <c r="U150" i="28" s="1"/>
  <c r="F162" i="28"/>
  <c r="O148" i="28"/>
  <c r="U148" i="28" s="1"/>
  <c r="F160" i="28"/>
  <c r="F159" i="28"/>
  <c r="O147" i="28"/>
  <c r="U147" i="28" s="1"/>
  <c r="F169" i="28"/>
  <c r="O157" i="28"/>
  <c r="U157" i="28" s="1"/>
  <c r="F165" i="28"/>
  <c r="O153" i="28"/>
  <c r="U153" i="28" s="1"/>
  <c r="O146" i="28"/>
  <c r="U146" i="28" s="1"/>
  <c r="F158" i="28"/>
  <c r="F167" i="28"/>
  <c r="O155" i="28"/>
  <c r="U155" i="28" s="1"/>
  <c r="Q138" i="27"/>
  <c r="P178" i="27"/>
  <c r="I190" i="27"/>
  <c r="P190" i="27" s="1"/>
  <c r="P161" i="27"/>
  <c r="I173" i="27"/>
  <c r="I174" i="27"/>
  <c r="P162" i="27"/>
  <c r="P169" i="27"/>
  <c r="I181" i="27"/>
  <c r="M156" i="27"/>
  <c r="F168" i="27"/>
  <c r="L152" i="27"/>
  <c r="E164" i="27"/>
  <c r="L155" i="27"/>
  <c r="E167" i="27"/>
  <c r="L154" i="27"/>
  <c r="E166" i="27"/>
  <c r="M153" i="27"/>
  <c r="F165" i="27"/>
  <c r="L157" i="27"/>
  <c r="E169" i="27"/>
  <c r="M152" i="27"/>
  <c r="F164" i="27"/>
  <c r="L156" i="27"/>
  <c r="E168" i="27"/>
  <c r="L153" i="27"/>
  <c r="E165" i="27"/>
  <c r="M154" i="27"/>
  <c r="F166" i="27"/>
  <c r="M155" i="27"/>
  <c r="F167" i="27"/>
  <c r="M145" i="27"/>
  <c r="Q145" i="27" s="1"/>
  <c r="F157" i="27"/>
  <c r="F158" i="27"/>
  <c r="M146" i="27"/>
  <c r="L151" i="27"/>
  <c r="E163" i="27"/>
  <c r="M151" i="27"/>
  <c r="F163" i="27"/>
  <c r="F161" i="27"/>
  <c r="M149" i="27"/>
  <c r="E161" i="27"/>
  <c r="L149" i="27"/>
  <c r="E160" i="27"/>
  <c r="L148" i="27"/>
  <c r="M148" i="27"/>
  <c r="F160" i="27"/>
  <c r="Q140" i="27"/>
  <c r="Q142" i="27"/>
  <c r="F162" i="27"/>
  <c r="M150" i="27"/>
  <c r="L146" i="27"/>
  <c r="E158" i="27"/>
  <c r="L150" i="27"/>
  <c r="E162" i="27"/>
  <c r="L147" i="27"/>
  <c r="E159" i="27"/>
  <c r="M147" i="27"/>
  <c r="F159" i="27"/>
  <c r="Q134" i="27"/>
  <c r="Q144" i="27"/>
  <c r="H189" i="26"/>
  <c r="Q189" i="26" s="1"/>
  <c r="H173" i="26"/>
  <c r="Q173" i="26" s="1"/>
  <c r="H178" i="26"/>
  <c r="Q178" i="26" s="1"/>
  <c r="H181" i="26"/>
  <c r="Q181" i="26" s="1"/>
  <c r="H174" i="26"/>
  <c r="Q174" i="26" s="1"/>
  <c r="J181" i="26"/>
  <c r="S181" i="26" s="1"/>
  <c r="F193" i="26"/>
  <c r="O181" i="26"/>
  <c r="N181" i="26"/>
  <c r="I181" i="26"/>
  <c r="R181" i="26" s="1"/>
  <c r="E193" i="26"/>
  <c r="J166" i="26"/>
  <c r="S166" i="26" s="1"/>
  <c r="O166" i="26"/>
  <c r="F178" i="26"/>
  <c r="F190" i="26" s="1"/>
  <c r="E180" i="26"/>
  <c r="E192" i="26" s="1"/>
  <c r="N168" i="26"/>
  <c r="I168" i="26"/>
  <c r="R168" i="26" s="1"/>
  <c r="F179" i="26"/>
  <c r="F191" i="26" s="1"/>
  <c r="O167" i="26"/>
  <c r="J167" i="26"/>
  <c r="S167" i="26" s="1"/>
  <c r="O169" i="26"/>
  <c r="J169" i="26"/>
  <c r="S169" i="26" s="1"/>
  <c r="N166" i="26"/>
  <c r="I166" i="26"/>
  <c r="R166" i="26" s="1"/>
  <c r="E178" i="26"/>
  <c r="E190" i="26" s="1"/>
  <c r="I167" i="26"/>
  <c r="R167" i="26" s="1"/>
  <c r="N167" i="26"/>
  <c r="E179" i="26"/>
  <c r="E191" i="26" s="1"/>
  <c r="F180" i="26"/>
  <c r="F192" i="26" s="1"/>
  <c r="J168" i="26"/>
  <c r="S168" i="26" s="1"/>
  <c r="O168" i="26"/>
  <c r="I169" i="26"/>
  <c r="R169" i="26" s="1"/>
  <c r="N169" i="26"/>
  <c r="E165" i="26"/>
  <c r="E177" i="26" s="1"/>
  <c r="E189" i="26" s="1"/>
  <c r="I153" i="26"/>
  <c r="R153" i="26" s="1"/>
  <c r="N153" i="26"/>
  <c r="I147" i="26"/>
  <c r="R147" i="26" s="1"/>
  <c r="N147" i="26"/>
  <c r="E159" i="26"/>
  <c r="E171" i="26" s="1"/>
  <c r="E183" i="26" s="1"/>
  <c r="J154" i="26"/>
  <c r="S154" i="26" s="1"/>
  <c r="O154" i="26"/>
  <c r="I156" i="26"/>
  <c r="R156" i="26" s="1"/>
  <c r="N156" i="26"/>
  <c r="J155" i="26"/>
  <c r="S155" i="26" s="1"/>
  <c r="O155" i="26"/>
  <c r="O149" i="26"/>
  <c r="J149" i="26"/>
  <c r="S149" i="26" s="1"/>
  <c r="F161" i="26"/>
  <c r="F173" i="26" s="1"/>
  <c r="F185" i="26" s="1"/>
  <c r="N146" i="26"/>
  <c r="E158" i="26"/>
  <c r="E170" i="26" s="1"/>
  <c r="E182" i="26" s="1"/>
  <c r="I146" i="26"/>
  <c r="R146" i="26" s="1"/>
  <c r="O153" i="26"/>
  <c r="J153" i="26"/>
  <c r="S153" i="26" s="1"/>
  <c r="F165" i="26"/>
  <c r="F177" i="26" s="1"/>
  <c r="F189" i="26" s="1"/>
  <c r="N149" i="26"/>
  <c r="E161" i="26"/>
  <c r="E173" i="26" s="1"/>
  <c r="E185" i="26" s="1"/>
  <c r="I149" i="26"/>
  <c r="R149" i="26" s="1"/>
  <c r="O157" i="26"/>
  <c r="J157" i="26"/>
  <c r="S157" i="26" s="1"/>
  <c r="N150" i="26"/>
  <c r="I150" i="26"/>
  <c r="R150" i="26" s="1"/>
  <c r="E162" i="26"/>
  <c r="E174" i="26" s="1"/>
  <c r="E186" i="26" s="1"/>
  <c r="I151" i="26"/>
  <c r="R151" i="26" s="1"/>
  <c r="N151" i="26"/>
  <c r="E163" i="26"/>
  <c r="E175" i="26" s="1"/>
  <c r="E187" i="26" s="1"/>
  <c r="N154" i="26"/>
  <c r="I154" i="26"/>
  <c r="R154" i="26" s="1"/>
  <c r="F160" i="26"/>
  <c r="F172" i="26" s="1"/>
  <c r="F184" i="26" s="1"/>
  <c r="J148" i="26"/>
  <c r="S148" i="26" s="1"/>
  <c r="O148" i="26"/>
  <c r="O152" i="26"/>
  <c r="F164" i="26"/>
  <c r="F176" i="26" s="1"/>
  <c r="F188" i="26" s="1"/>
  <c r="J152" i="26"/>
  <c r="S152" i="26" s="1"/>
  <c r="F159" i="26"/>
  <c r="F171" i="26" s="1"/>
  <c r="F183" i="26" s="1"/>
  <c r="J147" i="26"/>
  <c r="S147" i="26" s="1"/>
  <c r="O147" i="26"/>
  <c r="E164" i="26"/>
  <c r="E176" i="26" s="1"/>
  <c r="E188" i="26" s="1"/>
  <c r="I152" i="26"/>
  <c r="R152" i="26" s="1"/>
  <c r="N152" i="26"/>
  <c r="I155" i="26"/>
  <c r="R155" i="26" s="1"/>
  <c r="N155" i="26"/>
  <c r="J146" i="26"/>
  <c r="S146" i="26" s="1"/>
  <c r="O146" i="26"/>
  <c r="F158" i="26"/>
  <c r="F170" i="26" s="1"/>
  <c r="F182" i="26" s="1"/>
  <c r="E160" i="26"/>
  <c r="E172" i="26" s="1"/>
  <c r="E184" i="26" s="1"/>
  <c r="I148" i="26"/>
  <c r="R148" i="26" s="1"/>
  <c r="N148" i="26"/>
  <c r="F163" i="26"/>
  <c r="F175" i="26" s="1"/>
  <c r="F187" i="26" s="1"/>
  <c r="J151" i="26"/>
  <c r="S151" i="26" s="1"/>
  <c r="O151" i="26"/>
  <c r="J150" i="26"/>
  <c r="S150" i="26" s="1"/>
  <c r="O150" i="26"/>
  <c r="F162" i="26"/>
  <c r="F174" i="26" s="1"/>
  <c r="F186" i="26" s="1"/>
  <c r="O156" i="26"/>
  <c r="J156" i="26"/>
  <c r="S156" i="26" s="1"/>
  <c r="I157" i="26"/>
  <c r="R157" i="26" s="1"/>
  <c r="N157" i="26"/>
  <c r="S17" i="25"/>
  <c r="V4" i="20"/>
  <c r="L12" i="19"/>
  <c r="R4" i="22"/>
  <c r="L11" i="19"/>
  <c r="U5" i="26"/>
  <c r="R5" i="22"/>
  <c r="L9" i="19"/>
  <c r="L10" i="19"/>
  <c r="E20" i="19"/>
  <c r="E21" i="19" s="1"/>
  <c r="E22" i="19" s="1"/>
  <c r="E23" i="19" s="1"/>
  <c r="E24" i="19" s="1"/>
  <c r="S15" i="25"/>
  <c r="T36" i="18"/>
  <c r="S35" i="18"/>
  <c r="AN63" i="23"/>
  <c r="G6" i="32"/>
  <c r="I13" i="19"/>
  <c r="AT6" i="15"/>
  <c r="S6" i="33" s="1"/>
  <c r="W6" i="33" s="1"/>
  <c r="U5" i="20"/>
  <c r="K35" i="18" l="1"/>
  <c r="O35" i="18"/>
  <c r="X6" i="33"/>
  <c r="AG53" i="33"/>
  <c r="W4" i="20"/>
  <c r="AD55" i="20"/>
  <c r="Q153" i="27"/>
  <c r="Y17" i="31"/>
  <c r="AA17" i="31" s="1"/>
  <c r="O164" i="28"/>
  <c r="U164" i="28" s="1"/>
  <c r="F176" i="28"/>
  <c r="F181" i="28"/>
  <c r="O169" i="28"/>
  <c r="U169" i="28" s="1"/>
  <c r="O160" i="28"/>
  <c r="U160" i="28" s="1"/>
  <c r="F172" i="28"/>
  <c r="O162" i="28"/>
  <c r="U162" i="28" s="1"/>
  <c r="F174" i="28"/>
  <c r="F179" i="28"/>
  <c r="O167" i="28"/>
  <c r="U167" i="28" s="1"/>
  <c r="F177" i="28"/>
  <c r="O165" i="28"/>
  <c r="U165" i="28" s="1"/>
  <c r="O168" i="28"/>
  <c r="U168" i="28" s="1"/>
  <c r="F180" i="28"/>
  <c r="F173" i="28"/>
  <c r="O161" i="28"/>
  <c r="U161" i="28" s="1"/>
  <c r="F175" i="28"/>
  <c r="O163" i="28"/>
  <c r="U163" i="28" s="1"/>
  <c r="Q156" i="27"/>
  <c r="O158" i="28"/>
  <c r="U158" i="28" s="1"/>
  <c r="F170" i="28"/>
  <c r="F171" i="28"/>
  <c r="O159" i="28"/>
  <c r="U159" i="28" s="1"/>
  <c r="O166" i="28"/>
  <c r="U166" i="28" s="1"/>
  <c r="F178" i="28"/>
  <c r="P173" i="27"/>
  <c r="I185" i="27"/>
  <c r="P185" i="27" s="1"/>
  <c r="I193" i="27"/>
  <c r="P193" i="27" s="1"/>
  <c r="P181" i="27"/>
  <c r="P174" i="27"/>
  <c r="I186" i="27"/>
  <c r="P186" i="27" s="1"/>
  <c r="L168" i="27"/>
  <c r="E180" i="27"/>
  <c r="M168" i="27"/>
  <c r="F180" i="27"/>
  <c r="L169" i="27"/>
  <c r="E181" i="27"/>
  <c r="L162" i="27"/>
  <c r="E174" i="27"/>
  <c r="L163" i="27"/>
  <c r="E175" i="27"/>
  <c r="M157" i="27"/>
  <c r="Q157" i="27" s="1"/>
  <c r="F169" i="27"/>
  <c r="M166" i="27"/>
  <c r="F178" i="27"/>
  <c r="E178" i="27"/>
  <c r="L166" i="27"/>
  <c r="L164" i="27"/>
  <c r="E176" i="27"/>
  <c r="L159" i="27"/>
  <c r="E171" i="27"/>
  <c r="L160" i="27"/>
  <c r="E172" i="27"/>
  <c r="M161" i="27"/>
  <c r="F173" i="27"/>
  <c r="Q154" i="27"/>
  <c r="Q152" i="27"/>
  <c r="Q147" i="27"/>
  <c r="M160" i="27"/>
  <c r="F172" i="27"/>
  <c r="Q149" i="27"/>
  <c r="M163" i="27"/>
  <c r="F175" i="27"/>
  <c r="F179" i="27"/>
  <c r="M167" i="27"/>
  <c r="L165" i="27"/>
  <c r="E177" i="27"/>
  <c r="M164" i="27"/>
  <c r="F176" i="27"/>
  <c r="M165" i="27"/>
  <c r="F177" i="27"/>
  <c r="L167" i="27"/>
  <c r="E179" i="27"/>
  <c r="M159" i="27"/>
  <c r="F171" i="27"/>
  <c r="L158" i="27"/>
  <c r="E170" i="27"/>
  <c r="M162" i="27"/>
  <c r="F174" i="27"/>
  <c r="L161" i="27"/>
  <c r="E173" i="27"/>
  <c r="M158" i="27"/>
  <c r="F170" i="27"/>
  <c r="Q155" i="27"/>
  <c r="Q146" i="27"/>
  <c r="Q148" i="27"/>
  <c r="Q150" i="27"/>
  <c r="Q151" i="27"/>
  <c r="H193" i="26"/>
  <c r="Q193" i="26" s="1"/>
  <c r="H185" i="26"/>
  <c r="Q185" i="26" s="1"/>
  <c r="H190" i="26"/>
  <c r="Q190" i="26" s="1"/>
  <c r="H186" i="26"/>
  <c r="Q186" i="26" s="1"/>
  <c r="J186" i="26"/>
  <c r="S186" i="26" s="1"/>
  <c r="O186" i="26"/>
  <c r="N188" i="26"/>
  <c r="I188" i="26"/>
  <c r="R188" i="26" s="1"/>
  <c r="O192" i="26"/>
  <c r="J192" i="26"/>
  <c r="S192" i="26" s="1"/>
  <c r="O187" i="26"/>
  <c r="J187" i="26"/>
  <c r="S187" i="26" s="1"/>
  <c r="J182" i="26"/>
  <c r="S182" i="26" s="1"/>
  <c r="O182" i="26"/>
  <c r="O188" i="26"/>
  <c r="J188" i="26"/>
  <c r="S188" i="26" s="1"/>
  <c r="O184" i="26"/>
  <c r="J184" i="26"/>
  <c r="S184" i="26" s="1"/>
  <c r="N185" i="26"/>
  <c r="I185" i="26"/>
  <c r="R185" i="26" s="1"/>
  <c r="J185" i="26"/>
  <c r="S185" i="26" s="1"/>
  <c r="O185" i="26"/>
  <c r="I191" i="26"/>
  <c r="R191" i="26" s="1"/>
  <c r="N191" i="26"/>
  <c r="I184" i="26"/>
  <c r="R184" i="26" s="1"/>
  <c r="N184" i="26"/>
  <c r="I183" i="26"/>
  <c r="R183" i="26" s="1"/>
  <c r="N183" i="26"/>
  <c r="N192" i="26"/>
  <c r="I192" i="26"/>
  <c r="R192" i="26" s="1"/>
  <c r="N193" i="26"/>
  <c r="I193" i="26"/>
  <c r="R193" i="26" s="1"/>
  <c r="J193" i="26"/>
  <c r="S193" i="26" s="1"/>
  <c r="O193" i="26"/>
  <c r="I187" i="26"/>
  <c r="R187" i="26" s="1"/>
  <c r="N187" i="26"/>
  <c r="I190" i="26"/>
  <c r="R190" i="26" s="1"/>
  <c r="N190" i="26"/>
  <c r="J183" i="26"/>
  <c r="S183" i="26" s="1"/>
  <c r="O183" i="26"/>
  <c r="I186" i="26"/>
  <c r="R186" i="26" s="1"/>
  <c r="N186" i="26"/>
  <c r="J189" i="26"/>
  <c r="S189" i="26" s="1"/>
  <c r="O189" i="26"/>
  <c r="I182" i="26"/>
  <c r="R182" i="26" s="1"/>
  <c r="N182" i="26"/>
  <c r="N189" i="26"/>
  <c r="I189" i="26"/>
  <c r="R189" i="26" s="1"/>
  <c r="O191" i="26"/>
  <c r="J191" i="26"/>
  <c r="S191" i="26" s="1"/>
  <c r="J190" i="26"/>
  <c r="S190" i="26" s="1"/>
  <c r="O190" i="26"/>
  <c r="I171" i="26"/>
  <c r="R171" i="26" s="1"/>
  <c r="N171" i="26"/>
  <c r="N180" i="26"/>
  <c r="I180" i="26"/>
  <c r="R180" i="26" s="1"/>
  <c r="J171" i="26"/>
  <c r="S171" i="26" s="1"/>
  <c r="O171" i="26"/>
  <c r="N174" i="26"/>
  <c r="I174" i="26"/>
  <c r="R174" i="26" s="1"/>
  <c r="O177" i="26"/>
  <c r="J177" i="26"/>
  <c r="S177" i="26" s="1"/>
  <c r="N170" i="26"/>
  <c r="I170" i="26"/>
  <c r="R170" i="26" s="1"/>
  <c r="I177" i="26"/>
  <c r="R177" i="26" s="1"/>
  <c r="N177" i="26"/>
  <c r="O179" i="26"/>
  <c r="J179" i="26"/>
  <c r="S179" i="26" s="1"/>
  <c r="J178" i="26"/>
  <c r="S178" i="26" s="1"/>
  <c r="O178" i="26"/>
  <c r="J174" i="26"/>
  <c r="S174" i="26" s="1"/>
  <c r="O174" i="26"/>
  <c r="N172" i="26"/>
  <c r="I172" i="26"/>
  <c r="R172" i="26" s="1"/>
  <c r="N176" i="26"/>
  <c r="I176" i="26"/>
  <c r="R176" i="26" s="1"/>
  <c r="I175" i="26"/>
  <c r="R175" i="26" s="1"/>
  <c r="N175" i="26"/>
  <c r="J180" i="26"/>
  <c r="S180" i="26" s="1"/>
  <c r="O180" i="26"/>
  <c r="N178" i="26"/>
  <c r="I178" i="26"/>
  <c r="R178" i="26" s="1"/>
  <c r="J175" i="26"/>
  <c r="S175" i="26" s="1"/>
  <c r="O175" i="26"/>
  <c r="J170" i="26"/>
  <c r="S170" i="26" s="1"/>
  <c r="O170" i="26"/>
  <c r="J176" i="26"/>
  <c r="S176" i="26" s="1"/>
  <c r="O176" i="26"/>
  <c r="J172" i="26"/>
  <c r="S172" i="26" s="1"/>
  <c r="O172" i="26"/>
  <c r="I173" i="26"/>
  <c r="R173" i="26" s="1"/>
  <c r="N173" i="26"/>
  <c r="O173" i="26"/>
  <c r="J173" i="26"/>
  <c r="S173" i="26" s="1"/>
  <c r="I179" i="26"/>
  <c r="R179" i="26" s="1"/>
  <c r="N179" i="26"/>
  <c r="J162" i="26"/>
  <c r="S162" i="26" s="1"/>
  <c r="O162" i="26"/>
  <c r="I160" i="26"/>
  <c r="R160" i="26" s="1"/>
  <c r="N160" i="26"/>
  <c r="J163" i="26"/>
  <c r="S163" i="26" s="1"/>
  <c r="O163" i="26"/>
  <c r="J158" i="26"/>
  <c r="S158" i="26" s="1"/>
  <c r="O158" i="26"/>
  <c r="J164" i="26"/>
  <c r="S164" i="26" s="1"/>
  <c r="O164" i="26"/>
  <c r="J160" i="26"/>
  <c r="S160" i="26" s="1"/>
  <c r="O160" i="26"/>
  <c r="I161" i="26"/>
  <c r="R161" i="26" s="1"/>
  <c r="N161" i="26"/>
  <c r="O161" i="26"/>
  <c r="J161" i="26"/>
  <c r="S161" i="26" s="1"/>
  <c r="I159" i="26"/>
  <c r="R159" i="26" s="1"/>
  <c r="N159" i="26"/>
  <c r="I164" i="26"/>
  <c r="R164" i="26" s="1"/>
  <c r="N164" i="26"/>
  <c r="I163" i="26"/>
  <c r="R163" i="26" s="1"/>
  <c r="N163" i="26"/>
  <c r="J159" i="26"/>
  <c r="S159" i="26" s="1"/>
  <c r="O159" i="26"/>
  <c r="N162" i="26"/>
  <c r="I162" i="26"/>
  <c r="R162" i="26" s="1"/>
  <c r="O165" i="26"/>
  <c r="J165" i="26"/>
  <c r="S165" i="26" s="1"/>
  <c r="N158" i="26"/>
  <c r="I158" i="26"/>
  <c r="R158" i="26" s="1"/>
  <c r="I165" i="26"/>
  <c r="R165" i="26" s="1"/>
  <c r="N165" i="26"/>
  <c r="V5" i="20"/>
  <c r="S5" i="22"/>
  <c r="AA53" i="22"/>
  <c r="S4" i="22"/>
  <c r="Z53" i="22"/>
  <c r="U6" i="26"/>
  <c r="R6" i="22"/>
  <c r="K13" i="19"/>
  <c r="O36" i="18"/>
  <c r="P37" i="18"/>
  <c r="S36" i="18"/>
  <c r="T37" i="18"/>
  <c r="AN16" i="31"/>
  <c r="AN17" i="31" s="1"/>
  <c r="L37" i="18"/>
  <c r="K36" i="18"/>
  <c r="AT7" i="15"/>
  <c r="S7" i="33" s="1"/>
  <c r="W7" i="33" s="1"/>
  <c r="U6" i="20"/>
  <c r="C35" i="18" l="1"/>
  <c r="X7" i="33"/>
  <c r="AH53" i="33"/>
  <c r="L14" i="19"/>
  <c r="Q162" i="27"/>
  <c r="AN18" i="31"/>
  <c r="AF17" i="31"/>
  <c r="W5" i="20"/>
  <c r="AE55" i="20"/>
  <c r="Q159" i="27"/>
  <c r="K5" i="32"/>
  <c r="G14" i="32" s="1"/>
  <c r="C21" i="19"/>
  <c r="D21" i="19" s="1"/>
  <c r="K21" i="32" s="1"/>
  <c r="P17" i="31"/>
  <c r="R17" i="31" s="1"/>
  <c r="K4" i="32" s="1"/>
  <c r="G13" i="32" s="1"/>
  <c r="Y18" i="31"/>
  <c r="AA18" i="31" s="1"/>
  <c r="F191" i="28"/>
  <c r="O179" i="28"/>
  <c r="U179" i="28" s="1"/>
  <c r="O170" i="28"/>
  <c r="U170" i="28" s="1"/>
  <c r="F182" i="28"/>
  <c r="F187" i="28"/>
  <c r="O175" i="28"/>
  <c r="U175" i="28" s="1"/>
  <c r="O174" i="28"/>
  <c r="U174" i="28" s="1"/>
  <c r="F186" i="28"/>
  <c r="O180" i="28"/>
  <c r="U180" i="28" s="1"/>
  <c r="F192" i="28"/>
  <c r="F189" i="28"/>
  <c r="O177" i="28"/>
  <c r="U177" i="28" s="1"/>
  <c r="O176" i="28"/>
  <c r="U176" i="28" s="1"/>
  <c r="F188" i="28"/>
  <c r="F183" i="28"/>
  <c r="O171" i="28"/>
  <c r="U171" i="28" s="1"/>
  <c r="O178" i="28"/>
  <c r="U178" i="28" s="1"/>
  <c r="F190" i="28"/>
  <c r="F185" i="28"/>
  <c r="O173" i="28"/>
  <c r="U173" i="28" s="1"/>
  <c r="O172" i="28"/>
  <c r="U172" i="28" s="1"/>
  <c r="F184" i="28"/>
  <c r="F193" i="28"/>
  <c r="O181" i="28"/>
  <c r="U181" i="28" s="1"/>
  <c r="Q160" i="27"/>
  <c r="Q166" i="27"/>
  <c r="Q163" i="27"/>
  <c r="M174" i="27"/>
  <c r="F186" i="27"/>
  <c r="M186" i="27" s="1"/>
  <c r="L177" i="27"/>
  <c r="E189" i="27"/>
  <c r="L189" i="27" s="1"/>
  <c r="M173" i="27"/>
  <c r="F185" i="27"/>
  <c r="M185" i="27" s="1"/>
  <c r="L174" i="27"/>
  <c r="E186" i="27"/>
  <c r="L186" i="27" s="1"/>
  <c r="L178" i="27"/>
  <c r="E190" i="27"/>
  <c r="L190" i="27" s="1"/>
  <c r="M177" i="27"/>
  <c r="F189" i="27"/>
  <c r="M189" i="27" s="1"/>
  <c r="L171" i="27"/>
  <c r="E183" i="27"/>
  <c r="L183" i="27" s="1"/>
  <c r="M169" i="27"/>
  <c r="Q169" i="27" s="1"/>
  <c r="F181" i="27"/>
  <c r="L173" i="27"/>
  <c r="E185" i="27"/>
  <c r="L185" i="27" s="1"/>
  <c r="L170" i="27"/>
  <c r="E182" i="27"/>
  <c r="L179" i="27"/>
  <c r="E191" i="27"/>
  <c r="L191" i="27" s="1"/>
  <c r="M176" i="27"/>
  <c r="F188" i="27"/>
  <c r="M188" i="27" s="1"/>
  <c r="L172" i="27"/>
  <c r="E184" i="27"/>
  <c r="L184" i="27" s="1"/>
  <c r="L176" i="27"/>
  <c r="E188" i="27"/>
  <c r="L188" i="27" s="1"/>
  <c r="M178" i="27"/>
  <c r="F190" i="27"/>
  <c r="M190" i="27" s="1"/>
  <c r="L175" i="27"/>
  <c r="E187" i="27"/>
  <c r="L187" i="27" s="1"/>
  <c r="L181" i="27"/>
  <c r="E193" i="27"/>
  <c r="L193" i="27" s="1"/>
  <c r="L180" i="27"/>
  <c r="E192" i="27"/>
  <c r="L192" i="27" s="1"/>
  <c r="M170" i="27"/>
  <c r="F182" i="27"/>
  <c r="M171" i="27"/>
  <c r="F183" i="27"/>
  <c r="M183" i="27" s="1"/>
  <c r="M175" i="27"/>
  <c r="F187" i="27"/>
  <c r="M187" i="27" s="1"/>
  <c r="F192" i="27"/>
  <c r="M192" i="27" s="1"/>
  <c r="M180" i="27"/>
  <c r="Q161" i="27"/>
  <c r="M179" i="27"/>
  <c r="F191" i="27"/>
  <c r="M191" i="27" s="1"/>
  <c r="M172" i="27"/>
  <c r="F184" i="27"/>
  <c r="M184" i="27" s="1"/>
  <c r="Q168" i="27"/>
  <c r="Q158" i="27"/>
  <c r="Q167" i="27"/>
  <c r="Q164" i="27"/>
  <c r="Q165" i="27"/>
  <c r="V6" i="20"/>
  <c r="G35" i="18"/>
  <c r="H36" i="18"/>
  <c r="L13" i="19"/>
  <c r="S6" i="22"/>
  <c r="AB53" i="22"/>
  <c r="U7" i="26"/>
  <c r="R7" i="22"/>
  <c r="S37" i="18"/>
  <c r="T38" i="18"/>
  <c r="P38" i="18"/>
  <c r="O37" i="18"/>
  <c r="L38" i="18"/>
  <c r="K37" i="18"/>
  <c r="AT8" i="15"/>
  <c r="S8" i="33" s="1"/>
  <c r="W8" i="33" s="1"/>
  <c r="U7" i="20"/>
  <c r="L19" i="19" l="1"/>
  <c r="K135" i="26"/>
  <c r="T135" i="26" s="1"/>
  <c r="X8" i="33"/>
  <c r="AI53" i="33"/>
  <c r="AN19" i="31"/>
  <c r="AF18" i="31"/>
  <c r="W6" i="20"/>
  <c r="AF55" i="20"/>
  <c r="Q176" i="27"/>
  <c r="Q185" i="27"/>
  <c r="Q173" i="27"/>
  <c r="Q188" i="27"/>
  <c r="L5" i="32"/>
  <c r="H14" i="32" s="1"/>
  <c r="C22" i="19"/>
  <c r="D22" i="19" s="1"/>
  <c r="L21" i="32" s="1"/>
  <c r="Q175" i="27"/>
  <c r="Q174" i="27"/>
  <c r="Q192" i="27"/>
  <c r="Q177" i="27"/>
  <c r="P18" i="31"/>
  <c r="R18" i="31" s="1"/>
  <c r="L4" i="32" s="1"/>
  <c r="H13" i="32" s="1"/>
  <c r="Y19" i="31"/>
  <c r="AA19" i="31" s="1"/>
  <c r="Q171" i="27"/>
  <c r="O186" i="28"/>
  <c r="U186" i="28" s="1"/>
  <c r="O182" i="28"/>
  <c r="U182" i="28" s="1"/>
  <c r="Q186" i="27"/>
  <c r="O193" i="28"/>
  <c r="U193" i="28" s="1"/>
  <c r="O185" i="28"/>
  <c r="U185" i="28" s="1"/>
  <c r="O183" i="28"/>
  <c r="U183" i="28" s="1"/>
  <c r="O189" i="28"/>
  <c r="U189" i="28" s="1"/>
  <c r="O184" i="28"/>
  <c r="U184" i="28" s="1"/>
  <c r="O190" i="28"/>
  <c r="U190" i="28" s="1"/>
  <c r="O188" i="28"/>
  <c r="U188" i="28" s="1"/>
  <c r="O192" i="28"/>
  <c r="U192" i="28" s="1"/>
  <c r="O187" i="28"/>
  <c r="U187" i="28" s="1"/>
  <c r="O191" i="28"/>
  <c r="U191" i="28" s="1"/>
  <c r="Q187" i="27"/>
  <c r="Q189" i="27"/>
  <c r="Q170" i="27"/>
  <c r="Q184" i="27"/>
  <c r="Q180" i="27"/>
  <c r="L182" i="27"/>
  <c r="M181" i="27"/>
  <c r="Q181" i="27" s="1"/>
  <c r="F193" i="27"/>
  <c r="M193" i="27" s="1"/>
  <c r="Q193" i="27" s="1"/>
  <c r="M182" i="27"/>
  <c r="Q191" i="27"/>
  <c r="Q183" i="27"/>
  <c r="Q190" i="27"/>
  <c r="Q172" i="27"/>
  <c r="Q179" i="27"/>
  <c r="Q178" i="27"/>
  <c r="G36" i="18"/>
  <c r="H37" i="18"/>
  <c r="S7" i="22"/>
  <c r="AC53" i="22"/>
  <c r="U8" i="26"/>
  <c r="R8" i="22"/>
  <c r="L39" i="18"/>
  <c r="K38" i="18"/>
  <c r="P39" i="18"/>
  <c r="O38" i="18"/>
  <c r="T39" i="18"/>
  <c r="S38" i="18"/>
  <c r="V7" i="20"/>
  <c r="AT9" i="15"/>
  <c r="S9" i="33" s="1"/>
  <c r="W9" i="33" s="1"/>
  <c r="U8" i="20"/>
  <c r="X9" i="33" l="1"/>
  <c r="AJ53" i="33"/>
  <c r="AN20" i="31"/>
  <c r="AF19" i="31"/>
  <c r="W7" i="20"/>
  <c r="AG55" i="20"/>
  <c r="P19" i="31"/>
  <c r="R19" i="31" s="1"/>
  <c r="M4" i="32" s="1"/>
  <c r="I13" i="32" s="1"/>
  <c r="M5" i="32"/>
  <c r="I14" i="32" s="1"/>
  <c r="C23" i="19"/>
  <c r="D23" i="19" s="1"/>
  <c r="M21" i="32" s="1"/>
  <c r="Y20" i="31"/>
  <c r="AA20" i="31" s="1"/>
  <c r="Q182" i="27"/>
  <c r="P20" i="31" s="1"/>
  <c r="R20" i="31" s="1"/>
  <c r="N4" i="32" s="1"/>
  <c r="J13" i="32" s="1"/>
  <c r="V8" i="20"/>
  <c r="G37" i="18"/>
  <c r="H38" i="18"/>
  <c r="S8" i="22"/>
  <c r="AD53" i="22"/>
  <c r="U9" i="26"/>
  <c r="R9" i="22"/>
  <c r="T40" i="18"/>
  <c r="S39" i="18"/>
  <c r="P40" i="18"/>
  <c r="O39" i="18"/>
  <c r="L40" i="18"/>
  <c r="K39" i="18"/>
  <c r="AT10" i="15"/>
  <c r="S10" i="33" s="1"/>
  <c r="W10" i="33" s="1"/>
  <c r="U9" i="20"/>
  <c r="I27" i="32" l="1"/>
  <c r="G27" i="32"/>
  <c r="X10" i="33"/>
  <c r="AK53" i="33"/>
  <c r="AF20" i="31"/>
  <c r="W8" i="20"/>
  <c r="AH55" i="20"/>
  <c r="N5" i="32"/>
  <c r="J14" i="32" s="1"/>
  <c r="C24" i="19"/>
  <c r="D24" i="19" s="1"/>
  <c r="N21" i="32" s="1"/>
  <c r="V9" i="20"/>
  <c r="G38" i="18"/>
  <c r="H39" i="18"/>
  <c r="S9" i="22"/>
  <c r="AE53" i="22"/>
  <c r="U10" i="26"/>
  <c r="R10" i="22"/>
  <c r="O40" i="18"/>
  <c r="P41" i="18"/>
  <c r="L41" i="18"/>
  <c r="K40" i="18"/>
  <c r="T41" i="18"/>
  <c r="S40" i="18"/>
  <c r="AT11" i="15"/>
  <c r="S11" i="33" s="1"/>
  <c r="W11" i="33" s="1"/>
  <c r="U10" i="20"/>
  <c r="J27" i="32" l="1"/>
  <c r="H27" i="32"/>
  <c r="X11" i="33"/>
  <c r="AL53" i="33"/>
  <c r="W9" i="20"/>
  <c r="AI55" i="20"/>
  <c r="V10" i="20"/>
  <c r="G39" i="18"/>
  <c r="H40" i="18"/>
  <c r="S10" i="22"/>
  <c r="AF53" i="22"/>
  <c r="U11" i="26"/>
  <c r="R11" i="22"/>
  <c r="T42" i="18"/>
  <c r="S41" i="18"/>
  <c r="L42" i="18"/>
  <c r="K41" i="18"/>
  <c r="P42" i="18"/>
  <c r="O41" i="18"/>
  <c r="T123" i="26"/>
  <c r="AT12" i="15"/>
  <c r="S12" i="33" s="1"/>
  <c r="W12" i="33" s="1"/>
  <c r="U11" i="20"/>
  <c r="X12" i="33" l="1"/>
  <c r="AM53" i="33"/>
  <c r="W10" i="20"/>
  <c r="AJ55" i="20"/>
  <c r="V11" i="20"/>
  <c r="G40" i="18"/>
  <c r="H41" i="18"/>
  <c r="S11" i="22"/>
  <c r="AG53" i="22"/>
  <c r="U12" i="26"/>
  <c r="R12" i="22"/>
  <c r="L43" i="18"/>
  <c r="K42" i="18"/>
  <c r="O42" i="18"/>
  <c r="P43" i="18"/>
  <c r="S42" i="18"/>
  <c r="T43" i="18"/>
  <c r="T124" i="26"/>
  <c r="AT13" i="15"/>
  <c r="S13" i="33" s="1"/>
  <c r="W13" i="33" s="1"/>
  <c r="U12" i="20"/>
  <c r="X13" i="33" l="1"/>
  <c r="AN53" i="33"/>
  <c r="W11" i="20"/>
  <c r="AK55" i="20"/>
  <c r="V12" i="20"/>
  <c r="G41" i="18"/>
  <c r="H42" i="18"/>
  <c r="S12" i="22"/>
  <c r="AH53" i="22"/>
  <c r="U13" i="26"/>
  <c r="R13" i="22"/>
  <c r="T44" i="18"/>
  <c r="S43" i="18"/>
  <c r="O43" i="18"/>
  <c r="P44" i="18"/>
  <c r="K43" i="18"/>
  <c r="L44" i="18"/>
  <c r="T125" i="26"/>
  <c r="AT14" i="15"/>
  <c r="S14" i="33" s="1"/>
  <c r="W14" i="33" s="1"/>
  <c r="U13" i="20"/>
  <c r="AO53" i="33" l="1"/>
  <c r="X14" i="33"/>
  <c r="AC54" i="33"/>
  <c r="W12" i="20"/>
  <c r="AL55" i="20"/>
  <c r="V13" i="20"/>
  <c r="G42" i="18"/>
  <c r="H43" i="18"/>
  <c r="S13" i="22"/>
  <c r="AI53" i="22"/>
  <c r="U14" i="26"/>
  <c r="L45" i="18"/>
  <c r="K44" i="18"/>
  <c r="P45" i="18"/>
  <c r="O44" i="18"/>
  <c r="S44" i="18"/>
  <c r="T45" i="18"/>
  <c r="T126" i="26"/>
  <c r="AT15" i="15"/>
  <c r="S15" i="33" s="1"/>
  <c r="W15" i="33" s="1"/>
  <c r="U14" i="20"/>
  <c r="X15" i="33" l="1"/>
  <c r="AD54" i="33"/>
  <c r="W13" i="20"/>
  <c r="AM55" i="20"/>
  <c r="AN55" i="20" s="1"/>
  <c r="G43" i="18"/>
  <c r="H44" i="18"/>
  <c r="S18" i="18"/>
  <c r="AJ53" i="22"/>
  <c r="R14" i="22"/>
  <c r="U15" i="26"/>
  <c r="R15" i="22"/>
  <c r="S45" i="18"/>
  <c r="S19" i="18" s="1"/>
  <c r="G18" i="18"/>
  <c r="O45" i="18"/>
  <c r="O19" i="18" s="1"/>
  <c r="O20" i="18" s="1"/>
  <c r="K45" i="18"/>
  <c r="V14" i="20"/>
  <c r="T127" i="26"/>
  <c r="AT16" i="15"/>
  <c r="S16" i="33" s="1"/>
  <c r="W16" i="33" s="1"/>
  <c r="U15" i="20"/>
  <c r="X16" i="33" l="1"/>
  <c r="AE54" i="33"/>
  <c r="T18" i="18"/>
  <c r="H18" i="18"/>
  <c r="W14" i="20"/>
  <c r="AB56" i="20"/>
  <c r="V15" i="20"/>
  <c r="G44" i="18"/>
  <c r="H45" i="18"/>
  <c r="T19" i="18"/>
  <c r="Y16" i="31"/>
  <c r="AA16" i="31" s="1"/>
  <c r="C20" i="19" s="1"/>
  <c r="K19" i="18"/>
  <c r="K20" i="18" s="1"/>
  <c r="S14" i="22"/>
  <c r="X54" i="22"/>
  <c r="S15" i="22"/>
  <c r="Y54" i="22"/>
  <c r="U16" i="26"/>
  <c r="T128" i="26"/>
  <c r="AT17" i="15"/>
  <c r="S17" i="33" s="1"/>
  <c r="W17" i="33" s="1"/>
  <c r="U16" i="20"/>
  <c r="S20" i="18" l="1"/>
  <c r="I37" i="32"/>
  <c r="K15" i="18"/>
  <c r="J35" i="32" s="1"/>
  <c r="E47" i="32" s="1"/>
  <c r="I35" i="32"/>
  <c r="G15" i="18"/>
  <c r="J34" i="32" s="1"/>
  <c r="E46" i="32" s="1"/>
  <c r="I34" i="32"/>
  <c r="X17" i="33"/>
  <c r="AF54" i="33"/>
  <c r="W15" i="20"/>
  <c r="AC56" i="20"/>
  <c r="D20" i="19"/>
  <c r="G45" i="18"/>
  <c r="G19" i="18" s="1"/>
  <c r="G20" i="18" s="1"/>
  <c r="J5" i="32"/>
  <c r="C14" i="32" s="1"/>
  <c r="E14" i="32" s="1"/>
  <c r="C47" i="32" s="1"/>
  <c r="K18" i="18"/>
  <c r="R16" i="22"/>
  <c r="U17" i="26"/>
  <c r="R17" i="22"/>
  <c r="P19" i="18"/>
  <c r="T129" i="26"/>
  <c r="V16" i="20"/>
  <c r="AT18" i="15"/>
  <c r="S18" i="33" s="1"/>
  <c r="W18" i="33" s="1"/>
  <c r="U17" i="20"/>
  <c r="J21" i="32" l="1"/>
  <c r="C27" i="32" s="1"/>
  <c r="K35" i="32"/>
  <c r="L35" i="32" s="1"/>
  <c r="M35" i="32" s="1"/>
  <c r="N35" i="32" s="1"/>
  <c r="K34" i="32"/>
  <c r="L34" i="32" s="1"/>
  <c r="M34" i="32" s="1"/>
  <c r="N34" i="32" s="1"/>
  <c r="AM16" i="31"/>
  <c r="J37" i="32"/>
  <c r="E49" i="32" s="1"/>
  <c r="O15" i="18"/>
  <c r="I15" i="19"/>
  <c r="I36" i="32"/>
  <c r="X18" i="33"/>
  <c r="AG54" i="33"/>
  <c r="L18" i="18"/>
  <c r="H19" i="18"/>
  <c r="C19" i="19"/>
  <c r="D19" i="19" s="1"/>
  <c r="W16" i="20"/>
  <c r="AD56" i="20"/>
  <c r="V17" i="20"/>
  <c r="L19" i="18"/>
  <c r="S17" i="22"/>
  <c r="AA54" i="22"/>
  <c r="S16" i="22"/>
  <c r="Z54" i="22"/>
  <c r="U18" i="26"/>
  <c r="R18" i="22"/>
  <c r="T130" i="26"/>
  <c r="AT19" i="15"/>
  <c r="S19" i="33" s="1"/>
  <c r="W19" i="33" s="1"/>
  <c r="U18" i="20"/>
  <c r="D36" i="18"/>
  <c r="D37" i="18" s="1"/>
  <c r="K15" i="19" l="1"/>
  <c r="I29" i="19"/>
  <c r="K29" i="19" s="1"/>
  <c r="I28" i="19"/>
  <c r="K28" i="19" s="1"/>
  <c r="K37" i="32"/>
  <c r="L37" i="32" s="1"/>
  <c r="M37" i="32" s="1"/>
  <c r="N37" i="32" s="1"/>
  <c r="AM17" i="31"/>
  <c r="AO16" i="31"/>
  <c r="J7" i="32" s="1"/>
  <c r="C16" i="32" s="1"/>
  <c r="E16" i="32" s="1"/>
  <c r="C49" i="32" s="1"/>
  <c r="I19" i="19"/>
  <c r="J36" i="32"/>
  <c r="E48" i="32" s="1"/>
  <c r="AE16" i="31"/>
  <c r="X19" i="33"/>
  <c r="AH54" i="33"/>
  <c r="W17" i="20"/>
  <c r="AE56" i="20"/>
  <c r="E27" i="32"/>
  <c r="D47" i="32" s="1"/>
  <c r="S18" i="22"/>
  <c r="AB54" i="22"/>
  <c r="U19" i="26"/>
  <c r="V18" i="20"/>
  <c r="T131" i="26"/>
  <c r="AT20" i="15"/>
  <c r="S20" i="33" s="1"/>
  <c r="W20" i="33" s="1"/>
  <c r="U19" i="20"/>
  <c r="C36" i="18"/>
  <c r="D38" i="18"/>
  <c r="L15" i="19" l="1"/>
  <c r="K36" i="32"/>
  <c r="L36" i="32" s="1"/>
  <c r="M36" i="32" s="1"/>
  <c r="N36" i="32" s="1"/>
  <c r="AM18" i="31"/>
  <c r="AO17" i="31"/>
  <c r="K7" i="32" s="1"/>
  <c r="G16" i="32" s="1"/>
  <c r="AG16" i="31"/>
  <c r="AE17" i="31"/>
  <c r="X20" i="33"/>
  <c r="AI54" i="33"/>
  <c r="W18" i="20"/>
  <c r="AF56" i="20"/>
  <c r="V19" i="20"/>
  <c r="R19" i="22"/>
  <c r="U20" i="26"/>
  <c r="R20" i="22"/>
  <c r="T132" i="26"/>
  <c r="C18" i="18"/>
  <c r="C37" i="18"/>
  <c r="K137" i="26" s="1"/>
  <c r="T137" i="26" s="1"/>
  <c r="K136" i="26"/>
  <c r="T136" i="26" s="1"/>
  <c r="AT21" i="15"/>
  <c r="S21" i="33" s="1"/>
  <c r="W21" i="33" s="1"/>
  <c r="U20" i="20"/>
  <c r="D39" i="18"/>
  <c r="L24" i="19" l="1"/>
  <c r="L20" i="19"/>
  <c r="L23" i="19"/>
  <c r="L21" i="19"/>
  <c r="L22" i="19"/>
  <c r="AM19" i="31"/>
  <c r="AO18" i="31"/>
  <c r="L7" i="32" s="1"/>
  <c r="H16" i="32" s="1"/>
  <c r="AG17" i="31"/>
  <c r="AE18" i="31"/>
  <c r="J6" i="32"/>
  <c r="C15" i="32" s="1"/>
  <c r="E15" i="32" s="1"/>
  <c r="C48" i="32" s="1"/>
  <c r="I20" i="19"/>
  <c r="X21" i="33"/>
  <c r="AJ54" i="33"/>
  <c r="W19" i="20"/>
  <c r="AG56" i="20"/>
  <c r="T133" i="26"/>
  <c r="S19" i="22"/>
  <c r="AC54" i="22"/>
  <c r="S20" i="22"/>
  <c r="AD54" i="22"/>
  <c r="U21" i="26"/>
  <c r="C38" i="18"/>
  <c r="K138" i="26" s="1"/>
  <c r="T138" i="26" s="1"/>
  <c r="V20" i="20"/>
  <c r="AT22" i="15"/>
  <c r="S22" i="33" s="1"/>
  <c r="W22" i="33" s="1"/>
  <c r="U21" i="20"/>
  <c r="D40" i="18"/>
  <c r="K20" i="19" l="1"/>
  <c r="K21" i="19" s="1"/>
  <c r="K22" i="19" s="1"/>
  <c r="K23" i="19" s="1"/>
  <c r="K24" i="19" s="1"/>
  <c r="J19" i="19"/>
  <c r="I23" i="32" s="1"/>
  <c r="J20" i="19"/>
  <c r="AM20" i="31"/>
  <c r="AO20" i="31" s="1"/>
  <c r="N7" i="32" s="1"/>
  <c r="J16" i="32" s="1"/>
  <c r="AO19" i="31"/>
  <c r="M7" i="32" s="1"/>
  <c r="I16" i="32" s="1"/>
  <c r="AE19" i="31"/>
  <c r="AG18" i="31"/>
  <c r="K6" i="32"/>
  <c r="G15" i="32" s="1"/>
  <c r="I21" i="19"/>
  <c r="J21" i="19" s="1"/>
  <c r="K22" i="32" s="1"/>
  <c r="I33" i="32"/>
  <c r="I38" i="32" s="1"/>
  <c r="C15" i="18"/>
  <c r="J33" i="32" s="1"/>
  <c r="E45" i="32" s="1"/>
  <c r="X22" i="33"/>
  <c r="AK54" i="33"/>
  <c r="W20" i="20"/>
  <c r="AH56" i="20"/>
  <c r="D18" i="18"/>
  <c r="V21" i="20"/>
  <c r="R21" i="22"/>
  <c r="C39" i="18"/>
  <c r="K139" i="26" s="1"/>
  <c r="T139" i="26" s="1"/>
  <c r="U22" i="26"/>
  <c r="R22" i="22"/>
  <c r="AT23" i="15"/>
  <c r="S23" i="33" s="1"/>
  <c r="W23" i="33" s="1"/>
  <c r="U22" i="20"/>
  <c r="D41" i="18"/>
  <c r="J22" i="32" l="1"/>
  <c r="C28" i="32" s="1"/>
  <c r="L6" i="32"/>
  <c r="H15" i="32" s="1"/>
  <c r="I22" i="19"/>
  <c r="J22" i="19" s="1"/>
  <c r="L22" i="32" s="1"/>
  <c r="AE20" i="31"/>
  <c r="AG20" i="31" s="1"/>
  <c r="AG19" i="31"/>
  <c r="G28" i="32"/>
  <c r="K23" i="32"/>
  <c r="K33" i="32"/>
  <c r="J38" i="32"/>
  <c r="X23" i="33"/>
  <c r="AL54" i="33"/>
  <c r="W21" i="20"/>
  <c r="AI56" i="20"/>
  <c r="C40" i="18"/>
  <c r="K140" i="26" s="1"/>
  <c r="T140" i="26" s="1"/>
  <c r="S21" i="22"/>
  <c r="AE54" i="22"/>
  <c r="S22" i="22"/>
  <c r="AF54" i="22"/>
  <c r="U23" i="26"/>
  <c r="R23" i="22"/>
  <c r="V22" i="20"/>
  <c r="AT24" i="15"/>
  <c r="S24" i="33" s="1"/>
  <c r="W24" i="33" s="1"/>
  <c r="U23" i="20"/>
  <c r="D42" i="18"/>
  <c r="E28" i="32" l="1"/>
  <c r="E29" i="32" s="1"/>
  <c r="C29" i="32"/>
  <c r="J23" i="32"/>
  <c r="I23" i="19"/>
  <c r="J23" i="19" s="1"/>
  <c r="M22" i="32" s="1"/>
  <c r="M6" i="32"/>
  <c r="I15" i="32" s="1"/>
  <c r="N6" i="32"/>
  <c r="J15" i="32" s="1"/>
  <c r="I24" i="19"/>
  <c r="J24" i="19" s="1"/>
  <c r="N22" i="32" s="1"/>
  <c r="H28" i="32"/>
  <c r="H29" i="32" s="1"/>
  <c r="L23" i="32"/>
  <c r="L33" i="32"/>
  <c r="K38" i="32"/>
  <c r="X24" i="33"/>
  <c r="AM54" i="33"/>
  <c r="W22" i="20"/>
  <c r="AJ56" i="20"/>
  <c r="V23" i="20"/>
  <c r="C41" i="18"/>
  <c r="K141" i="26" s="1"/>
  <c r="T141" i="26" s="1"/>
  <c r="S23" i="22"/>
  <c r="AG54" i="22"/>
  <c r="U24" i="26"/>
  <c r="R24" i="22"/>
  <c r="AT25" i="15"/>
  <c r="S25" i="33" s="1"/>
  <c r="W25" i="33" s="1"/>
  <c r="U24" i="20"/>
  <c r="D43" i="18"/>
  <c r="D48" i="32" l="1"/>
  <c r="D50" i="32" s="1"/>
  <c r="N23" i="32"/>
  <c r="J28" i="32"/>
  <c r="J29" i="32" s="1"/>
  <c r="I28" i="32"/>
  <c r="I29" i="32" s="1"/>
  <c r="M23" i="32"/>
  <c r="M33" i="32"/>
  <c r="L38" i="32"/>
  <c r="X25" i="33"/>
  <c r="AN54" i="33"/>
  <c r="W23" i="20"/>
  <c r="AK56" i="20"/>
  <c r="V24" i="20"/>
  <c r="C42" i="18"/>
  <c r="K142" i="26" s="1"/>
  <c r="T142" i="26" s="1"/>
  <c r="S24" i="22"/>
  <c r="AH54" i="22"/>
  <c r="U25" i="26"/>
  <c r="R25" i="22"/>
  <c r="AT26" i="15"/>
  <c r="S26" i="33" s="1"/>
  <c r="W26" i="33" s="1"/>
  <c r="U25" i="20"/>
  <c r="D44" i="18"/>
  <c r="N33" i="32" l="1"/>
  <c r="N38" i="32" s="1"/>
  <c r="M38" i="32"/>
  <c r="AO54" i="33"/>
  <c r="X26" i="33"/>
  <c r="AC55" i="33"/>
  <c r="W24" i="20"/>
  <c r="AL56" i="20"/>
  <c r="V25" i="20"/>
  <c r="C43" i="18"/>
  <c r="K143" i="26" s="1"/>
  <c r="T143" i="26" s="1"/>
  <c r="S25" i="22"/>
  <c r="AI54" i="22"/>
  <c r="U26" i="26"/>
  <c r="AT27" i="15"/>
  <c r="S27" i="33" s="1"/>
  <c r="W27" i="33" s="1"/>
  <c r="U26" i="20"/>
  <c r="D45" i="18"/>
  <c r="X27" i="33" l="1"/>
  <c r="AD55" i="33"/>
  <c r="W25" i="20"/>
  <c r="AM56" i="20"/>
  <c r="AN56" i="20" s="1"/>
  <c r="C44" i="18"/>
  <c r="K144" i="26" s="1"/>
  <c r="T144" i="26" s="1"/>
  <c r="R26" i="22"/>
  <c r="AJ54" i="22"/>
  <c r="U27" i="26"/>
  <c r="R27" i="22"/>
  <c r="V26" i="20"/>
  <c r="AT28" i="15"/>
  <c r="S28" i="33" s="1"/>
  <c r="W28" i="33" s="1"/>
  <c r="U27" i="20"/>
  <c r="X28" i="33" l="1"/>
  <c r="AE55" i="33"/>
  <c r="C45" i="18"/>
  <c r="C19" i="18" s="1"/>
  <c r="C20" i="18" s="1"/>
  <c r="W26" i="20"/>
  <c r="AB57" i="20"/>
  <c r="V27" i="20"/>
  <c r="S26" i="22"/>
  <c r="X55" i="22"/>
  <c r="S27" i="22"/>
  <c r="Y55" i="22"/>
  <c r="U28" i="26"/>
  <c r="AT29" i="15"/>
  <c r="S29" i="33" s="1"/>
  <c r="W29" i="33" s="1"/>
  <c r="U28" i="20"/>
  <c r="X29" i="33" l="1"/>
  <c r="AF55" i="33"/>
  <c r="K145" i="26"/>
  <c r="T145" i="26" s="1"/>
  <c r="W27" i="20"/>
  <c r="AC57" i="20"/>
  <c r="D19" i="18"/>
  <c r="R28" i="22"/>
  <c r="U29" i="26"/>
  <c r="R29" i="22"/>
  <c r="V28" i="20"/>
  <c r="AT30" i="15"/>
  <c r="S30" i="33" s="1"/>
  <c r="W30" i="33" s="1"/>
  <c r="U29" i="20"/>
  <c r="X30" i="33" l="1"/>
  <c r="AG55" i="33"/>
  <c r="K146" i="26"/>
  <c r="T146" i="26" s="1"/>
  <c r="W28" i="20"/>
  <c r="AD57" i="20"/>
  <c r="V29" i="20"/>
  <c r="S28" i="22"/>
  <c r="Z55" i="22"/>
  <c r="S29" i="22"/>
  <c r="AA55" i="22"/>
  <c r="U30" i="26"/>
  <c r="AT31" i="15"/>
  <c r="S31" i="33" s="1"/>
  <c r="W31" i="33" s="1"/>
  <c r="U30" i="20"/>
  <c r="X31" i="33" l="1"/>
  <c r="AH55" i="33"/>
  <c r="K147" i="26"/>
  <c r="W29" i="20"/>
  <c r="AE57" i="20"/>
  <c r="R30" i="22"/>
  <c r="U31" i="26"/>
  <c r="R31" i="22"/>
  <c r="V30" i="20"/>
  <c r="AT32" i="15"/>
  <c r="S32" i="33" s="1"/>
  <c r="W32" i="33" s="1"/>
  <c r="U31" i="20"/>
  <c r="K148" i="26" l="1"/>
  <c r="T148" i="26" s="1"/>
  <c r="T147" i="26"/>
  <c r="X32" i="33"/>
  <c r="AI55" i="33"/>
  <c r="W30" i="20"/>
  <c r="AF57" i="20"/>
  <c r="V31" i="20"/>
  <c r="S30" i="22"/>
  <c r="AB55" i="22"/>
  <c r="S31" i="22"/>
  <c r="AC55" i="22"/>
  <c r="U32" i="26"/>
  <c r="AT33" i="15"/>
  <c r="S33" i="33" s="1"/>
  <c r="W33" i="33" s="1"/>
  <c r="U32" i="20"/>
  <c r="K149" i="26" l="1"/>
  <c r="T149" i="26" s="1"/>
  <c r="X33" i="33"/>
  <c r="AJ55" i="33"/>
  <c r="W31" i="20"/>
  <c r="AG57" i="20"/>
  <c r="R32" i="22"/>
  <c r="U33" i="26"/>
  <c r="R33" i="22"/>
  <c r="V32" i="20"/>
  <c r="AT34" i="15"/>
  <c r="S34" i="33" s="1"/>
  <c r="W34" i="33" s="1"/>
  <c r="U33" i="20"/>
  <c r="K150" i="26" l="1"/>
  <c r="T150" i="26" s="1"/>
  <c r="X34" i="33"/>
  <c r="AK55" i="33"/>
  <c r="W32" i="20"/>
  <c r="AH57" i="20"/>
  <c r="V33" i="20"/>
  <c r="S33" i="22"/>
  <c r="AE55" i="22"/>
  <c r="S32" i="22"/>
  <c r="AD55" i="22"/>
  <c r="U34" i="26"/>
  <c r="AT35" i="15"/>
  <c r="S35" i="33" s="1"/>
  <c r="W35" i="33" s="1"/>
  <c r="U34" i="20"/>
  <c r="K151" i="26" l="1"/>
  <c r="T151" i="26" s="1"/>
  <c r="X35" i="33"/>
  <c r="AL55" i="33"/>
  <c r="W33" i="20"/>
  <c r="AI57" i="20"/>
  <c r="R34" i="22"/>
  <c r="U35" i="26"/>
  <c r="R35" i="22"/>
  <c r="V34" i="20"/>
  <c r="AT36" i="15"/>
  <c r="S36" i="33" s="1"/>
  <c r="W36" i="33" s="1"/>
  <c r="U35" i="20"/>
  <c r="K152" i="26" l="1"/>
  <c r="T152" i="26" s="1"/>
  <c r="X36" i="33"/>
  <c r="AM55" i="33"/>
  <c r="W34" i="20"/>
  <c r="AJ57" i="20"/>
  <c r="V35" i="20"/>
  <c r="S35" i="22"/>
  <c r="AG55" i="22"/>
  <c r="S34" i="22"/>
  <c r="AF55" i="22"/>
  <c r="U36" i="26"/>
  <c r="R36" i="22"/>
  <c r="AT37" i="15"/>
  <c r="S37" i="33" s="1"/>
  <c r="W37" i="33" s="1"/>
  <c r="U36" i="20"/>
  <c r="K153" i="26" l="1"/>
  <c r="T153" i="26" s="1"/>
  <c r="X37" i="33"/>
  <c r="AN55" i="33"/>
  <c r="W35" i="20"/>
  <c r="AK57" i="20"/>
  <c r="V36" i="20"/>
  <c r="S36" i="22"/>
  <c r="AH55" i="22"/>
  <c r="U37" i="26"/>
  <c r="R37" i="22"/>
  <c r="AT38" i="15"/>
  <c r="S38" i="33" s="1"/>
  <c r="W38" i="33" s="1"/>
  <c r="U37" i="20"/>
  <c r="K154" i="26" l="1"/>
  <c r="T154" i="26" s="1"/>
  <c r="X38" i="33"/>
  <c r="AC56" i="33"/>
  <c r="AO55" i="33"/>
  <c r="W36" i="20"/>
  <c r="AL57" i="20"/>
  <c r="V37" i="20"/>
  <c r="S37" i="22"/>
  <c r="AI55" i="22"/>
  <c r="AJ55" i="22" s="1"/>
  <c r="U38" i="26"/>
  <c r="AT39" i="15"/>
  <c r="S39" i="33" s="1"/>
  <c r="W39" i="33" s="1"/>
  <c r="U38" i="20"/>
  <c r="K155" i="26" l="1"/>
  <c r="T155" i="26" s="1"/>
  <c r="X39" i="33"/>
  <c r="AD56" i="33"/>
  <c r="W37" i="20"/>
  <c r="AM57" i="20"/>
  <c r="AN57" i="20" s="1"/>
  <c r="R38" i="22"/>
  <c r="U39" i="26"/>
  <c r="R39" i="22"/>
  <c r="V38" i="20"/>
  <c r="AT40" i="15"/>
  <c r="S40" i="33" s="1"/>
  <c r="W40" i="33" s="1"/>
  <c r="U39" i="20"/>
  <c r="K156" i="26" l="1"/>
  <c r="T156" i="26" s="1"/>
  <c r="X40" i="33"/>
  <c r="AE56" i="33"/>
  <c r="W38" i="20"/>
  <c r="AB58" i="20"/>
  <c r="V39" i="20"/>
  <c r="S38" i="22"/>
  <c r="X56" i="22"/>
  <c r="U40" i="26"/>
  <c r="S39" i="22"/>
  <c r="Y56" i="22"/>
  <c r="AT41" i="15"/>
  <c r="S41" i="33" s="1"/>
  <c r="W41" i="33" s="1"/>
  <c r="U40" i="20"/>
  <c r="K157" i="26" l="1"/>
  <c r="T157" i="26" s="1"/>
  <c r="X41" i="33"/>
  <c r="AF56" i="33"/>
  <c r="W39" i="20"/>
  <c r="AC58" i="20"/>
  <c r="R40" i="22"/>
  <c r="U41" i="26"/>
  <c r="R41" i="22"/>
  <c r="V40" i="20"/>
  <c r="AT42" i="15"/>
  <c r="S42" i="33" s="1"/>
  <c r="W42" i="33" s="1"/>
  <c r="U41" i="20"/>
  <c r="K158" i="26" l="1"/>
  <c r="T158" i="26" s="1"/>
  <c r="X42" i="33"/>
  <c r="AG56" i="33"/>
  <c r="W40" i="20"/>
  <c r="AD58" i="20"/>
  <c r="V41" i="20"/>
  <c r="S41" i="22"/>
  <c r="AA56" i="22"/>
  <c r="S40" i="22"/>
  <c r="Z56" i="22"/>
  <c r="U42" i="26"/>
  <c r="AT43" i="15"/>
  <c r="S43" i="33" s="1"/>
  <c r="W43" i="33" s="1"/>
  <c r="U42" i="20"/>
  <c r="K159" i="26" l="1"/>
  <c r="T159" i="26" s="1"/>
  <c r="X43" i="33"/>
  <c r="AH56" i="33"/>
  <c r="W41" i="20"/>
  <c r="AE58" i="20"/>
  <c r="R42" i="22"/>
  <c r="U43" i="26"/>
  <c r="R43" i="22"/>
  <c r="V42" i="20"/>
  <c r="AT44" i="15"/>
  <c r="S44" i="33" s="1"/>
  <c r="W44" i="33" s="1"/>
  <c r="U43" i="20"/>
  <c r="K160" i="26" l="1"/>
  <c r="T160" i="26" s="1"/>
  <c r="X44" i="33"/>
  <c r="AI56" i="33"/>
  <c r="W42" i="20"/>
  <c r="AF58" i="20"/>
  <c r="V43" i="20"/>
  <c r="S43" i="22"/>
  <c r="AC56" i="22"/>
  <c r="S42" i="22"/>
  <c r="AB56" i="22"/>
  <c r="U44" i="26"/>
  <c r="AT45" i="15"/>
  <c r="S45" i="33" s="1"/>
  <c r="W45" i="33" s="1"/>
  <c r="U44" i="20"/>
  <c r="K161" i="26" l="1"/>
  <c r="T161" i="26" s="1"/>
  <c r="X45" i="33"/>
  <c r="AJ56" i="33"/>
  <c r="W43" i="20"/>
  <c r="AG58" i="20"/>
  <c r="R44" i="22"/>
  <c r="U45" i="26"/>
  <c r="R45" i="22"/>
  <c r="V44" i="20"/>
  <c r="AT46" i="15"/>
  <c r="S46" i="33" s="1"/>
  <c r="W46" i="33" s="1"/>
  <c r="U45" i="20"/>
  <c r="K162" i="26" l="1"/>
  <c r="T162" i="26" s="1"/>
  <c r="X46" i="33"/>
  <c r="AK56" i="33"/>
  <c r="W44" i="20"/>
  <c r="AH58" i="20"/>
  <c r="V45" i="20"/>
  <c r="S45" i="22"/>
  <c r="AE56" i="22"/>
  <c r="S44" i="22"/>
  <c r="AD56" i="22"/>
  <c r="U46" i="26"/>
  <c r="AT47" i="15"/>
  <c r="S47" i="33" s="1"/>
  <c r="W47" i="33" s="1"/>
  <c r="U46" i="20"/>
  <c r="K163" i="26" l="1"/>
  <c r="T163" i="26" s="1"/>
  <c r="X47" i="33"/>
  <c r="AL56" i="33"/>
  <c r="W45" i="20"/>
  <c r="AI58" i="20"/>
  <c r="R46" i="22"/>
  <c r="U47" i="26"/>
  <c r="R47" i="22"/>
  <c r="V46" i="20"/>
  <c r="AT48" i="15"/>
  <c r="S48" i="33" s="1"/>
  <c r="W48" i="33" s="1"/>
  <c r="U47" i="20"/>
  <c r="K164" i="26" l="1"/>
  <c r="T164" i="26" s="1"/>
  <c r="X48" i="33"/>
  <c r="AM56" i="33"/>
  <c r="W46" i="20"/>
  <c r="AJ58" i="20"/>
  <c r="V47" i="20"/>
  <c r="S47" i="22"/>
  <c r="AG56" i="22"/>
  <c r="S46" i="22"/>
  <c r="AF56" i="22"/>
  <c r="U48" i="26"/>
  <c r="R48" i="22"/>
  <c r="AT49" i="15"/>
  <c r="S49" i="33" s="1"/>
  <c r="W49" i="33" s="1"/>
  <c r="U48" i="20"/>
  <c r="K165" i="26" l="1"/>
  <c r="T165" i="26" s="1"/>
  <c r="X49" i="33"/>
  <c r="AN56" i="33"/>
  <c r="W47" i="20"/>
  <c r="AK58" i="20"/>
  <c r="V48" i="20"/>
  <c r="S48" i="22"/>
  <c r="AH56" i="22"/>
  <c r="U49" i="26"/>
  <c r="R49" i="22"/>
  <c r="AT50" i="15"/>
  <c r="S50" i="33" s="1"/>
  <c r="W50" i="33" s="1"/>
  <c r="U49" i="20"/>
  <c r="K166" i="26" l="1"/>
  <c r="T166" i="26" s="1"/>
  <c r="X50" i="33"/>
  <c r="AC57" i="33"/>
  <c r="AO56" i="33"/>
  <c r="W48" i="20"/>
  <c r="AL58" i="20"/>
  <c r="V49" i="20"/>
  <c r="S49" i="22"/>
  <c r="AI56" i="22"/>
  <c r="U50" i="26"/>
  <c r="AT51" i="15"/>
  <c r="S51" i="33" s="1"/>
  <c r="W51" i="33" s="1"/>
  <c r="U50" i="20"/>
  <c r="K167" i="26" l="1"/>
  <c r="T167" i="26" s="1"/>
  <c r="X51" i="33"/>
  <c r="AD57" i="33"/>
  <c r="W49" i="20"/>
  <c r="AM58" i="20"/>
  <c r="AN58" i="20" s="1"/>
  <c r="AJ56" i="22"/>
  <c r="R50" i="22"/>
  <c r="U51" i="26"/>
  <c r="R51" i="22"/>
  <c r="V50" i="20"/>
  <c r="AT52" i="15"/>
  <c r="S52" i="33" s="1"/>
  <c r="W52" i="33" s="1"/>
  <c r="U51" i="20"/>
  <c r="K168" i="26" l="1"/>
  <c r="T168" i="26" s="1"/>
  <c r="X52" i="33"/>
  <c r="AE57" i="33"/>
  <c r="W50" i="20"/>
  <c r="AB59" i="20"/>
  <c r="V51" i="20"/>
  <c r="S50" i="22"/>
  <c r="X57" i="22"/>
  <c r="S51" i="22"/>
  <c r="Y57" i="22"/>
  <c r="U52" i="26"/>
  <c r="AT53" i="15"/>
  <c r="S53" i="33" s="1"/>
  <c r="W53" i="33" s="1"/>
  <c r="U52" i="20"/>
  <c r="K169" i="26" l="1"/>
  <c r="T169" i="26" s="1"/>
  <c r="X53" i="33"/>
  <c r="AF57" i="33"/>
  <c r="W51" i="20"/>
  <c r="AC59" i="20"/>
  <c r="R52" i="22"/>
  <c r="U53" i="26"/>
  <c r="R53" i="22"/>
  <c r="V52" i="20"/>
  <c r="AT54" i="15"/>
  <c r="S54" i="33" s="1"/>
  <c r="W54" i="33" s="1"/>
  <c r="U53" i="20"/>
  <c r="K170" i="26" l="1"/>
  <c r="T170" i="26" s="1"/>
  <c r="X54" i="33"/>
  <c r="AG57" i="33"/>
  <c r="W52" i="20"/>
  <c r="AD59" i="20"/>
  <c r="V53" i="20"/>
  <c r="S53" i="22"/>
  <c r="AA57" i="22"/>
  <c r="S52" i="22"/>
  <c r="Z57" i="22"/>
  <c r="U54" i="26"/>
  <c r="AT55" i="15"/>
  <c r="S55" i="33" s="1"/>
  <c r="W55" i="33" s="1"/>
  <c r="U54" i="20"/>
  <c r="K171" i="26" l="1"/>
  <c r="T171" i="26" s="1"/>
  <c r="X55" i="33"/>
  <c r="AH57" i="33"/>
  <c r="W53" i="20"/>
  <c r="AE59" i="20"/>
  <c r="R54" i="22"/>
  <c r="U55" i="26"/>
  <c r="R55" i="22"/>
  <c r="V54" i="20"/>
  <c r="AT56" i="15"/>
  <c r="S56" i="33" s="1"/>
  <c r="W56" i="33" s="1"/>
  <c r="U55" i="20"/>
  <c r="K172" i="26" l="1"/>
  <c r="T172" i="26" s="1"/>
  <c r="X56" i="33"/>
  <c r="AI57" i="33"/>
  <c r="W54" i="20"/>
  <c r="AF59" i="20"/>
  <c r="V55" i="20"/>
  <c r="S55" i="22"/>
  <c r="AC57" i="22"/>
  <c r="S54" i="22"/>
  <c r="AB57" i="22"/>
  <c r="U56" i="26"/>
  <c r="AT57" i="15"/>
  <c r="S57" i="33" s="1"/>
  <c r="W57" i="33" s="1"/>
  <c r="U56" i="20"/>
  <c r="K173" i="26" l="1"/>
  <c r="T173" i="26" s="1"/>
  <c r="X57" i="33"/>
  <c r="AJ57" i="33"/>
  <c r="W55" i="20"/>
  <c r="AG59" i="20"/>
  <c r="R56" i="22"/>
  <c r="U57" i="26"/>
  <c r="R57" i="22"/>
  <c r="V56" i="20"/>
  <c r="AT58" i="15"/>
  <c r="S58" i="33" s="1"/>
  <c r="W58" i="33" s="1"/>
  <c r="U57" i="20"/>
  <c r="K174" i="26" l="1"/>
  <c r="T174" i="26" s="1"/>
  <c r="X58" i="33"/>
  <c r="AK57" i="33"/>
  <c r="W56" i="20"/>
  <c r="AH59" i="20"/>
  <c r="V57" i="20"/>
  <c r="S57" i="22"/>
  <c r="AE57" i="22"/>
  <c r="S56" i="22"/>
  <c r="AD57" i="22"/>
  <c r="U58" i="26"/>
  <c r="AT59" i="15"/>
  <c r="S59" i="33" s="1"/>
  <c r="W59" i="33" s="1"/>
  <c r="U58" i="20"/>
  <c r="K175" i="26" l="1"/>
  <c r="T175" i="26" s="1"/>
  <c r="X59" i="33"/>
  <c r="AL57" i="33"/>
  <c r="W57" i="20"/>
  <c r="AI59" i="20"/>
  <c r="R58" i="22"/>
  <c r="U59" i="26"/>
  <c r="R59" i="22"/>
  <c r="V58" i="20"/>
  <c r="AT60" i="15"/>
  <c r="S60" i="33" s="1"/>
  <c r="W60" i="33" s="1"/>
  <c r="U59" i="20"/>
  <c r="K176" i="26" l="1"/>
  <c r="T176" i="26" s="1"/>
  <c r="X60" i="33"/>
  <c r="AM57" i="33"/>
  <c r="W58" i="20"/>
  <c r="AJ59" i="20"/>
  <c r="V59" i="20"/>
  <c r="S59" i="22"/>
  <c r="AG57" i="22"/>
  <c r="S58" i="22"/>
  <c r="AF57" i="22"/>
  <c r="U60" i="26"/>
  <c r="R60" i="22"/>
  <c r="AT61" i="15"/>
  <c r="S61" i="33" s="1"/>
  <c r="W61" i="33" s="1"/>
  <c r="U60" i="20"/>
  <c r="K177" i="26" l="1"/>
  <c r="T177" i="26" s="1"/>
  <c r="X61" i="33"/>
  <c r="AN57" i="33"/>
  <c r="W59" i="20"/>
  <c r="AK59" i="20"/>
  <c r="V60" i="20"/>
  <c r="S60" i="22"/>
  <c r="AH57" i="22"/>
  <c r="U61" i="26"/>
  <c r="R61" i="22"/>
  <c r="AT62" i="15"/>
  <c r="S62" i="33" s="1"/>
  <c r="W62" i="33" s="1"/>
  <c r="U61" i="20"/>
  <c r="K178" i="26" l="1"/>
  <c r="T178" i="26" s="1"/>
  <c r="X62" i="33"/>
  <c r="AC58" i="33"/>
  <c r="AO57" i="33"/>
  <c r="W60" i="20"/>
  <c r="AL59" i="20"/>
  <c r="V61" i="20"/>
  <c r="S61" i="22"/>
  <c r="AI57" i="22"/>
  <c r="AJ57" i="22" s="1"/>
  <c r="U62" i="26"/>
  <c r="AT63" i="15"/>
  <c r="S63" i="33" s="1"/>
  <c r="W63" i="33" s="1"/>
  <c r="U62" i="20"/>
  <c r="K179" i="26" l="1"/>
  <c r="T179" i="26" s="1"/>
  <c r="X63" i="33"/>
  <c r="AD58" i="33"/>
  <c r="W61" i="20"/>
  <c r="AM59" i="20"/>
  <c r="AN59" i="20" s="1"/>
  <c r="R62" i="22"/>
  <c r="U63" i="26"/>
  <c r="R63" i="22"/>
  <c r="V62" i="20"/>
  <c r="AT64" i="15"/>
  <c r="S64" i="33" s="1"/>
  <c r="W64" i="33" s="1"/>
  <c r="U63" i="20"/>
  <c r="K180" i="26" l="1"/>
  <c r="T180" i="26" s="1"/>
  <c r="X64" i="33"/>
  <c r="AE58" i="33"/>
  <c r="W62" i="20"/>
  <c r="AB60" i="20"/>
  <c r="V63" i="20"/>
  <c r="S62" i="22"/>
  <c r="X58" i="22"/>
  <c r="U64" i="26"/>
  <c r="S63" i="22"/>
  <c r="Y58" i="22"/>
  <c r="AT65" i="15"/>
  <c r="S65" i="33" s="1"/>
  <c r="W65" i="33" s="1"/>
  <c r="U64" i="20"/>
  <c r="K181" i="26" l="1"/>
  <c r="T181" i="26" s="1"/>
  <c r="X65" i="33"/>
  <c r="AF58" i="33"/>
  <c r="W63" i="20"/>
  <c r="AC60" i="20"/>
  <c r="R64" i="22"/>
  <c r="U65" i="26"/>
  <c r="R65" i="22"/>
  <c r="V64" i="20"/>
  <c r="AT66" i="15"/>
  <c r="S66" i="33" s="1"/>
  <c r="W66" i="33" s="1"/>
  <c r="U65" i="20"/>
  <c r="K182" i="26" l="1"/>
  <c r="T182" i="26" s="1"/>
  <c r="X66" i="33"/>
  <c r="AG58" i="33"/>
  <c r="W64" i="20"/>
  <c r="AD60" i="20"/>
  <c r="V65" i="20"/>
  <c r="S65" i="22"/>
  <c r="AA58" i="22"/>
  <c r="S64" i="22"/>
  <c r="Z58" i="22"/>
  <c r="U66" i="26"/>
  <c r="AT67" i="15"/>
  <c r="S67" i="33" s="1"/>
  <c r="W67" i="33" s="1"/>
  <c r="U66" i="20"/>
  <c r="K183" i="26" l="1"/>
  <c r="T183" i="26" s="1"/>
  <c r="X67" i="33"/>
  <c r="AH58" i="33"/>
  <c r="W65" i="20"/>
  <c r="AE60" i="20"/>
  <c r="R66" i="22"/>
  <c r="U67" i="26"/>
  <c r="R67" i="22"/>
  <c r="V66" i="20"/>
  <c r="AT68" i="15"/>
  <c r="S68" i="33" s="1"/>
  <c r="W68" i="33" s="1"/>
  <c r="U67" i="20"/>
  <c r="K184" i="26" l="1"/>
  <c r="T184" i="26" s="1"/>
  <c r="X68" i="33"/>
  <c r="AI58" i="33"/>
  <c r="W66" i="20"/>
  <c r="AF60" i="20"/>
  <c r="V67" i="20"/>
  <c r="S66" i="22"/>
  <c r="AB58" i="22"/>
  <c r="S67" i="22"/>
  <c r="AC58" i="22"/>
  <c r="U68" i="26"/>
  <c r="AT69" i="15"/>
  <c r="S69" i="33" s="1"/>
  <c r="W69" i="33" s="1"/>
  <c r="U68" i="20"/>
  <c r="K185" i="26" l="1"/>
  <c r="T185" i="26" s="1"/>
  <c r="X69" i="33"/>
  <c r="AJ58" i="33"/>
  <c r="W67" i="20"/>
  <c r="AG60" i="20"/>
  <c r="R68" i="22"/>
  <c r="U69" i="26"/>
  <c r="R69" i="22"/>
  <c r="V68" i="20"/>
  <c r="AT70" i="15"/>
  <c r="S70" i="33" s="1"/>
  <c r="W70" i="33" s="1"/>
  <c r="U69" i="20"/>
  <c r="K186" i="26" l="1"/>
  <c r="T186" i="26" s="1"/>
  <c r="X70" i="33"/>
  <c r="AK58" i="33"/>
  <c r="W68" i="20"/>
  <c r="AH60" i="20"/>
  <c r="V69" i="20"/>
  <c r="S69" i="22"/>
  <c r="AE58" i="22"/>
  <c r="S68" i="22"/>
  <c r="AD58" i="22"/>
  <c r="U70" i="26"/>
  <c r="AT71" i="15"/>
  <c r="S71" i="33" s="1"/>
  <c r="W71" i="33" s="1"/>
  <c r="U70" i="20"/>
  <c r="K187" i="26" l="1"/>
  <c r="T187" i="26" s="1"/>
  <c r="X71" i="33"/>
  <c r="AL58" i="33"/>
  <c r="W69" i="20"/>
  <c r="AI60" i="20"/>
  <c r="R70" i="22"/>
  <c r="U71" i="26"/>
  <c r="R71" i="22"/>
  <c r="V70" i="20"/>
  <c r="AT72" i="15"/>
  <c r="S72" i="33" s="1"/>
  <c r="W72" i="33" s="1"/>
  <c r="U71" i="20"/>
  <c r="K188" i="26" l="1"/>
  <c r="T188" i="26" s="1"/>
  <c r="X72" i="33"/>
  <c r="AM58" i="33"/>
  <c r="W70" i="20"/>
  <c r="AJ60" i="20"/>
  <c r="V71" i="20"/>
  <c r="S71" i="22"/>
  <c r="AG58" i="22"/>
  <c r="S70" i="22"/>
  <c r="AF58" i="22"/>
  <c r="U72" i="26"/>
  <c r="R72" i="22"/>
  <c r="AT73" i="15"/>
  <c r="S73" i="33" s="1"/>
  <c r="W73" i="33" s="1"/>
  <c r="U72" i="20"/>
  <c r="K189" i="26" l="1"/>
  <c r="T189" i="26" s="1"/>
  <c r="X73" i="33"/>
  <c r="AN58" i="33"/>
  <c r="AO58" i="33" s="1"/>
  <c r="W71" i="20"/>
  <c r="AK60" i="20"/>
  <c r="V72" i="20"/>
  <c r="S72" i="22"/>
  <c r="AH58" i="22"/>
  <c r="U73" i="26"/>
  <c r="R73" i="22"/>
  <c r="AT74" i="15"/>
  <c r="S74" i="33" s="1"/>
  <c r="W74" i="33" s="1"/>
  <c r="U73" i="20"/>
  <c r="K190" i="26" l="1"/>
  <c r="T190" i="26" s="1"/>
  <c r="X74" i="33"/>
  <c r="AC59" i="33"/>
  <c r="W72" i="20"/>
  <c r="AL60" i="20"/>
  <c r="V73" i="20"/>
  <c r="S73" i="22"/>
  <c r="AI58" i="22"/>
  <c r="AJ58" i="22" s="1"/>
  <c r="U74" i="26"/>
  <c r="AT75" i="15"/>
  <c r="S75" i="33" s="1"/>
  <c r="W75" i="33" s="1"/>
  <c r="U74" i="20"/>
  <c r="K191" i="26" l="1"/>
  <c r="T191" i="26" s="1"/>
  <c r="X75" i="33"/>
  <c r="AD59" i="33"/>
  <c r="W73" i="20"/>
  <c r="AM60" i="20"/>
  <c r="AN60" i="20" s="1"/>
  <c r="R74" i="22"/>
  <c r="U75" i="26"/>
  <c r="R75" i="22"/>
  <c r="V74" i="20"/>
  <c r="AT76" i="15"/>
  <c r="S76" i="33" s="1"/>
  <c r="W76" i="33" s="1"/>
  <c r="U75" i="20"/>
  <c r="K192" i="26" l="1"/>
  <c r="T192" i="26" s="1"/>
  <c r="X76" i="33"/>
  <c r="AE59" i="33"/>
  <c r="W74" i="20"/>
  <c r="AB61" i="20"/>
  <c r="V75" i="20"/>
  <c r="S74" i="22"/>
  <c r="X59" i="22"/>
  <c r="U76" i="26"/>
  <c r="S75" i="22"/>
  <c r="Y59" i="22"/>
  <c r="AT77" i="15"/>
  <c r="S77" i="33" s="1"/>
  <c r="W77" i="33" s="1"/>
  <c r="U76" i="20"/>
  <c r="K193" i="26" l="1"/>
  <c r="T193" i="26" s="1"/>
  <c r="X77" i="33"/>
  <c r="AF59" i="33"/>
  <c r="W75" i="20"/>
  <c r="AC61" i="20"/>
  <c r="R76" i="22"/>
  <c r="U77" i="26"/>
  <c r="R77" i="22"/>
  <c r="V76" i="20"/>
  <c r="AT78" i="15"/>
  <c r="S78" i="33" s="1"/>
  <c r="W78" i="33" s="1"/>
  <c r="U77" i="20"/>
  <c r="X78" i="33" l="1"/>
  <c r="AG59" i="33"/>
  <c r="W76" i="20"/>
  <c r="AD61" i="20"/>
  <c r="V77" i="20"/>
  <c r="S77" i="22"/>
  <c r="AA59" i="22"/>
  <c r="S76" i="22"/>
  <c r="Z59" i="22"/>
  <c r="U78" i="26"/>
  <c r="AT79" i="15"/>
  <c r="S79" i="33" s="1"/>
  <c r="W79" i="33" s="1"/>
  <c r="U78" i="20"/>
  <c r="X79" i="33" l="1"/>
  <c r="AH59" i="33"/>
  <c r="W77" i="20"/>
  <c r="AE61" i="20"/>
  <c r="R78" i="22"/>
  <c r="U79" i="26"/>
  <c r="R79" i="22"/>
  <c r="V78" i="20"/>
  <c r="AT80" i="15"/>
  <c r="S80" i="33" s="1"/>
  <c r="W80" i="33" s="1"/>
  <c r="U79" i="20"/>
  <c r="X80" i="33" l="1"/>
  <c r="AI59" i="33"/>
  <c r="W78" i="20"/>
  <c r="AF61" i="20"/>
  <c r="V79" i="20"/>
  <c r="S79" i="22"/>
  <c r="AC59" i="22"/>
  <c r="S78" i="22"/>
  <c r="AB59" i="22"/>
  <c r="U80" i="26"/>
  <c r="AT81" i="15"/>
  <c r="S81" i="33" s="1"/>
  <c r="W81" i="33" s="1"/>
  <c r="U80" i="20"/>
  <c r="X81" i="33" l="1"/>
  <c r="AJ59" i="33"/>
  <c r="W79" i="20"/>
  <c r="AG61" i="20"/>
  <c r="R80" i="22"/>
  <c r="U81" i="26"/>
  <c r="R81" i="22"/>
  <c r="V80" i="20"/>
  <c r="AT82" i="15"/>
  <c r="S82" i="33" s="1"/>
  <c r="W82" i="33" s="1"/>
  <c r="U81" i="20"/>
  <c r="X82" i="33" l="1"/>
  <c r="AK59" i="33"/>
  <c r="W80" i="20"/>
  <c r="AH61" i="20"/>
  <c r="V81" i="20"/>
  <c r="S81" i="22"/>
  <c r="AE59" i="22"/>
  <c r="S80" i="22"/>
  <c r="AD59" i="22"/>
  <c r="U82" i="26"/>
  <c r="AT83" i="15"/>
  <c r="S83" i="33" s="1"/>
  <c r="W83" i="33" s="1"/>
  <c r="U82" i="20"/>
  <c r="X83" i="33" l="1"/>
  <c r="AL59" i="33"/>
  <c r="W81" i="20"/>
  <c r="AI61" i="20"/>
  <c r="R82" i="22"/>
  <c r="U83" i="26"/>
  <c r="R83" i="22"/>
  <c r="V82" i="20"/>
  <c r="AT84" i="15"/>
  <c r="S84" i="33" s="1"/>
  <c r="W84" i="33" s="1"/>
  <c r="U83" i="20"/>
  <c r="X84" i="33" l="1"/>
  <c r="AM59" i="33"/>
  <c r="W82" i="20"/>
  <c r="AJ61" i="20"/>
  <c r="V83" i="20"/>
  <c r="S83" i="22"/>
  <c r="AG59" i="22"/>
  <c r="S82" i="22"/>
  <c r="AF59" i="22"/>
  <c r="U84" i="26"/>
  <c r="R84" i="22"/>
  <c r="AT85" i="15"/>
  <c r="S85" i="33" s="1"/>
  <c r="W85" i="33" s="1"/>
  <c r="U84" i="20"/>
  <c r="X85" i="33" l="1"/>
  <c r="AN59" i="33"/>
  <c r="AO59" i="33" s="1"/>
  <c r="W83" i="20"/>
  <c r="AK61" i="20"/>
  <c r="V84" i="20"/>
  <c r="S84" i="22"/>
  <c r="AH59" i="22"/>
  <c r="U85" i="26"/>
  <c r="R85" i="22"/>
  <c r="AT86" i="15"/>
  <c r="S86" i="33" s="1"/>
  <c r="W86" i="33" s="1"/>
  <c r="U85" i="20"/>
  <c r="X86" i="33" l="1"/>
  <c r="AC60" i="33"/>
  <c r="W84" i="20"/>
  <c r="AL61" i="20"/>
  <c r="V85" i="20"/>
  <c r="S85" i="22"/>
  <c r="AI59" i="22"/>
  <c r="AJ59" i="22" s="1"/>
  <c r="U86" i="26"/>
  <c r="AT87" i="15"/>
  <c r="S87" i="33" s="1"/>
  <c r="W87" i="33" s="1"/>
  <c r="U86" i="20"/>
  <c r="X87" i="33" l="1"/>
  <c r="AD60" i="33"/>
  <c r="W85" i="20"/>
  <c r="AM61" i="20"/>
  <c r="AN61" i="20" s="1"/>
  <c r="R86" i="22"/>
  <c r="U87" i="26"/>
  <c r="R87" i="22"/>
  <c r="V86" i="20"/>
  <c r="AT88" i="15"/>
  <c r="S88" i="33" s="1"/>
  <c r="W88" i="33" s="1"/>
  <c r="U87" i="20"/>
  <c r="X88" i="33" l="1"/>
  <c r="AE60" i="33"/>
  <c r="W86" i="20"/>
  <c r="AB62" i="20"/>
  <c r="V87" i="20"/>
  <c r="S86" i="22"/>
  <c r="X60" i="22"/>
  <c r="U88" i="26"/>
  <c r="S87" i="22"/>
  <c r="Y60" i="22"/>
  <c r="AT89" i="15"/>
  <c r="S89" i="33" s="1"/>
  <c r="W89" i="33" s="1"/>
  <c r="U88" i="20"/>
  <c r="X89" i="33" l="1"/>
  <c r="AF60" i="33"/>
  <c r="W87" i="20"/>
  <c r="AC62" i="20"/>
  <c r="R88" i="22"/>
  <c r="U89" i="26"/>
  <c r="R89" i="22"/>
  <c r="V88" i="20"/>
  <c r="AT90" i="15"/>
  <c r="S90" i="33" s="1"/>
  <c r="W90" i="33" s="1"/>
  <c r="U89" i="20"/>
  <c r="X90" i="33" l="1"/>
  <c r="AG60" i="33"/>
  <c r="W88" i="20"/>
  <c r="AD62" i="20"/>
  <c r="V89" i="20"/>
  <c r="S89" i="22"/>
  <c r="AA60" i="22"/>
  <c r="S88" i="22"/>
  <c r="Z60" i="22"/>
  <c r="U90" i="26"/>
  <c r="AT91" i="15"/>
  <c r="S91" i="33" s="1"/>
  <c r="W91" i="33" s="1"/>
  <c r="U90" i="20"/>
  <c r="X91" i="33" l="1"/>
  <c r="AH60" i="33"/>
  <c r="W89" i="20"/>
  <c r="AE62" i="20"/>
  <c r="R90" i="22"/>
  <c r="U91" i="26"/>
  <c r="R91" i="22"/>
  <c r="V90" i="20"/>
  <c r="AT92" i="15"/>
  <c r="S92" i="33" s="1"/>
  <c r="W92" i="33" s="1"/>
  <c r="U91" i="20"/>
  <c r="X92" i="33" l="1"/>
  <c r="AI60" i="33"/>
  <c r="W90" i="20"/>
  <c r="AF62" i="20"/>
  <c r="V91" i="20"/>
  <c r="S91" i="22"/>
  <c r="AC60" i="22"/>
  <c r="S90" i="22"/>
  <c r="AB60" i="22"/>
  <c r="U92" i="26"/>
  <c r="AT93" i="15"/>
  <c r="S93" i="33" s="1"/>
  <c r="W93" i="33" s="1"/>
  <c r="U92" i="20"/>
  <c r="X93" i="33" l="1"/>
  <c r="AJ60" i="33"/>
  <c r="W91" i="20"/>
  <c r="AG62" i="20"/>
  <c r="R92" i="22"/>
  <c r="U93" i="26"/>
  <c r="R93" i="22"/>
  <c r="V92" i="20"/>
  <c r="AT94" i="15"/>
  <c r="S94" i="33" s="1"/>
  <c r="W94" i="33" s="1"/>
  <c r="U93" i="20"/>
  <c r="X94" i="33" l="1"/>
  <c r="AK60" i="33"/>
  <c r="W92" i="20"/>
  <c r="AH62" i="20"/>
  <c r="V93" i="20"/>
  <c r="S93" i="22"/>
  <c r="AE60" i="22"/>
  <c r="S92" i="22"/>
  <c r="AD60" i="22"/>
  <c r="U94" i="26"/>
  <c r="AT95" i="15"/>
  <c r="S95" i="33" s="1"/>
  <c r="W95" i="33" s="1"/>
  <c r="U94" i="20"/>
  <c r="X95" i="33" l="1"/>
  <c r="AL60" i="33"/>
  <c r="W93" i="20"/>
  <c r="AI62" i="20"/>
  <c r="R94" i="22"/>
  <c r="U95" i="26"/>
  <c r="R95" i="22"/>
  <c r="V94" i="20"/>
  <c r="AT96" i="15"/>
  <c r="S96" i="33" s="1"/>
  <c r="W96" i="33" s="1"/>
  <c r="U95" i="20"/>
  <c r="X96" i="33" l="1"/>
  <c r="AM60" i="33"/>
  <c r="W94" i="20"/>
  <c r="AJ62" i="20"/>
  <c r="V95" i="20"/>
  <c r="S95" i="22"/>
  <c r="AG60" i="22"/>
  <c r="S94" i="22"/>
  <c r="AF60" i="22"/>
  <c r="U96" i="26"/>
  <c r="R96" i="22"/>
  <c r="AT97" i="15"/>
  <c r="S97" i="33" s="1"/>
  <c r="W97" i="33" s="1"/>
  <c r="U96" i="20"/>
  <c r="X97" i="33" l="1"/>
  <c r="AN60" i="33"/>
  <c r="AO60" i="33" s="1"/>
  <c r="W95" i="20"/>
  <c r="AK62" i="20"/>
  <c r="V96" i="20"/>
  <c r="S96" i="22"/>
  <c r="AH60" i="22"/>
  <c r="U97" i="26"/>
  <c r="R97" i="22"/>
  <c r="AT98" i="15"/>
  <c r="S98" i="33" s="1"/>
  <c r="W98" i="33" s="1"/>
  <c r="U97" i="20"/>
  <c r="X98" i="33" l="1"/>
  <c r="AC61" i="33"/>
  <c r="W96" i="20"/>
  <c r="AL62" i="20"/>
  <c r="V97" i="20"/>
  <c r="S97" i="22"/>
  <c r="AI60" i="22"/>
  <c r="AJ60" i="22" s="1"/>
  <c r="U98" i="26"/>
  <c r="AT99" i="15"/>
  <c r="S99" i="33" s="1"/>
  <c r="W99" i="33" s="1"/>
  <c r="U98" i="20"/>
  <c r="X99" i="33" l="1"/>
  <c r="AD61" i="33"/>
  <c r="W97" i="20"/>
  <c r="AM62" i="20"/>
  <c r="AN62" i="20" s="1"/>
  <c r="R98" i="22"/>
  <c r="U99" i="26"/>
  <c r="R99" i="22"/>
  <c r="V98" i="20"/>
  <c r="AT100" i="15"/>
  <c r="S100" i="33" s="1"/>
  <c r="W100" i="33" s="1"/>
  <c r="U99" i="20"/>
  <c r="X100" i="33" l="1"/>
  <c r="AE61" i="33"/>
  <c r="W98" i="20"/>
  <c r="AB63" i="20"/>
  <c r="V99" i="20"/>
  <c r="S98" i="22"/>
  <c r="X61" i="22"/>
  <c r="S99" i="22"/>
  <c r="Y61" i="22"/>
  <c r="U100" i="26"/>
  <c r="AT101" i="15"/>
  <c r="S101" i="33" s="1"/>
  <c r="W101" i="33" s="1"/>
  <c r="U100" i="20"/>
  <c r="X101" i="33" l="1"/>
  <c r="AF61" i="33"/>
  <c r="W99" i="20"/>
  <c r="AC63" i="20"/>
  <c r="R100" i="22"/>
  <c r="U101" i="26"/>
  <c r="R101" i="22"/>
  <c r="V100" i="20"/>
  <c r="AT102" i="15"/>
  <c r="S102" i="33" s="1"/>
  <c r="W102" i="33" s="1"/>
  <c r="U101" i="20"/>
  <c r="X102" i="33" l="1"/>
  <c r="AG61" i="33"/>
  <c r="W100" i="20"/>
  <c r="AD63" i="20"/>
  <c r="V101" i="20"/>
  <c r="S101" i="22"/>
  <c r="AA61" i="22"/>
  <c r="S100" i="22"/>
  <c r="Z61" i="22"/>
  <c r="U102" i="26"/>
  <c r="AT103" i="15"/>
  <c r="S103" i="33" s="1"/>
  <c r="W103" i="33" s="1"/>
  <c r="U102" i="20"/>
  <c r="X103" i="33" l="1"/>
  <c r="AH61" i="33"/>
  <c r="W101" i="20"/>
  <c r="AE63" i="20"/>
  <c r="R102" i="22"/>
  <c r="U103" i="26"/>
  <c r="R103" i="22"/>
  <c r="V102" i="20"/>
  <c r="AT104" i="15"/>
  <c r="S104" i="33" s="1"/>
  <c r="W104" i="33" s="1"/>
  <c r="U103" i="20"/>
  <c r="X104" i="33" l="1"/>
  <c r="AI61" i="33"/>
  <c r="W102" i="20"/>
  <c r="AF63" i="20"/>
  <c r="V103" i="20"/>
  <c r="S103" i="22"/>
  <c r="AC61" i="22"/>
  <c r="S102" i="22"/>
  <c r="AB61" i="22"/>
  <c r="U104" i="26"/>
  <c r="AT105" i="15"/>
  <c r="S105" i="33" s="1"/>
  <c r="W105" i="33" s="1"/>
  <c r="U104" i="20"/>
  <c r="X105" i="33" l="1"/>
  <c r="AJ61" i="33"/>
  <c r="W103" i="20"/>
  <c r="AG63" i="20"/>
  <c r="R104" i="22"/>
  <c r="U105" i="26"/>
  <c r="R105" i="22"/>
  <c r="V104" i="20"/>
  <c r="AT106" i="15"/>
  <c r="S106" i="33" s="1"/>
  <c r="W106" i="33" s="1"/>
  <c r="U105" i="20"/>
  <c r="X106" i="33" l="1"/>
  <c r="AK61" i="33"/>
  <c r="W104" i="20"/>
  <c r="AH63" i="20"/>
  <c r="V105" i="20"/>
  <c r="S105" i="22"/>
  <c r="AE61" i="22"/>
  <c r="S104" i="22"/>
  <c r="AD61" i="22"/>
  <c r="U106" i="26"/>
  <c r="AT107" i="15"/>
  <c r="S107" i="33" s="1"/>
  <c r="W107" i="33" s="1"/>
  <c r="U106" i="20"/>
  <c r="X107" i="33" l="1"/>
  <c r="AL61" i="33"/>
  <c r="W105" i="20"/>
  <c r="AI63" i="20"/>
  <c r="R106" i="22"/>
  <c r="U107" i="26"/>
  <c r="R107" i="22"/>
  <c r="V106" i="20"/>
  <c r="AT108" i="15"/>
  <c r="S108" i="33" s="1"/>
  <c r="W108" i="33" s="1"/>
  <c r="U107" i="20"/>
  <c r="X108" i="33" l="1"/>
  <c r="AM61" i="33"/>
  <c r="W106" i="20"/>
  <c r="AJ63" i="20"/>
  <c r="AJ65" i="20" s="1"/>
  <c r="V107" i="20"/>
  <c r="S107" i="22"/>
  <c r="AG61" i="22"/>
  <c r="AG63" i="22" s="1"/>
  <c r="S106" i="22"/>
  <c r="AF61" i="22"/>
  <c r="AF63" i="22" s="1"/>
  <c r="U108" i="26"/>
  <c r="R108" i="22"/>
  <c r="AT109" i="15"/>
  <c r="S109" i="33" s="1"/>
  <c r="W109" i="33" s="1"/>
  <c r="U108" i="20"/>
  <c r="X109" i="33" l="1"/>
  <c r="AN61" i="33"/>
  <c r="AO61" i="33" s="1"/>
  <c r="W107" i="20"/>
  <c r="AK63" i="20"/>
  <c r="AK65" i="20" s="1"/>
  <c r="V108" i="20"/>
  <c r="S108" i="22"/>
  <c r="AH61" i="22"/>
  <c r="AH63" i="22" s="1"/>
  <c r="U109" i="26"/>
  <c r="R109" i="22"/>
  <c r="AT110" i="15"/>
  <c r="S110" i="33" s="1"/>
  <c r="W110" i="33" s="1"/>
  <c r="U109" i="20"/>
  <c r="X110" i="33" l="1"/>
  <c r="AC62" i="33"/>
  <c r="W108" i="20"/>
  <c r="AL63" i="20"/>
  <c r="AL65" i="20" s="1"/>
  <c r="V109" i="20"/>
  <c r="S109" i="22"/>
  <c r="AI61" i="22"/>
  <c r="U110" i="26"/>
  <c r="AT111" i="15"/>
  <c r="S111" i="33" s="1"/>
  <c r="W111" i="33" s="1"/>
  <c r="U110" i="20"/>
  <c r="AC63" i="33" l="1"/>
  <c r="X111" i="33"/>
  <c r="AD62" i="33"/>
  <c r="AD63" i="33" s="1"/>
  <c r="W109" i="20"/>
  <c r="AM63" i="20"/>
  <c r="AN63" i="20" s="1"/>
  <c r="AI63" i="22"/>
  <c r="AJ61" i="22"/>
  <c r="R110" i="22"/>
  <c r="U111" i="26"/>
  <c r="R111" i="22"/>
  <c r="V110" i="20"/>
  <c r="AT112" i="15"/>
  <c r="S112" i="33" s="1"/>
  <c r="W112" i="33" s="1"/>
  <c r="U111" i="20"/>
  <c r="X112" i="33" l="1"/>
  <c r="AE62" i="33"/>
  <c r="AE63" i="33" s="1"/>
  <c r="W110" i="20"/>
  <c r="AB64" i="20"/>
  <c r="AB65" i="20" s="1"/>
  <c r="AM65" i="20"/>
  <c r="V111" i="20"/>
  <c r="S110" i="22"/>
  <c r="X62" i="22"/>
  <c r="S111" i="22"/>
  <c r="Y62" i="22"/>
  <c r="Y63" i="22" s="1"/>
  <c r="U112" i="26"/>
  <c r="AT113" i="15"/>
  <c r="S113" i="33" s="1"/>
  <c r="W113" i="33" s="1"/>
  <c r="U112" i="20"/>
  <c r="X113" i="33" l="1"/>
  <c r="AF62" i="33"/>
  <c r="AF63" i="33" s="1"/>
  <c r="W111" i="20"/>
  <c r="AC64" i="20"/>
  <c r="AC65" i="20" s="1"/>
  <c r="R112" i="22"/>
  <c r="X63" i="22"/>
  <c r="U113" i="26"/>
  <c r="R113" i="22"/>
  <c r="V112" i="20"/>
  <c r="AT114" i="15"/>
  <c r="S114" i="33" s="1"/>
  <c r="W114" i="33" s="1"/>
  <c r="U113" i="20"/>
  <c r="X114" i="33" l="1"/>
  <c r="AG62" i="33"/>
  <c r="AG63" i="33" s="1"/>
  <c r="W112" i="20"/>
  <c r="AD64" i="20"/>
  <c r="AD65" i="20" s="1"/>
  <c r="V113" i="20"/>
  <c r="S113" i="22"/>
  <c r="AA62" i="22"/>
  <c r="AA63" i="22" s="1"/>
  <c r="S112" i="22"/>
  <c r="Z62" i="22"/>
  <c r="U114" i="26"/>
  <c r="AT115" i="15"/>
  <c r="S115" i="33" s="1"/>
  <c r="W115" i="33" s="1"/>
  <c r="U114" i="20"/>
  <c r="X115" i="33" l="1"/>
  <c r="AH62" i="33"/>
  <c r="AH63" i="33" s="1"/>
  <c r="W113" i="20"/>
  <c r="AE64" i="20"/>
  <c r="AE65" i="20" s="1"/>
  <c r="R114" i="22"/>
  <c r="Z63" i="22"/>
  <c r="U115" i="26"/>
  <c r="R115" i="22"/>
  <c r="V114" i="20"/>
  <c r="AT116" i="15"/>
  <c r="U115" i="20"/>
  <c r="AT117" i="15" l="1"/>
  <c r="S116" i="33"/>
  <c r="W116" i="33" s="1"/>
  <c r="W114" i="20"/>
  <c r="AF64" i="20"/>
  <c r="AF65" i="20" s="1"/>
  <c r="V115" i="20"/>
  <c r="S115" i="22"/>
  <c r="AC62" i="22"/>
  <c r="AC63" i="22" s="1"/>
  <c r="S114" i="22"/>
  <c r="AB62" i="22"/>
  <c r="U116" i="26"/>
  <c r="U116" i="20"/>
  <c r="X116" i="33" l="1"/>
  <c r="AI62" i="33"/>
  <c r="AI63" i="33" s="1"/>
  <c r="AT118" i="15"/>
  <c r="S117" i="33"/>
  <c r="W117" i="33" s="1"/>
  <c r="W115" i="20"/>
  <c r="AG64" i="20"/>
  <c r="AG65" i="20" s="1"/>
  <c r="R116" i="22"/>
  <c r="K13" i="25"/>
  <c r="L13" i="25" s="1"/>
  <c r="AB63" i="22"/>
  <c r="U117" i="20"/>
  <c r="V116" i="20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X117" i="33" l="1"/>
  <c r="AJ62" i="33"/>
  <c r="AJ63" i="33" s="1"/>
  <c r="S118" i="33"/>
  <c r="W118" i="33" s="1"/>
  <c r="AT119" i="15"/>
  <c r="W116" i="20"/>
  <c r="AH64" i="20"/>
  <c r="AH65" i="20" s="1"/>
  <c r="V117" i="20"/>
  <c r="AI64" i="20" s="1"/>
  <c r="D13" i="25"/>
  <c r="E13" i="25" s="1"/>
  <c r="E17" i="25" s="1"/>
  <c r="R117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S116" i="22"/>
  <c r="AD62" i="22"/>
  <c r="U117" i="26"/>
  <c r="X118" i="33" l="1"/>
  <c r="AK62" i="33"/>
  <c r="AK63" i="33" s="1"/>
  <c r="U119" i="26"/>
  <c r="S119" i="33"/>
  <c r="W119" i="33" s="1"/>
  <c r="AT120" i="15"/>
  <c r="W117" i="20"/>
  <c r="W134" i="20" s="1"/>
  <c r="AI65" i="20"/>
  <c r="AN65" i="20" s="1"/>
  <c r="AN64" i="20"/>
  <c r="D15" i="25"/>
  <c r="E15" i="25" s="1"/>
  <c r="L4" i="25"/>
  <c r="L17" i="25" s="1"/>
  <c r="K15" i="25"/>
  <c r="L15" i="25" s="1"/>
  <c r="AD63" i="22"/>
  <c r="S117" i="22"/>
  <c r="S134" i="22" s="1"/>
  <c r="AE62" i="22"/>
  <c r="AE63" i="22" s="1"/>
  <c r="U118" i="26"/>
  <c r="AJ63" i="22" l="1"/>
  <c r="X119" i="33"/>
  <c r="AL62" i="33"/>
  <c r="AL63" i="33" s="1"/>
  <c r="AT121" i="15"/>
  <c r="U120" i="26"/>
  <c r="S120" i="33"/>
  <c r="W120" i="33" s="1"/>
  <c r="L18" i="25"/>
  <c r="E18" i="25"/>
  <c r="AJ62" i="22"/>
  <c r="S121" i="33" l="1"/>
  <c r="W121" i="33" s="1"/>
  <c r="U121" i="26"/>
  <c r="X120" i="33"/>
  <c r="AM62" i="33"/>
  <c r="AM63" i="33" s="1"/>
  <c r="X121" i="33" l="1"/>
  <c r="X122" i="33" s="1"/>
  <c r="AN62" i="33"/>
  <c r="U122" i="26"/>
  <c r="AN63" i="33" l="1"/>
  <c r="AO63" i="33" s="1"/>
  <c r="AO62" i="33"/>
  <c r="U123" i="26"/>
  <c r="U124" i="26" l="1"/>
  <c r="U125" i="26" l="1"/>
  <c r="U126" i="26" l="1"/>
  <c r="U127" i="26" l="1"/>
  <c r="U128" i="26" l="1"/>
  <c r="U129" i="26" l="1"/>
  <c r="U130" i="26" l="1"/>
  <c r="U131" i="26" l="1"/>
  <c r="U132" i="26" l="1"/>
  <c r="U133" i="26" l="1"/>
  <c r="U134" i="26" l="1"/>
  <c r="U135" i="26" l="1"/>
  <c r="U136" i="26" l="1"/>
  <c r="U137" i="26" l="1"/>
  <c r="U138" i="26" l="1"/>
  <c r="U139" i="26" l="1"/>
  <c r="U140" i="26" l="1"/>
  <c r="U141" i="26" l="1"/>
  <c r="U142" i="26" l="1"/>
  <c r="U143" i="26" l="1"/>
  <c r="U144" i="26" l="1"/>
  <c r="U145" i="26" l="1"/>
  <c r="G16" i="31" s="1"/>
  <c r="I16" i="31" s="1"/>
  <c r="J3" i="32" s="1"/>
  <c r="P15" i="31"/>
  <c r="R15" i="31" s="1"/>
  <c r="P16" i="31"/>
  <c r="R16" i="31" s="1"/>
  <c r="G5" i="31"/>
  <c r="I5" i="31" s="1"/>
  <c r="G15" i="31"/>
  <c r="I1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P5" i="31"/>
  <c r="R5" i="31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J4" i="32" l="1"/>
  <c r="C13" i="32" s="1"/>
  <c r="E13" i="32" s="1"/>
  <c r="C46" i="32" s="1"/>
  <c r="U146" i="26"/>
  <c r="C12" i="32"/>
  <c r="E8" i="32"/>
  <c r="D8" i="32"/>
  <c r="G8" i="32"/>
  <c r="C8" i="32"/>
  <c r="F8" i="32"/>
  <c r="I8" i="32" l="1"/>
  <c r="J8" i="32"/>
  <c r="C17" i="32"/>
  <c r="U147" i="26"/>
  <c r="E12" i="32"/>
  <c r="C45" i="32" s="1"/>
  <c r="E50" i="32" l="1"/>
  <c r="C50" i="32"/>
  <c r="E17" i="32"/>
  <c r="U148" i="26"/>
  <c r="U149" i="26" l="1"/>
  <c r="U150" i="26" l="1"/>
  <c r="U151" i="26" l="1"/>
  <c r="U152" i="26" l="1"/>
  <c r="U153" i="26" l="1"/>
  <c r="U154" i="26" l="1"/>
  <c r="U155" i="26" l="1"/>
  <c r="U156" i="26" l="1"/>
  <c r="U157" i="26" l="1"/>
  <c r="U158" i="26" l="1"/>
  <c r="U159" i="26" l="1"/>
  <c r="U160" i="26" l="1"/>
  <c r="U161" i="26" l="1"/>
  <c r="U162" i="26" l="1"/>
  <c r="U163" i="26" l="1"/>
  <c r="U164" i="26" l="1"/>
  <c r="U165" i="26" l="1"/>
  <c r="U166" i="26" l="1"/>
  <c r="U167" i="26" l="1"/>
  <c r="U168" i="26" l="1"/>
  <c r="U169" i="26" l="1"/>
  <c r="U170" i="26" l="1"/>
  <c r="U171" i="26" l="1"/>
  <c r="U172" i="26" l="1"/>
  <c r="U173" i="26" l="1"/>
  <c r="U174" i="26" l="1"/>
  <c r="U175" i="26" l="1"/>
  <c r="U176" i="26" l="1"/>
  <c r="U177" i="26" l="1"/>
  <c r="U178" i="26" l="1"/>
  <c r="U179" i="26" l="1"/>
  <c r="U180" i="26" l="1"/>
  <c r="U181" i="26" l="1"/>
  <c r="U182" i="26" l="1"/>
  <c r="U183" i="26" l="1"/>
  <c r="U184" i="26" l="1"/>
  <c r="U185" i="26" l="1"/>
  <c r="U186" i="26" l="1"/>
  <c r="U187" i="26" l="1"/>
  <c r="U188" i="26" l="1"/>
  <c r="U189" i="26" l="1"/>
  <c r="U190" i="26" l="1"/>
  <c r="U191" i="26" l="1"/>
  <c r="U193" i="26" l="1"/>
  <c r="G14" i="31" s="1"/>
  <c r="I14" i="31" s="1"/>
  <c r="U192" i="26"/>
  <c r="G17" i="31" l="1"/>
  <c r="I17" i="31" s="1"/>
  <c r="K3" i="32" s="1"/>
  <c r="G18" i="31"/>
  <c r="I18" i="31" s="1"/>
  <c r="L3" i="32" s="1"/>
  <c r="H12" i="32" s="1"/>
  <c r="G19" i="31"/>
  <c r="I19" i="31" s="1"/>
  <c r="M3" i="32" s="1"/>
  <c r="I12" i="32" s="1"/>
  <c r="G20" i="31"/>
  <c r="I20" i="31" s="1"/>
  <c r="N3" i="32" s="1"/>
  <c r="J12" i="32" s="1"/>
  <c r="G29" i="32" l="1"/>
  <c r="G12" i="32"/>
  <c r="N8" i="32"/>
  <c r="M8" i="32"/>
  <c r="L8" i="32"/>
  <c r="K8" i="32"/>
  <c r="I17" i="32" l="1"/>
  <c r="H17" i="32"/>
  <c r="J17" i="32"/>
  <c r="G17" i="32"/>
  <c r="N64" i="34" l="1"/>
  <c r="N57" i="34"/>
  <c r="N59" i="34"/>
  <c r="N60" i="34"/>
  <c r="N61" i="34"/>
  <c r="N62" i="34"/>
  <c r="N58" i="34"/>
  <c r="N56" i="34"/>
  <c r="N47" i="34"/>
  <c r="N48" i="34"/>
  <c r="N44" i="34"/>
  <c r="N46" i="34"/>
  <c r="N45" i="34"/>
  <c r="N50" i="34"/>
</calcChain>
</file>

<file path=xl/sharedStrings.xml><?xml version="1.0" encoding="utf-8"?>
<sst xmlns="http://schemas.openxmlformats.org/spreadsheetml/2006/main" count="1288" uniqueCount="280">
  <si>
    <t>Date</t>
  </si>
  <si>
    <t>WholesalekWh</t>
  </si>
  <si>
    <t>ReskWh</t>
  </si>
  <si>
    <t>GSlt50kWh</t>
  </si>
  <si>
    <t>StreetkWh</t>
  </si>
  <si>
    <t>USLkWh</t>
  </si>
  <si>
    <t>Res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</si>
  <si>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</si>
  <si>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</si>
  <si>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</si>
  <si>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</si>
  <si>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</si>
  <si>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</si>
  <si>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</si>
  <si>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ResCDM</t>
  </si>
  <si>
    <t>Res_NoCDM</t>
  </si>
  <si>
    <t>GSlt50kW_CDM</t>
  </si>
  <si>
    <t>GSlt50kW_NoCDM</t>
  </si>
  <si>
    <t>GSgt50kWh_CDM</t>
  </si>
  <si>
    <t>GSgt50kWh_NoCDM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</si>
  <si>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</si>
  <si>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</si>
  <si>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</si>
  <si>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</si>
  <si>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</si>
  <si>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</si>
  <si>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</si>
  <si>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</si>
  <si>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</si>
  <si>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</si>
  <si>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</si>
  <si>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</si>
  <si>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</si>
  <si>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</si>
  <si>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</si>
  <si>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</si>
  <si>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</si>
  <si>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</si>
  <si>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</si>
  <si>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</si>
  <si>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</si>
  <si>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</si>
  <si>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</si>
  <si>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</si>
  <si>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</si>
  <si>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</si>
  <si>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</si>
  <si>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</si>
  <si>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</si>
  <si>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</si>
  <si>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</si>
  <si>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</si>
  <si>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</si>
  <si>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</si>
  <si>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</si>
  <si>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</si>
  <si>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</si>
  <si>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</si>
  <si>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</si>
  <si>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</si>
  <si>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</si>
  <si>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</si>
  <si>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</si>
  <si>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</si>
  <si>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</si>
  <si>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</si>
  <si>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</si>
  <si>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</si>
  <si>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</si>
  <si>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</si>
  <si>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</si>
  <si>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</si>
  <si>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</si>
  <si>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Out of Date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</si>
  <si>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</si>
  <si>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</si>
  <si>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</si>
  <si>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</si>
  <si>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</si>
  <si>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</si>
  <si>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</si>
  <si>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</si>
  <si>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</si>
  <si>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</si>
  <si>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</si>
  <si>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</si>
  <si>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</si>
  <si>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</si>
  <si>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</si>
  <si>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</si>
  <si>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</si>
  <si>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</si>
  <si>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</si>
  <si>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</si>
  <si>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</si>
  <si>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</si>
  <si>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</si>
  <si>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</si>
  <si>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</si>
  <si>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</si>
  <si>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</si>
  <si>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</si>
  <si>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</si>
  <si>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</si>
  <si>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</si>
  <si>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</si>
  <si>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Avg. Ratio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</si>
  <si>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</si>
  <si>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</si>
  <si>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</si>
  <si>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</si>
  <si>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</si>
  <si>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</si>
  <si>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</si>
  <si>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</si>
  <si>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</si>
  <si>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</si>
  <si>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Streetlight</t>
  </si>
  <si>
    <t>Monthly Averages</t>
  </si>
  <si>
    <t>Dependent variable: ReskWh</t>
  </si>
  <si>
    <t>coefficient</t>
  </si>
  <si>
    <t>std. error</t>
  </si>
  <si>
    <t>t-ratio</t>
  </si>
  <si>
    <t>p-value</t>
  </si>
  <si>
    <t>const</t>
  </si>
  <si>
    <t>COVIDHDD16</t>
  </si>
  <si>
    <t>COVIDCDD16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</si>
  <si>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</si>
  <si>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</si>
  <si>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</si>
  <si>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</si>
  <si>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</si>
  <si>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</si>
  <si>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</si>
  <si>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</si>
  <si>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</si>
  <si>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</si>
  <si>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</si>
  <si>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</si>
  <si>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</si>
  <si>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</si>
  <si>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ResPredicted</t>
  </si>
  <si>
    <t>Dependent variable: GSlt50kWh</t>
  </si>
  <si>
    <t>GSltPredcted</t>
  </si>
  <si>
    <t>Dependent variable: GSgt50kWh</t>
  </si>
  <si>
    <t>GSgtPredicted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</si>
  <si>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</si>
  <si>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</si>
  <si>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</si>
  <si>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</si>
  <si>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</si>
  <si>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</si>
  <si>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</si>
  <si>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</si>
  <si>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</si>
  <si>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</si>
  <si>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</si>
  <si>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</si>
  <si>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</si>
  <si>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</si>
  <si>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</si>
  <si>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</si>
  <si>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</si>
  <si>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</si>
  <si>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Streetlight kWh</t>
  </si>
  <si>
    <t>Connections</t>
  </si>
  <si>
    <t>USL kWh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</si>
  <si>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</si>
  <si>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</si>
  <si>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</si>
  <si>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</si>
  <si>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</si>
  <si>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</si>
  <si>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</si>
  <si>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</si>
  <si>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</si>
  <si>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</si>
  <si>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</si>
  <si>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</si>
  <si>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</si>
  <si>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</si>
  <si>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</si>
  <si>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</si>
  <si>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GSlt50 Cust</t>
  </si>
  <si>
    <t># Days &lt; 0</t>
  </si>
  <si>
    <t>Collingwood</t>
  </si>
  <si>
    <t>BarrieFTEAdj</t>
  </si>
  <si>
    <t>BarrieFTE</t>
  </si>
  <si>
    <t>F(2, 114)</t>
  </si>
  <si>
    <t>Model 1: Prais-Winsten, using observations 2012:01-2021:09 (T = 117)</t>
  </si>
  <si>
    <t>rho = 0.638948</t>
  </si>
  <si>
    <t>rho = 0.49429</t>
  </si>
  <si>
    <t>rho = 0.63435</t>
  </si>
  <si>
    <t>COVID2020</t>
  </si>
  <si>
    <t>Model 2: Prais-Winsten, using observations 2012:01-2021:09 (T = 117)</t>
  </si>
  <si>
    <t>Dependent variable: GSgt50PerCust</t>
  </si>
  <si>
    <t>Avg. Ratio (excl. 2020)</t>
  </si>
  <si>
    <t>In year energy savings (GWh)</t>
  </si>
  <si>
    <t>Retrofit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</si>
  <si>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</si>
  <si>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</si>
  <si>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</si>
  <si>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</si>
  <si>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</si>
  <si>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</si>
  <si>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</si>
  <si>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</si>
  <si>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</si>
  <si>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</si>
  <si>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</si>
  <si>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</si>
  <si>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</si>
  <si>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</si>
  <si>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</si>
  <si>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</si>
  <si>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</si>
  <si>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</si>
  <si>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</si>
  <si>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</si>
  <si>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</si>
  <si>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</si>
  <si>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</si>
  <si>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</si>
  <si>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CDM</t>
  </si>
  <si>
    <t>EPCOR</t>
  </si>
  <si>
    <t>EPCOR Share</t>
  </si>
  <si>
    <t>EPCOR % Share</t>
  </si>
  <si>
    <t>2024 Forecast</t>
  </si>
  <si>
    <t>2025 Forecast</t>
  </si>
  <si>
    <t>2026 Forecast</t>
  </si>
  <si>
    <t>2027 Forecast</t>
  </si>
  <si>
    <t>2024 CDM Adjusted Forecast</t>
  </si>
  <si>
    <t>2025 CDM Adjusted Forecast</t>
  </si>
  <si>
    <t>2026 CDM Adjusted Forecast</t>
  </si>
  <si>
    <t>2027 CDM Adjusted Forecast</t>
  </si>
  <si>
    <t>GS&lt;50 kW</t>
  </si>
  <si>
    <t>GS&gt;50 kW</t>
  </si>
  <si>
    <t>Streetlights</t>
  </si>
  <si>
    <t>Unmetered Scattered Load</t>
  </si>
  <si>
    <t>Implementation Year</t>
  </si>
  <si>
    <t>Persistence Year</t>
  </si>
  <si>
    <t>Dependent variable: Res_NoCDM</t>
  </si>
  <si>
    <t>Dependent variable: GSlt50kW_NoCDM</t>
  </si>
  <si>
    <t>Model 3: Prais-Winsten, using observations 2012:01-2021:09 (T = 117)</t>
  </si>
  <si>
    <t>Dependent variable: GSgt50kWh_NoCDM</t>
  </si>
  <si>
    <t>GS&gt; 50 kW</t>
  </si>
  <si>
    <t>kW Savings</t>
  </si>
  <si>
    <t>kWh Savings</t>
  </si>
  <si>
    <t>Cumulative CDM</t>
  </si>
  <si>
    <t>Model 2: Prais-Winsten, using observations 2012:01-2021:12 (T = 120)</t>
  </si>
  <si>
    <t>F(7, 112)</t>
  </si>
  <si>
    <t>D_2012</t>
  </si>
  <si>
    <t>rho = 0.286531</t>
  </si>
  <si>
    <t>*Highlighted cells above revised to remove 1/2 adjustment to 2021</t>
  </si>
  <si>
    <t>Updated from 0.5 adjustment to 1 with 2022 Actuals Update</t>
  </si>
  <si>
    <t>50% of planned 2022 CDM added with 2022 Actuals Update</t>
  </si>
  <si>
    <t>2021 Actual</t>
  </si>
  <si>
    <t>2023 Summary</t>
  </si>
  <si>
    <t>FTE Updates</t>
  </si>
  <si>
    <t xml:space="preserve">2022 FTE data added </t>
  </si>
  <si>
    <t>GDP Updates</t>
  </si>
  <si>
    <t>2021 GDP data added</t>
  </si>
  <si>
    <t xml:space="preserve"> https://www150.statcan.gc.ca/n1/daily-quotidien/230130/dq230130e-eng.htm</t>
  </si>
  <si>
    <t>Statistics Canada update reference:</t>
  </si>
  <si>
    <t>Economic forecasts updated with latest available bank forecast data (as of February 17, 2023)</t>
  </si>
  <si>
    <t>All historical FTE data updated following Statistics Canada's Jan. 2023 Labour Force Survey Revisions</t>
  </si>
  <si>
    <t>2018-2020 GDP updated according to Statistics Canada update (periodic updates of recent data - no updates to 2012-2017 required).</t>
  </si>
  <si>
    <t>Model 1: Prais-Winsten, using observations 2012:01-2022:12 (T = 132)</t>
  </si>
  <si>
    <t>rho = 0.214305</t>
  </si>
  <si>
    <t>F(7, 124)</t>
  </si>
  <si>
    <t>Model 2: Prais-Winsten, using observations 2012:01-2022:12 (T = 132)</t>
  </si>
  <si>
    <t>rho = 0.558219</t>
  </si>
  <si>
    <t>F(5, 126)</t>
  </si>
  <si>
    <t>rho = 0.430133</t>
  </si>
  <si>
    <t>Model 3: Prais-Winsten, using observations 2012:01-2022:12 (T = 132)</t>
  </si>
  <si>
    <t>2022 Actual</t>
  </si>
  <si>
    <t>CDM kW/kWh Ratio</t>
  </si>
  <si>
    <t>All updated input values on this page have blue text.</t>
  </si>
  <si>
    <t>2022/23 Economic Update Summary</t>
  </si>
  <si>
    <t>(CIBC updated but still out of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</si>
</sst>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9">
    <numFmt numFmtId="5" formatCode="&quot;$&quot;#,##0_);\(&quot;$&quot;#,##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0.00000"/>
  </numFmts>
  <fonts count="2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86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</cellStyleXfs>
  <cellXfs count="219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7" fillId="83" borderId="0" xfId="0" applyFont="1" applyFill="1" applyAlignment="1">
      <alignment horizontal="right"/>
    </xf>
    <xf numFmtId="171" fontId="0" fillId="83" borderId="0" xfId="0" applyNumberFormat="1" applyFill="1"/>
    <xf numFmtId="0" fontId="0" fillId="83" borderId="0" xfId="0" applyFill="1"/>
    <xf numFmtId="17" fontId="0" fillId="83" borderId="0" xfId="0" applyNumberFormat="1" applyFill="1"/>
    <xf numFmtId="171" fontId="0" fillId="0" borderId="0" xfId="5779" applyNumberFormat="1" applyFont="1"/>
    <xf numFmtId="171" fontId="0" fillId="83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171" fontId="0" fillId="0" borderId="0" xfId="5780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173" fontId="6" fillId="0" borderId="0" xfId="46" applyNumberFormat="1"/>
    <xf numFmtId="0" fontId="6" fillId="0" borderId="0" xfId="0" applyFont="1"/>
    <xf numFmtId="10" fontId="0" fillId="0" borderId="0" xfId="0" applyNumberFormat="1"/>
    <xf numFmtId="0" fontId="0" fillId="84" borderId="0" xfId="0" applyFill="1"/>
    <xf numFmtId="171" fontId="0" fillId="84" borderId="0" xfId="5779" applyNumberFormat="1" applyFont="1" applyFill="1"/>
    <xf numFmtId="0" fontId="0" fillId="85" borderId="0" xfId="0" applyFill="1"/>
    <xf numFmtId="215" fontId="0" fillId="85" borderId="0" xfId="0" applyNumberFormat="1" applyFill="1"/>
    <xf numFmtId="1" fontId="0" fillId="85" borderId="0" xfId="0" applyNumberFormat="1" applyFill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215" fontId="0" fillId="0" borderId="0" xfId="0" applyNumberFormat="1" applyAlignment="1">
      <alignment horizontal="center"/>
    </xf>
    <xf numFmtId="0" fontId="7" fillId="86" borderId="0" xfId="0" applyFont="1" applyFill="1" applyAlignment="1">
      <alignment horizontal="center" wrapText="1"/>
    </xf>
    <xf numFmtId="1" fontId="0" fillId="86" borderId="0" xfId="0" applyNumberFormat="1" applyFill="1" applyAlignment="1">
      <alignment horizontal="center"/>
    </xf>
    <xf numFmtId="0" fontId="0" fillId="86" borderId="0" xfId="0" applyFill="1"/>
    <xf numFmtId="0" fontId="7" fillId="83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5" borderId="0" xfId="0" applyFill="1" applyAlignment="1">
      <alignment wrapText="1"/>
    </xf>
    <xf numFmtId="0" fontId="0" fillId="84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0" fontId="207" fillId="0" borderId="0" xfId="5782" applyNumberFormat="1" applyFont="1"/>
    <xf numFmtId="9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3" fontId="207" fillId="0" borderId="0" xfId="4252" applyNumberFormat="1" applyFont="1"/>
    <xf numFmtId="174" fontId="8" fillId="0" borderId="0" xfId="4252" applyNumberFormat="1"/>
    <xf numFmtId="174" fontId="207" fillId="0" borderId="0" xfId="4252" applyNumberFormat="1" applyFon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0" fontId="6" fillId="87" borderId="0" xfId="2843" applyFill="1" applyAlignment="1">
      <alignment horizontal="right" wrapText="1"/>
    </xf>
    <xf numFmtId="0" fontId="6" fillId="87" borderId="0" xfId="2843" applyFill="1" applyAlignment="1">
      <alignment horizontal="right"/>
    </xf>
    <xf numFmtId="0" fontId="6" fillId="87" borderId="0" xfId="2843" applyFill="1"/>
    <xf numFmtId="3" fontId="6" fillId="87" borderId="0" xfId="2843" applyNumberFormat="1" applyFill="1"/>
    <xf numFmtId="3" fontId="205" fillId="87" borderId="0" xfId="2843" applyNumberFormat="1" applyFont="1" applyFill="1"/>
    <xf numFmtId="0" fontId="205" fillId="87" borderId="0" xfId="2843" applyFont="1" applyFill="1"/>
    <xf numFmtId="10" fontId="205" fillId="0" borderId="0" xfId="5781" applyNumberFormat="1" applyFont="1"/>
    <xf numFmtId="289" fontId="205" fillId="0" borderId="0" xfId="5783" applyNumberFormat="1" applyFont="1" applyFill="1"/>
    <xf numFmtId="0" fontId="28" fillId="87" borderId="0" xfId="2843" applyFont="1" applyFill="1"/>
    <xf numFmtId="0" fontId="7" fillId="88" borderId="54" xfId="2843" applyFont="1" applyFill="1" applyBorder="1"/>
    <xf numFmtId="0" fontId="7" fillId="88" borderId="55" xfId="2843" applyFont="1" applyFill="1" applyBorder="1" applyAlignment="1">
      <alignment vertical="center"/>
    </xf>
    <xf numFmtId="0" fontId="7" fillId="88" borderId="56" xfId="2843" applyFont="1" applyFill="1" applyBorder="1" applyAlignment="1">
      <alignment vertical="center"/>
    </xf>
    <xf numFmtId="0" fontId="7" fillId="87" borderId="57" xfId="2843" applyFont="1" applyFill="1" applyBorder="1" applyAlignment="1">
      <alignment horizontal="center"/>
    </xf>
    <xf numFmtId="3" fontId="6" fillId="87" borderId="58" xfId="2843" applyNumberFormat="1" applyFill="1" applyBorder="1"/>
    <xf numFmtId="0" fontId="7" fillId="87" borderId="59" xfId="2843" applyFont="1" applyFill="1" applyBorder="1" applyAlignment="1">
      <alignment horizontal="center"/>
    </xf>
    <xf numFmtId="0" fontId="7" fillId="88" borderId="60" xfId="2843" applyFont="1" applyFill="1" applyBorder="1" applyAlignment="1">
      <alignment horizontal="center"/>
    </xf>
    <xf numFmtId="3" fontId="6" fillId="88" borderId="21" xfId="2843" applyNumberFormat="1" applyFill="1" applyBorder="1"/>
    <xf numFmtId="3" fontId="6" fillId="88" borderId="61" xfId="2843" applyNumberFormat="1" applyFill="1" applyBorder="1"/>
    <xf numFmtId="0" fontId="7" fillId="88" borderId="54" xfId="2843" applyFont="1" applyFill="1" applyBorder="1" applyAlignment="1">
      <alignment horizontal="center"/>
    </xf>
    <xf numFmtId="0" fontId="7" fillId="88" borderId="55" xfId="2843" applyFont="1" applyFill="1" applyBorder="1" applyAlignment="1">
      <alignment horizontal="center" vertical="center" wrapText="1"/>
    </xf>
    <xf numFmtId="0" fontId="7" fillId="88" borderId="56" xfId="2843" applyFont="1" applyFill="1" applyBorder="1" applyAlignment="1">
      <alignment horizontal="center" vertical="center" wrapText="1"/>
    </xf>
    <xf numFmtId="171" fontId="205" fillId="0" borderId="0" xfId="5779" applyNumberFormat="1" applyFont="1"/>
    <xf numFmtId="0" fontId="6" fillId="0" borderId="0" xfId="0" applyFont="1" applyAlignment="1">
      <alignment horizontal="center"/>
    </xf>
    <xf numFmtId="174" fontId="206" fillId="0" borderId="0" xfId="5780" applyNumberFormat="1" applyFont="1"/>
    <xf numFmtId="0" fontId="207" fillId="0" borderId="0" xfId="4252" applyFont="1" applyAlignment="1">
      <alignment horizontal="center"/>
    </xf>
    <xf numFmtId="0" fontId="8" fillId="0" borderId="0" xfId="4252" applyAlignment="1">
      <alignment horizontal="center"/>
    </xf>
    <xf numFmtId="0" fontId="213" fillId="0" borderId="0" xfId="0" applyFont="1"/>
    <xf numFmtId="0" fontId="214" fillId="0" borderId="0" xfId="0" applyFo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6" fillId="83" borderId="0" xfId="0" applyFont="1" applyFill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171" fontId="6" fillId="0" borderId="0" xfId="5780" applyNumberFormat="1" applyFont="1" applyBorder="1"/>
    <xf numFmtId="10" fontId="6" fillId="0" borderId="0" xfId="5138" applyNumberFormat="1" applyFont="1" applyBorder="1"/>
    <xf numFmtId="0" fontId="6" fillId="0" borderId="0" xfId="5780" applyNumberFormat="1" applyFont="1" applyBorder="1"/>
    <xf numFmtId="0" fontId="6" fillId="0" borderId="20" xfId="0" applyFont="1" applyBorder="1" applyAlignment="1">
      <alignment horizontal="center"/>
    </xf>
    <xf numFmtId="171" fontId="6" fillId="0" borderId="0" xfId="5780" applyNumberFormat="1" applyFont="1" applyBorder="1" applyAlignment="1">
      <alignment vertical="top" wrapText="1"/>
    </xf>
    <xf numFmtId="171" fontId="7" fillId="0" borderId="20" xfId="0" applyNumberFormat="1" applyFont="1" applyBorder="1"/>
    <xf numFmtId="171" fontId="7" fillId="0" borderId="0" xfId="0" applyNumberFormat="1" applyFont="1"/>
    <xf numFmtId="171" fontId="46" fillId="0" borderId="0" xfId="5780" applyNumberFormat="1" applyFont="1" applyBorder="1"/>
    <xf numFmtId="10" fontId="7" fillId="0" borderId="20" xfId="5138" applyNumberFormat="1" applyFont="1" applyBorder="1"/>
    <xf numFmtId="10" fontId="7" fillId="0" borderId="0" xfId="5138" applyNumberFormat="1" applyFont="1"/>
    <xf numFmtId="0" fontId="7" fillId="0" borderId="20" xfId="0" applyFont="1" applyBorder="1"/>
    <xf numFmtId="3" fontId="215" fillId="0" borderId="0" xfId="0" applyNumberFormat="1" applyFont="1" applyAlignment="1">
      <alignment horizontal="right" vertical="center"/>
    </xf>
    <xf numFmtId="3" fontId="6" fillId="0" borderId="20" xfId="0" applyNumberFormat="1" applyFont="1" applyBorder="1"/>
    <xf numFmtId="10" fontId="6" fillId="0" borderId="0" xfId="5138" applyNumberFormat="1" applyFont="1" applyFill="1" applyBorder="1"/>
    <xf numFmtId="0" fontId="6" fillId="0" borderId="52" xfId="0" applyFont="1" applyBorder="1"/>
    <xf numFmtId="0" fontId="6" fillId="0" borderId="24" xfId="0" applyFont="1" applyBorder="1"/>
    <xf numFmtId="0" fontId="6" fillId="0" borderId="53" xfId="0" applyFont="1" applyBorder="1"/>
    <xf numFmtId="0" fontId="213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171" fontId="6" fillId="0" borderId="0" xfId="5780" applyNumberFormat="1" applyFont="1"/>
    <xf numFmtId="9" fontId="0" fillId="0" borderId="0" xfId="5138" applyFont="1"/>
    <xf numFmtId="171" fontId="6" fillId="83" borderId="0" xfId="5780" applyNumberFormat="1" applyFont="1" applyFill="1"/>
    <xf numFmtId="9" fontId="0" fillId="0" borderId="0" xfId="0" applyNumberFormat="1"/>
    <xf numFmtId="0" fontId="216" fillId="0" borderId="0" xfId="0" applyFont="1"/>
    <xf numFmtId="0" fontId="7" fillId="88" borderId="54" xfId="2843" applyFont="1" applyFill="1" applyBorder="1" applyAlignment="1">
      <alignment horizontal="center" vertical="center" wrapText="1"/>
    </xf>
    <xf numFmtId="3" fontId="6" fillId="87" borderId="64" xfId="2843" applyNumberFormat="1" applyFill="1" applyBorder="1"/>
    <xf numFmtId="3" fontId="6" fillId="88" borderId="65" xfId="2843" applyNumberFormat="1" applyFill="1" applyBorder="1"/>
    <xf numFmtId="10" fontId="6" fillId="87" borderId="0" xfId="5785" applyNumberFormat="1" applyFont="1" applyFill="1"/>
    <xf numFmtId="15" fontId="0" fillId="0" borderId="0" xfId="0" applyNumberFormat="1" applyAlignment="1">
      <alignment horizontal="center"/>
    </xf>
    <xf numFmtId="172" fontId="6" fillId="0" borderId="0" xfId="46" applyNumberFormat="1"/>
    <xf numFmtId="173" fontId="0" fillId="0" borderId="0" xfId="5779" applyNumberFormat="1" applyFont="1"/>
    <xf numFmtId="2" fontId="0" fillId="0" borderId="0" xfId="0" applyNumberFormat="1" applyAlignment="1">
      <alignment horizontal="center"/>
    </xf>
    <xf numFmtId="173" fontId="205" fillId="0" borderId="0" xfId="1" applyNumberFormat="1" applyFont="1"/>
    <xf numFmtId="10" fontId="205" fillId="0" borderId="0" xfId="5782" applyNumberFormat="1" applyFont="1"/>
    <xf numFmtId="4" fontId="8" fillId="0" borderId="0" xfId="4252" applyNumberFormat="1"/>
    <xf numFmtId="172" fontId="0" fillId="0" borderId="0" xfId="5138" applyNumberFormat="1" applyFont="1" applyFill="1" applyBorder="1"/>
    <xf numFmtId="171" fontId="0" fillId="89" borderId="0" xfId="5779" applyNumberFormat="1" applyFont="1" applyFill="1"/>
    <xf numFmtId="0" fontId="0" fillId="89" borderId="0" xfId="0" applyFill="1"/>
    <xf numFmtId="171" fontId="0" fillId="89" borderId="0" xfId="0" applyNumberFormat="1" applyFill="1"/>
    <xf numFmtId="0" fontId="6" fillId="89" borderId="0" xfId="0" applyFont="1" applyFill="1"/>
    <xf numFmtId="215" fontId="46" fillId="89" borderId="0" xfId="0" applyNumberFormat="1" applyFont="1" applyFill="1" applyAlignment="1">
      <alignment horizontal="center"/>
    </xf>
    <xf numFmtId="174" fontId="217" fillId="0" borderId="0" xfId="2758" applyNumberFormat="1" applyFont="1"/>
    <xf numFmtId="0" fontId="217" fillId="0" borderId="0" xfId="46" applyFont="1"/>
    <xf numFmtId="173" fontId="217" fillId="0" borderId="0" xfId="5780" applyNumberFormat="1" applyFont="1"/>
    <xf numFmtId="15" fontId="217" fillId="0" borderId="0" xfId="0" applyNumberFormat="1" applyFont="1"/>
    <xf numFmtId="172" fontId="217" fillId="0" borderId="0" xfId="0" applyNumberFormat="1" applyFont="1"/>
    <xf numFmtId="0" fontId="217" fillId="0" borderId="0" xfId="0" applyFont="1"/>
    <xf numFmtId="17" fontId="217" fillId="0" borderId="0" xfId="0" applyNumberFormat="1" applyFont="1"/>
    <xf numFmtId="15" fontId="217" fillId="0" borderId="0" xfId="0" applyNumberFormat="1" applyFont="1" applyAlignment="1">
      <alignment horizontal="center"/>
    </xf>
    <xf numFmtId="0" fontId="217" fillId="0" borderId="67" xfId="46" applyFont="1" applyBorder="1"/>
    <xf numFmtId="0" fontId="217" fillId="0" borderId="68" xfId="46" applyFont="1" applyBorder="1"/>
    <xf numFmtId="0" fontId="217" fillId="0" borderId="64" xfId="46" applyFont="1" applyBorder="1"/>
    <xf numFmtId="0" fontId="217" fillId="0" borderId="58" xfId="46" applyFont="1" applyBorder="1"/>
    <xf numFmtId="0" fontId="217" fillId="0" borderId="65" xfId="46" applyFont="1" applyBorder="1"/>
    <xf numFmtId="0" fontId="217" fillId="0" borderId="21" xfId="46" applyFont="1" applyBorder="1"/>
    <xf numFmtId="0" fontId="217" fillId="0" borderId="61" xfId="46" applyFont="1" applyBorder="1"/>
    <xf numFmtId="0" fontId="218" fillId="0" borderId="66" xfId="46" applyFont="1" applyBorder="1"/>
    <xf numFmtId="0" fontId="218" fillId="0" borderId="67" xfId="46" applyFont="1" applyBorder="1"/>
    <xf numFmtId="0" fontId="8" fillId="0" borderId="0" xfId="2843" applyFont="1"/>
    <xf numFmtId="3" fontId="8" fillId="0" borderId="0" xfId="2843" applyNumberFormat="1" applyFont="1"/>
    <xf numFmtId="172" fontId="8" fillId="0" borderId="0" xfId="5781" applyNumberFormat="1" applyFont="1"/>
    <xf numFmtId="0" fontId="207" fillId="0" borderId="0" xfId="2843" applyFont="1"/>
    <xf numFmtId="0" fontId="219" fillId="0" borderId="0" xfId="4252" applyFont="1"/>
    <xf numFmtId="3" fontId="217" fillId="0" borderId="0" xfId="2843" applyNumberFormat="1" applyFont="1"/>
    <xf numFmtId="0" fontId="6" fillId="0" borderId="0" xfId="0" applyFont="1" applyAlignment="1">
      <alignment horizontal="center"/>
    </xf>
    <xf numFmtId="0" fontId="5" fillId="0" borderId="0" xfId="50"/>
    <xf numFmtId="0" fontId="6" fillId="87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  <xf numFmtId="290" fontId="0" fillId="0" borderId="0" xfId="0" applyNumberFormat="1"/>
  </cellXfs>
  <cellStyles count="5786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Weather!$EG$122:$EG$253</c:f>
              <c:numCache>
                <c:formatCode>_(* #,##0_);_(* \(#,##0\);_(* "-"??_);_(@_)</c:formatCode>
                <c:ptCount val="132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  <c:pt idx="116">
                  <c:v>9119363.7730794698</c:v>
                </c:pt>
                <c:pt idx="117">
                  <c:v>9406750.7694920097</c:v>
                </c:pt>
                <c:pt idx="118">
                  <c:v>10917126.859799722</c:v>
                </c:pt>
                <c:pt idx="119">
                  <c:v>13249874.344815632</c:v>
                </c:pt>
                <c:pt idx="120">
                  <c:v>15971023.742888795</c:v>
                </c:pt>
                <c:pt idx="121">
                  <c:v>13531218.453115635</c:v>
                </c:pt>
                <c:pt idx="122">
                  <c:v>13009732.056150042</c:v>
                </c:pt>
                <c:pt idx="123">
                  <c:v>10581904.83307535</c:v>
                </c:pt>
                <c:pt idx="124">
                  <c:v>9694580.7971229069</c:v>
                </c:pt>
                <c:pt idx="125">
                  <c:v>9809452.2010768466</c:v>
                </c:pt>
                <c:pt idx="126">
                  <c:v>11378786.989411291</c:v>
                </c:pt>
                <c:pt idx="127">
                  <c:v>11801112.162802909</c:v>
                </c:pt>
                <c:pt idx="128">
                  <c:v>9529641.5840808935</c:v>
                </c:pt>
                <c:pt idx="129">
                  <c:v>9475179.0803979356</c:v>
                </c:pt>
                <c:pt idx="130">
                  <c:v>10521075.68956654</c:v>
                </c:pt>
                <c:pt idx="131">
                  <c:v>13447826.60696169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(2011- 2022)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Weather!$EH$122:$EH$253</c:f>
              <c:numCache>
                <c:formatCode>_(* #,##0_);_(* \(#,##0\);_(* "-"??_);_(@_)</c:formatCode>
                <c:ptCount val="132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  <c:pt idx="116">
                  <c:v>3445349.1255803164</c:v>
                </c:pt>
                <c:pt idx="117">
                  <c:v>3428168.1397582926</c:v>
                </c:pt>
                <c:pt idx="118">
                  <c:v>3722801.5077559878</c:v>
                </c:pt>
                <c:pt idx="119">
                  <c:v>4156764.1076745745</c:v>
                </c:pt>
                <c:pt idx="120">
                  <c:v>4709516.5272817072</c:v>
                </c:pt>
                <c:pt idx="121">
                  <c:v>4141986.7494752454</c:v>
                </c:pt>
                <c:pt idx="122">
                  <c:v>4236803.3773569549</c:v>
                </c:pt>
                <c:pt idx="123">
                  <c:v>3582267.8734456766</c:v>
                </c:pt>
                <c:pt idx="124">
                  <c:v>3502521.4758304525</c:v>
                </c:pt>
                <c:pt idx="125">
                  <c:v>3579336.4952542619</c:v>
                </c:pt>
                <c:pt idx="126">
                  <c:v>3909538.887876207</c:v>
                </c:pt>
                <c:pt idx="127">
                  <c:v>4024477.5450362675</c:v>
                </c:pt>
                <c:pt idx="128">
                  <c:v>3534817.1311010993</c:v>
                </c:pt>
                <c:pt idx="129">
                  <c:v>3424866.3854432101</c:v>
                </c:pt>
                <c:pt idx="130">
                  <c:v>3759181.4401974236</c:v>
                </c:pt>
                <c:pt idx="131">
                  <c:v>4370701.4292690214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(2011- 2022)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Weather!$EI$122:$EI$253</c:f>
              <c:numCache>
                <c:formatCode>_(* #,##0_);_(* \(#,##0\);_(* "-"??_);_(@_)</c:formatCode>
                <c:ptCount val="132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  <c:pt idx="117">
                  <c:v>10420909.217033997</c:v>
                </c:pt>
                <c:pt idx="118">
                  <c:v>10386529.823676176</c:v>
                </c:pt>
                <c:pt idx="119">
                  <c:v>10216089.590354502</c:v>
                </c:pt>
                <c:pt idx="120">
                  <c:v>10856453.022274628</c:v>
                </c:pt>
                <c:pt idx="121">
                  <c:v>10138741.291015388</c:v>
                </c:pt>
                <c:pt idx="122">
                  <c:v>10937291.665276835</c:v>
                </c:pt>
                <c:pt idx="123">
                  <c:v>9792884.2876604423</c:v>
                </c:pt>
                <c:pt idx="124">
                  <c:v>10219323.04060223</c:v>
                </c:pt>
                <c:pt idx="125">
                  <c:v>10241584.608569901</c:v>
                </c:pt>
                <c:pt idx="126">
                  <c:v>10322518.993328698</c:v>
                </c:pt>
                <c:pt idx="127">
                  <c:v>10683363.433805969</c:v>
                </c:pt>
                <c:pt idx="128">
                  <c:v>10328133.159407582</c:v>
                </c:pt>
                <c:pt idx="129">
                  <c:v>10345061.588906959</c:v>
                </c:pt>
                <c:pt idx="130">
                  <c:v>10476624.503401155</c:v>
                </c:pt>
                <c:pt idx="131">
                  <c:v>10311737.817849258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Weather!$EG$122:$EG$253</c:f>
              <c:numCache>
                <c:formatCode>_(* #,##0_);_(* \(#,##0\);_(* "-"??_);_(@_)</c:formatCode>
                <c:ptCount val="132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  <c:pt idx="116">
                  <c:v>9119363.7730794698</c:v>
                </c:pt>
                <c:pt idx="117">
                  <c:v>9406750.7694920097</c:v>
                </c:pt>
                <c:pt idx="118">
                  <c:v>10917126.859799722</c:v>
                </c:pt>
                <c:pt idx="119">
                  <c:v>13249874.344815632</c:v>
                </c:pt>
                <c:pt idx="120">
                  <c:v>15971023.742888795</c:v>
                </c:pt>
                <c:pt idx="121">
                  <c:v>13531218.453115635</c:v>
                </c:pt>
                <c:pt idx="122">
                  <c:v>13009732.056150042</c:v>
                </c:pt>
                <c:pt idx="123">
                  <c:v>10581904.83307535</c:v>
                </c:pt>
                <c:pt idx="124">
                  <c:v>9694580.7971229069</c:v>
                </c:pt>
                <c:pt idx="125">
                  <c:v>9809452.2010768466</c:v>
                </c:pt>
                <c:pt idx="126">
                  <c:v>11378786.989411291</c:v>
                </c:pt>
                <c:pt idx="127">
                  <c:v>11801112.162802909</c:v>
                </c:pt>
                <c:pt idx="128">
                  <c:v>9529641.5840808935</c:v>
                </c:pt>
                <c:pt idx="129">
                  <c:v>9475179.0803979356</c:v>
                </c:pt>
                <c:pt idx="130">
                  <c:v>10521075.68956654</c:v>
                </c:pt>
                <c:pt idx="131">
                  <c:v>13447826.60696169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Weather!$C$122:$C$249</c:f>
              <c:numCache>
                <c:formatCode>0</c:formatCode>
                <c:ptCount val="12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</c:numCache>
            </c:numRef>
          </c:xVal>
          <c:yVal>
            <c:numRef>
              <c:f>Weather!$EU$122:$EU$249</c:f>
              <c:numCache>
                <c:formatCode>_(* #,##0_);_(* \(#,##0\);_(* "-"??_);_(@_)</c:formatCode>
                <c:ptCount val="128"/>
                <c:pt idx="0">
                  <c:v>12312623.755489334</c:v>
                </c:pt>
                <c:pt idx="1">
                  <c:v>11563863.639046904</c:v>
                </c:pt>
                <c:pt idx="2">
                  <c:v>9900678.634663973</c:v>
                </c:pt>
                <c:pt idx="3">
                  <c:v>9904793.7257825527</c:v>
                </c:pt>
                <c:pt idx="4">
                  <c:v>8619890.1981956903</c:v>
                </c:pt>
                <c:pt idx="5">
                  <c:v>9667314.0074178986</c:v>
                </c:pt>
                <c:pt idx="6">
                  <c:v>10987305.243373977</c:v>
                </c:pt>
                <c:pt idx="7">
                  <c:v>10089677.880004343</c:v>
                </c:pt>
                <c:pt idx="8">
                  <c:v>8411268.8782113642</c:v>
                </c:pt>
                <c:pt idx="9">
                  <c:v>8675383.6697568279</c:v>
                </c:pt>
                <c:pt idx="10">
                  <c:v>10532281.199492414</c:v>
                </c:pt>
                <c:pt idx="11">
                  <c:v>11446899.83084463</c:v>
                </c:pt>
                <c:pt idx="12">
                  <c:v>12362477.181936204</c:v>
                </c:pt>
                <c:pt idx="13">
                  <c:v>12505326.42310128</c:v>
                </c:pt>
                <c:pt idx="14">
                  <c:v>11818883.089717437</c:v>
                </c:pt>
                <c:pt idx="15">
                  <c:v>9813416.4261616301</c:v>
                </c:pt>
                <c:pt idx="16">
                  <c:v>8738825.4888450727</c:v>
                </c:pt>
                <c:pt idx="17">
                  <c:v>8669942.3667138834</c:v>
                </c:pt>
                <c:pt idx="18">
                  <c:v>10244524.425834931</c:v>
                </c:pt>
                <c:pt idx="19">
                  <c:v>9373318.3975959625</c:v>
                </c:pt>
                <c:pt idx="20">
                  <c:v>8408301.2515842579</c:v>
                </c:pt>
                <c:pt idx="21">
                  <c:v>8570842.8887585998</c:v>
                </c:pt>
                <c:pt idx="22">
                  <c:v>10826608.159476828</c:v>
                </c:pt>
                <c:pt idx="23">
                  <c:v>13116030.897075452</c:v>
                </c:pt>
                <c:pt idx="24">
                  <c:v>14157200.53402357</c:v>
                </c:pt>
                <c:pt idx="25">
                  <c:v>13390224.742533244</c:v>
                </c:pt>
                <c:pt idx="26">
                  <c:v>13235870.864495814</c:v>
                </c:pt>
                <c:pt idx="27">
                  <c:v>9992521.9862310961</c:v>
                </c:pt>
                <c:pt idx="28">
                  <c:v>8345107.2188761104</c:v>
                </c:pt>
                <c:pt idx="29">
                  <c:v>8585017.510294728</c:v>
                </c:pt>
                <c:pt idx="30">
                  <c:v>8862369.8208243083</c:v>
                </c:pt>
                <c:pt idx="31">
                  <c:v>8930242.2739403248</c:v>
                </c:pt>
                <c:pt idx="32">
                  <c:v>8183559.6321891947</c:v>
                </c:pt>
                <c:pt idx="33">
                  <c:v>8715165.134643551</c:v>
                </c:pt>
                <c:pt idx="34">
                  <c:v>10841947.675306633</c:v>
                </c:pt>
                <c:pt idx="35">
                  <c:v>11798749.975190816</c:v>
                </c:pt>
                <c:pt idx="36">
                  <c:v>14143778.457672488</c:v>
                </c:pt>
                <c:pt idx="37">
                  <c:v>14546440.748204909</c:v>
                </c:pt>
                <c:pt idx="38">
                  <c:v>12437257.321606513</c:v>
                </c:pt>
                <c:pt idx="39">
                  <c:v>9772975.1659169905</c:v>
                </c:pt>
                <c:pt idx="40">
                  <c:v>8842550.1555143073</c:v>
                </c:pt>
                <c:pt idx="41">
                  <c:v>7671350.5063296966</c:v>
                </c:pt>
                <c:pt idx="42">
                  <c:v>9741183.6603831556</c:v>
                </c:pt>
                <c:pt idx="43">
                  <c:v>9402007.2345881481</c:v>
                </c:pt>
                <c:pt idx="44">
                  <c:v>9459964.0451150946</c:v>
                </c:pt>
                <c:pt idx="45">
                  <c:v>8891146.7491148319</c:v>
                </c:pt>
                <c:pt idx="46">
                  <c:v>9604156.9280067421</c:v>
                </c:pt>
                <c:pt idx="47">
                  <c:v>10422987.149205044</c:v>
                </c:pt>
                <c:pt idx="48">
                  <c:v>12778561.548819708</c:v>
                </c:pt>
                <c:pt idx="49">
                  <c:v>12253183.131648835</c:v>
                </c:pt>
                <c:pt idx="50">
                  <c:v>11158325.189296395</c:v>
                </c:pt>
                <c:pt idx="51">
                  <c:v>10472840.575651914</c:v>
                </c:pt>
                <c:pt idx="52">
                  <c:v>9007350.5796490666</c:v>
                </c:pt>
                <c:pt idx="53">
                  <c:v>8600903.7368860785</c:v>
                </c:pt>
                <c:pt idx="54">
                  <c:v>10874270.68650521</c:v>
                </c:pt>
                <c:pt idx="55">
                  <c:v>11222239.812552202</c:v>
                </c:pt>
                <c:pt idx="56">
                  <c:v>8691928.069157172</c:v>
                </c:pt>
                <c:pt idx="57">
                  <c:v>8596878.8307584077</c:v>
                </c:pt>
                <c:pt idx="58">
                  <c:v>9297749.0995744355</c:v>
                </c:pt>
                <c:pt idx="59">
                  <c:v>11955021.29270697</c:v>
                </c:pt>
                <c:pt idx="60">
                  <c:v>12123755.966834841</c:v>
                </c:pt>
                <c:pt idx="61">
                  <c:v>11207219.896003902</c:v>
                </c:pt>
                <c:pt idx="62">
                  <c:v>12076778.699606059</c:v>
                </c:pt>
                <c:pt idx="63">
                  <c:v>9196587.9541811328</c:v>
                </c:pt>
                <c:pt idx="64">
                  <c:v>8822826.9562729318</c:v>
                </c:pt>
                <c:pt idx="65">
                  <c:v>8725515.6858159043</c:v>
                </c:pt>
                <c:pt idx="66">
                  <c:v>9489043.2738977466</c:v>
                </c:pt>
                <c:pt idx="67">
                  <c:v>8953838.5878542494</c:v>
                </c:pt>
                <c:pt idx="68">
                  <c:v>9083268.6576352771</c:v>
                </c:pt>
                <c:pt idx="69">
                  <c:v>8352073.9470583908</c:v>
                </c:pt>
                <c:pt idx="70">
                  <c:v>10520776.562620059</c:v>
                </c:pt>
                <c:pt idx="71">
                  <c:v>13098773.94176692</c:v>
                </c:pt>
                <c:pt idx="72">
                  <c:v>13103567.540463734</c:v>
                </c:pt>
                <c:pt idx="73">
                  <c:v>11607964.747057598</c:v>
                </c:pt>
                <c:pt idx="74">
                  <c:v>11961732.33088251</c:v>
                </c:pt>
                <c:pt idx="75">
                  <c:v>10785383.210684221</c:v>
                </c:pt>
                <c:pt idx="76">
                  <c:v>8755645.9130213987</c:v>
                </c:pt>
                <c:pt idx="77">
                  <c:v>8333569.3449482638</c:v>
                </c:pt>
                <c:pt idx="78">
                  <c:v>10521868.832737871</c:v>
                </c:pt>
                <c:pt idx="79">
                  <c:v>10864869.328896653</c:v>
                </c:pt>
                <c:pt idx="80">
                  <c:v>9081300.0801552031</c:v>
                </c:pt>
                <c:pt idx="81">
                  <c:v>9469364.9315800034</c:v>
                </c:pt>
                <c:pt idx="82">
                  <c:v>11078751.450929273</c:v>
                </c:pt>
                <c:pt idx="83">
                  <c:v>11877364.993818574</c:v>
                </c:pt>
                <c:pt idx="84">
                  <c:v>13695097.619650647</c:v>
                </c:pt>
                <c:pt idx="85">
                  <c:v>12376857.978026649</c:v>
                </c:pt>
                <c:pt idx="86">
                  <c:v>12097870.533872042</c:v>
                </c:pt>
                <c:pt idx="87">
                  <c:v>10005944.062582178</c:v>
                </c:pt>
                <c:pt idx="88">
                  <c:v>8655436.3950152807</c:v>
                </c:pt>
                <c:pt idx="89">
                  <c:v>8107925.9537492562</c:v>
                </c:pt>
                <c:pt idx="90">
                  <c:v>10450945.189212369</c:v>
                </c:pt>
                <c:pt idx="91">
                  <c:v>9300652.3457831312</c:v>
                </c:pt>
                <c:pt idx="92">
                  <c:v>7943354.6037742766</c:v>
                </c:pt>
                <c:pt idx="93">
                  <c:v>8806666.3274545223</c:v>
                </c:pt>
                <c:pt idx="94">
                  <c:v>11272412.838280579</c:v>
                </c:pt>
                <c:pt idx="95">
                  <c:v>11827511.567371704</c:v>
                </c:pt>
                <c:pt idx="96">
                  <c:v>12121838.527356114</c:v>
                </c:pt>
                <c:pt idx="97">
                  <c:v>12235926.176340302</c:v>
                </c:pt>
                <c:pt idx="98">
                  <c:v>10897553.420189682</c:v>
                </c:pt>
                <c:pt idx="99">
                  <c:v>10077848.043034397</c:v>
                </c:pt>
                <c:pt idx="100">
                  <c:v>9364427.9488572404</c:v>
                </c:pt>
                <c:pt idx="101">
                  <c:v>8862857.4899578616</c:v>
                </c:pt>
                <c:pt idx="102">
                  <c:v>11295379.819937877</c:v>
                </c:pt>
                <c:pt idx="103">
                  <c:v>9896916.1707644071</c:v>
                </c:pt>
                <c:pt idx="104">
                  <c:v>8294800.6427692864</c:v>
                </c:pt>
                <c:pt idx="105">
                  <c:v>8927023.4848224353</c:v>
                </c:pt>
                <c:pt idx="106">
                  <c:v>9615895.6376984827</c:v>
                </c:pt>
                <c:pt idx="107">
                  <c:v>11688497.205164082</c:v>
                </c:pt>
                <c:pt idx="108">
                  <c:v>12341385.347670224</c:v>
                </c:pt>
                <c:pt idx="109">
                  <c:v>12426711.404473521</c:v>
                </c:pt>
                <c:pt idx="110">
                  <c:v>10655956.04587023</c:v>
                </c:pt>
                <c:pt idx="111">
                  <c:v>9395094.0782306027</c:v>
                </c:pt>
                <c:pt idx="112">
                  <c:v>8890656.1750142425</c:v>
                </c:pt>
                <c:pt idx="113">
                  <c:v>9729689.832104478</c:v>
                </c:pt>
                <c:pt idx="114">
                  <c:v>9364813.8131317459</c:v>
                </c:pt>
                <c:pt idx="115">
                  <c:v>11042415.41549683</c:v>
                </c:pt>
                <c:pt idx="116">
                  <c:v>8103220.9174944256</c:v>
                </c:pt>
                <c:pt idx="117">
                  <c:v>8538205.2769381292</c:v>
                </c:pt>
                <c:pt idx="118">
                  <c:v>10211110.086805839</c:v>
                </c:pt>
                <c:pt idx="119">
                  <c:v>11282958.755413571</c:v>
                </c:pt>
                <c:pt idx="120">
                  <c:v>14165829.011677835</c:v>
                </c:pt>
                <c:pt idx="121">
                  <c:v>12450679.397957593</c:v>
                </c:pt>
                <c:pt idx="122">
                  <c:v>11413344.639966927</c:v>
                </c:pt>
                <c:pt idx="123">
                  <c:v>9846734.6392529104</c:v>
                </c:pt>
                <c:pt idx="124">
                  <c:v>8945017.1780627295</c:v>
                </c:pt>
                <c:pt idx="125">
                  <c:v>8282859.4747647252</c:v>
                </c:pt>
                <c:pt idx="126">
                  <c:v>9626457.8332284056</c:v>
                </c:pt>
                <c:pt idx="127">
                  <c:v>9998806.9617372919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Weather!$EH$122:$EH$253</c:f>
              <c:numCache>
                <c:formatCode>_(* #,##0_);_(* \(#,##0\);_(* "-"??_);_(@_)</c:formatCode>
                <c:ptCount val="132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  <c:pt idx="116">
                  <c:v>3445349.1255803164</c:v>
                </c:pt>
                <c:pt idx="117">
                  <c:v>3428168.1397582926</c:v>
                </c:pt>
                <c:pt idx="118">
                  <c:v>3722801.5077559878</c:v>
                </c:pt>
                <c:pt idx="119">
                  <c:v>4156764.1076745745</c:v>
                </c:pt>
                <c:pt idx="120">
                  <c:v>4709516.5272817072</c:v>
                </c:pt>
                <c:pt idx="121">
                  <c:v>4141986.7494752454</c:v>
                </c:pt>
                <c:pt idx="122">
                  <c:v>4236803.3773569549</c:v>
                </c:pt>
                <c:pt idx="123">
                  <c:v>3582267.8734456766</c:v>
                </c:pt>
                <c:pt idx="124">
                  <c:v>3502521.4758304525</c:v>
                </c:pt>
                <c:pt idx="125">
                  <c:v>3579336.4952542619</c:v>
                </c:pt>
                <c:pt idx="126">
                  <c:v>3909538.887876207</c:v>
                </c:pt>
                <c:pt idx="127">
                  <c:v>4024477.5450362675</c:v>
                </c:pt>
                <c:pt idx="128">
                  <c:v>3534817.1311010993</c:v>
                </c:pt>
                <c:pt idx="129">
                  <c:v>3424866.3854432101</c:v>
                </c:pt>
                <c:pt idx="130">
                  <c:v>3759181.4401974236</c:v>
                </c:pt>
                <c:pt idx="131">
                  <c:v>4370701.4292690214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Weather!$EV$1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Weather!$EV$122:$EV$253</c:f>
              <c:numCache>
                <c:formatCode>_(* #,##0_);_(* \(#,##0\);_(* "-"??_);_(@_)</c:formatCode>
                <c:ptCount val="132"/>
                <c:pt idx="0">
                  <c:v>4235931.962437233</c:v>
                </c:pt>
                <c:pt idx="1">
                  <c:v>4065767.2015099623</c:v>
                </c:pt>
                <c:pt idx="2">
                  <c:v>3685408.2006386821</c:v>
                </c:pt>
                <c:pt idx="3">
                  <c:v>3684001.6422232529</c:v>
                </c:pt>
                <c:pt idx="4">
                  <c:v>3461146.9890829325</c:v>
                </c:pt>
                <c:pt idx="5">
                  <c:v>3760451.4583734712</c:v>
                </c:pt>
                <c:pt idx="6">
                  <c:v>4093449.9464974441</c:v>
                </c:pt>
                <c:pt idx="7">
                  <c:v>3926579.6346904887</c:v>
                </c:pt>
                <c:pt idx="8">
                  <c:v>3445331.0940363747</c:v>
                </c:pt>
                <c:pt idx="9">
                  <c:v>3403725.2683012541</c:v>
                </c:pt>
                <c:pt idx="10">
                  <c:v>3814079.5119333253</c:v>
                </c:pt>
                <c:pt idx="11">
                  <c:v>4028565.1889995472</c:v>
                </c:pt>
                <c:pt idx="12">
                  <c:v>4247873.3491689712</c:v>
                </c:pt>
                <c:pt idx="13">
                  <c:v>4295868.5381484572</c:v>
                </c:pt>
                <c:pt idx="14">
                  <c:v>4117666.3053825172</c:v>
                </c:pt>
                <c:pt idx="15">
                  <c:v>3662874.5733901775</c:v>
                </c:pt>
                <c:pt idx="16">
                  <c:v>3481177.6560296379</c:v>
                </c:pt>
                <c:pt idx="17">
                  <c:v>3514248.5666421708</c:v>
                </c:pt>
                <c:pt idx="18">
                  <c:v>3954185.3405943555</c:v>
                </c:pt>
                <c:pt idx="19">
                  <c:v>3782782.7487136312</c:v>
                </c:pt>
                <c:pt idx="20">
                  <c:v>3440629.0324089518</c:v>
                </c:pt>
                <c:pt idx="21">
                  <c:v>3417423.2769767339</c:v>
                </c:pt>
                <c:pt idx="22">
                  <c:v>3884579.6220610877</c:v>
                </c:pt>
                <c:pt idx="23">
                  <c:v>4428372.002460245</c:v>
                </c:pt>
                <c:pt idx="24">
                  <c:v>4677763.2715115482</c:v>
                </c:pt>
                <c:pt idx="25">
                  <c:v>4507828.1526368111</c:v>
                </c:pt>
                <c:pt idx="26">
                  <c:v>4457077.2590269241</c:v>
                </c:pt>
                <c:pt idx="27">
                  <c:v>3684791.0363570051</c:v>
                </c:pt>
                <c:pt idx="28">
                  <c:v>3363919.4806485255</c:v>
                </c:pt>
                <c:pt idx="29">
                  <c:v>3548447.3804040854</c:v>
                </c:pt>
                <c:pt idx="30">
                  <c:v>3661235.2376443679</c:v>
                </c:pt>
                <c:pt idx="31">
                  <c:v>3674521.2208585958</c:v>
                </c:pt>
                <c:pt idx="32">
                  <c:v>3452889.3282703515</c:v>
                </c:pt>
                <c:pt idx="33">
                  <c:v>3424494.9219614551</c:v>
                </c:pt>
                <c:pt idx="34">
                  <c:v>3888253.8949016226</c:v>
                </c:pt>
                <c:pt idx="35">
                  <c:v>4112843.8222793154</c:v>
                </c:pt>
                <c:pt idx="36">
                  <c:v>4674548.2827760801</c:v>
                </c:pt>
                <c:pt idx="37">
                  <c:v>4784776.4679921251</c:v>
                </c:pt>
                <c:pt idx="38">
                  <c:v>4265785.4292665785</c:v>
                </c:pt>
                <c:pt idx="39">
                  <c:v>3632203.0063268505</c:v>
                </c:pt>
                <c:pt idx="40">
                  <c:v>3522988.6138358866</c:v>
                </c:pt>
                <c:pt idx="41">
                  <c:v>3391329.8544242484</c:v>
                </c:pt>
                <c:pt idx="42">
                  <c:v>3833461.8804475954</c:v>
                </c:pt>
                <c:pt idx="43">
                  <c:v>3796379.5889349389</c:v>
                </c:pt>
                <c:pt idx="44">
                  <c:v>3750617.4575918065</c:v>
                </c:pt>
                <c:pt idx="45">
                  <c:v>3433970.1066142051</c:v>
                </c:pt>
                <c:pt idx="46">
                  <c:v>3612630.9230071916</c:v>
                </c:pt>
                <c:pt idx="47">
                  <c:v>3783307.4768938459</c:v>
                </c:pt>
                <c:pt idx="48">
                  <c:v>4347537.9999684785</c:v>
                </c:pt>
                <c:pt idx="49">
                  <c:v>4230879.8372814972</c:v>
                </c:pt>
                <c:pt idx="50">
                  <c:v>3959442.9311869852</c:v>
                </c:pt>
                <c:pt idx="51">
                  <c:v>3799841.7046762528</c:v>
                </c:pt>
                <c:pt idx="52">
                  <c:v>3501532.482316507</c:v>
                </c:pt>
                <c:pt idx="53">
                  <c:v>3538801.7137196613</c:v>
                </c:pt>
                <c:pt idx="54">
                  <c:v>4072436.6479736054</c:v>
                </c:pt>
                <c:pt idx="55">
                  <c:v>4137124.6453901287</c:v>
                </c:pt>
                <c:pt idx="56">
                  <c:v>3571629.3263329174</c:v>
                </c:pt>
                <c:pt idx="57">
                  <c:v>3450961.8706812775</c:v>
                </c:pt>
                <c:pt idx="58">
                  <c:v>3531086.6399021582</c:v>
                </c:pt>
                <c:pt idx="59">
                  <c:v>4150275.4768422637</c:v>
                </c:pt>
                <c:pt idx="60">
                  <c:v>4190692.478088147</c:v>
                </c:pt>
                <c:pt idx="61">
                  <c:v>3984933.1990181957</c:v>
                </c:pt>
                <c:pt idx="62">
                  <c:v>4179440.017514009</c:v>
                </c:pt>
                <c:pt idx="63">
                  <c:v>3518761.2333313767</c:v>
                </c:pt>
                <c:pt idx="64">
                  <c:v>3455816.9091391698</c:v>
                </c:pt>
                <c:pt idx="65">
                  <c:v>3548163.1280631744</c:v>
                </c:pt>
                <c:pt idx="66">
                  <c:v>3814920.7346912669</c:v>
                </c:pt>
                <c:pt idx="67">
                  <c:v>3680600.4343231996</c:v>
                </c:pt>
                <c:pt idx="68">
                  <c:v>3605974.4657587591</c:v>
                </c:pt>
                <c:pt idx="69">
                  <c:v>3452187.4466440286</c:v>
                </c:pt>
                <c:pt idx="70">
                  <c:v>3811323.8073029243</c:v>
                </c:pt>
                <c:pt idx="71">
                  <c:v>4424238.4455146436</c:v>
                </c:pt>
                <c:pt idx="72">
                  <c:v>4425386.655777311</c:v>
                </c:pt>
                <c:pt idx="73">
                  <c:v>4080923.5769771687</c:v>
                </c:pt>
                <c:pt idx="74">
                  <c:v>4151882.9712099982</c:v>
                </c:pt>
                <c:pt idx="75">
                  <c:v>3874705.0138021503</c:v>
                </c:pt>
                <c:pt idx="76">
                  <c:v>3497323.3142405194</c:v>
                </c:pt>
                <c:pt idx="77">
                  <c:v>3469162.7596015749</c:v>
                </c:pt>
                <c:pt idx="78">
                  <c:v>4006924.5996345785</c:v>
                </c:pt>
                <c:pt idx="79">
                  <c:v>4064196.1387485703</c:v>
                </c:pt>
                <c:pt idx="80">
                  <c:v>3601273.1046093558</c:v>
                </c:pt>
                <c:pt idx="81">
                  <c:v>3591028.1189595237</c:v>
                </c:pt>
                <c:pt idx="82">
                  <c:v>3944975.4818773791</c:v>
                </c:pt>
                <c:pt idx="83">
                  <c:v>4131674.4705870561</c:v>
                </c:pt>
                <c:pt idx="84">
                  <c:v>4567075.8021904361</c:v>
                </c:pt>
                <c:pt idx="85">
                  <c:v>4265096.5031089783</c:v>
                </c:pt>
                <c:pt idx="86">
                  <c:v>4184492.1426697448</c:v>
                </c:pt>
                <c:pt idx="87">
                  <c:v>3688006.0250924733</c:v>
                </c:pt>
                <c:pt idx="88">
                  <c:v>3410283.7193705514</c:v>
                </c:pt>
                <c:pt idx="89">
                  <c:v>3382419.6720632198</c:v>
                </c:pt>
                <c:pt idx="90">
                  <c:v>3993739.7848745226</c:v>
                </c:pt>
                <c:pt idx="91">
                  <c:v>3779898.5704848692</c:v>
                </c:pt>
                <c:pt idx="92">
                  <c:v>3411965.7842755867</c:v>
                </c:pt>
                <c:pt idx="93">
                  <c:v>3415564.7861007997</c:v>
                </c:pt>
                <c:pt idx="94">
                  <c:v>3991363.1764891315</c:v>
                </c:pt>
                <c:pt idx="95">
                  <c:v>4119733.0838553179</c:v>
                </c:pt>
                <c:pt idx="96">
                  <c:v>4190233.1939830803</c:v>
                </c:pt>
                <c:pt idx="97">
                  <c:v>4226746.2803358957</c:v>
                </c:pt>
                <c:pt idx="98">
                  <c:v>3896980.2928978931</c:v>
                </c:pt>
                <c:pt idx="99">
                  <c:v>3705229.1790324803</c:v>
                </c:pt>
                <c:pt idx="100">
                  <c:v>3573517.5639021639</c:v>
                </c:pt>
                <c:pt idx="101">
                  <c:v>3610574.6584539898</c:v>
                </c:pt>
                <c:pt idx="102">
                  <c:v>4150721.485611436</c:v>
                </c:pt>
                <c:pt idx="103">
                  <c:v>3886613.1649490702</c:v>
                </c:pt>
                <c:pt idx="104">
                  <c:v>3445311.1405367483</c:v>
                </c:pt>
                <c:pt idx="105">
                  <c:v>3445275.07604266</c:v>
                </c:pt>
                <c:pt idx="106">
                  <c:v>3655888.3462281227</c:v>
                </c:pt>
                <c:pt idx="107">
                  <c:v>4086434.9862379711</c:v>
                </c:pt>
                <c:pt idx="108">
                  <c:v>4242821.2240132354</c:v>
                </c:pt>
                <c:pt idx="109">
                  <c:v>4277037.8898407165</c:v>
                </c:pt>
                <c:pt idx="110">
                  <c:v>3854510.5159903131</c:v>
                </c:pt>
                <c:pt idx="111">
                  <c:v>3582089.2304982659</c:v>
                </c:pt>
                <c:pt idx="112">
                  <c:v>3490360.5362188946</c:v>
                </c:pt>
                <c:pt idx="113">
                  <c:v>3818595.0075318022</c:v>
                </c:pt>
                <c:pt idx="114">
                  <c:v>3778250.4686398623</c:v>
                </c:pt>
                <c:pt idx="115">
                  <c:v>4102514.5066449824</c:v>
                </c:pt>
                <c:pt idx="116">
                  <c:v>3458930.0356917428</c:v>
                </c:pt>
                <c:pt idx="117">
                  <c:v>3492013.541410042</c:v>
                </c:pt>
                <c:pt idx="118">
                  <c:v>3737791.0918484125</c:v>
                </c:pt>
                <c:pt idx="119">
                  <c:v>3989296.3980163308</c:v>
                </c:pt>
                <c:pt idx="120">
                  <c:v>4679830.0499843489</c:v>
                </c:pt>
                <c:pt idx="121">
                  <c:v>4282778.9411540516</c:v>
                </c:pt>
                <c:pt idx="122">
                  <c:v>4020527.7171608768</c:v>
                </c:pt>
                <c:pt idx="123">
                  <c:v>3662347.376663649</c:v>
                </c:pt>
                <c:pt idx="124">
                  <c:v>3517775.4597270992</c:v>
                </c:pt>
                <c:pt idx="125">
                  <c:v>3494350.9230263084</c:v>
                </c:pt>
                <c:pt idx="126">
                  <c:v>3840466.3132888749</c:v>
                </c:pt>
                <c:pt idx="127">
                  <c:v>3909686.5907791676</c:v>
                </c:pt>
                <c:pt idx="128">
                  <c:v>3553005.564666003</c:v>
                </c:pt>
                <c:pt idx="129">
                  <c:v>3433518.8746317206</c:v>
                </c:pt>
                <c:pt idx="130">
                  <c:v>3728649.5196144483</c:v>
                </c:pt>
                <c:pt idx="131">
                  <c:v>4084368.2077651699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Weather!$EI$122:$EI$253</c:f>
              <c:numCache>
                <c:formatCode>_(* #,##0_);_(* \(#,##0\);_(* "-"??_);_(@_)</c:formatCode>
                <c:ptCount val="132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  <c:pt idx="117">
                  <c:v>10420909.217033997</c:v>
                </c:pt>
                <c:pt idx="118">
                  <c:v>10386529.823676176</c:v>
                </c:pt>
                <c:pt idx="119">
                  <c:v>10216089.590354502</c:v>
                </c:pt>
                <c:pt idx="120">
                  <c:v>10856453.022274628</c:v>
                </c:pt>
                <c:pt idx="121">
                  <c:v>10138741.291015388</c:v>
                </c:pt>
                <c:pt idx="122">
                  <c:v>10937291.665276835</c:v>
                </c:pt>
                <c:pt idx="123">
                  <c:v>9792884.2876604423</c:v>
                </c:pt>
                <c:pt idx="124">
                  <c:v>10219323.04060223</c:v>
                </c:pt>
                <c:pt idx="125">
                  <c:v>10241584.608569901</c:v>
                </c:pt>
                <c:pt idx="126">
                  <c:v>10322518.993328698</c:v>
                </c:pt>
                <c:pt idx="127">
                  <c:v>10683363.433805969</c:v>
                </c:pt>
                <c:pt idx="128">
                  <c:v>10328133.159407582</c:v>
                </c:pt>
                <c:pt idx="129">
                  <c:v>10345061.588906959</c:v>
                </c:pt>
                <c:pt idx="130">
                  <c:v>10476624.503401155</c:v>
                </c:pt>
                <c:pt idx="131">
                  <c:v>10311737.817849258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Weather!$EW$1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Weather!$EW$122:$EW$253</c:f>
              <c:numCache>
                <c:formatCode>_(* #,##0_);_(* \(#,##0\);_(* "-"??_);_(@_)</c:formatCode>
                <c:ptCount val="132"/>
                <c:pt idx="0">
                  <c:v>10768811.220676798</c:v>
                </c:pt>
                <c:pt idx="1">
                  <c:v>10623717.584548179</c:v>
                </c:pt>
                <c:pt idx="2">
                  <c:v>10294864.81190527</c:v>
                </c:pt>
                <c:pt idx="3">
                  <c:v>10298789.582513668</c:v>
                </c:pt>
                <c:pt idx="4">
                  <c:v>10069732.060470333</c:v>
                </c:pt>
                <c:pt idx="5">
                  <c:v>10375954.239732143</c:v>
                </c:pt>
                <c:pt idx="6">
                  <c:v>10723160.190105557</c:v>
                </c:pt>
                <c:pt idx="7">
                  <c:v>10432053.006840296</c:v>
                </c:pt>
                <c:pt idx="8">
                  <c:v>10003966.18698822</c:v>
                </c:pt>
                <c:pt idx="9">
                  <c:v>10052500.037145142</c:v>
                </c:pt>
                <c:pt idx="10">
                  <c:v>10423819.053851131</c:v>
                </c:pt>
                <c:pt idx="11">
                  <c:v>10601052.509506321</c:v>
                </c:pt>
                <c:pt idx="12">
                  <c:v>10778471.744465131</c:v>
                </c:pt>
                <c:pt idx="13">
                  <c:v>10806152.860704778</c:v>
                </c:pt>
                <c:pt idx="14">
                  <c:v>10673134.879311576</c:v>
                </c:pt>
                <c:pt idx="15">
                  <c:v>10281512.10727684</c:v>
                </c:pt>
                <c:pt idx="16">
                  <c:v>10056786.962667029</c:v>
                </c:pt>
                <c:pt idx="17">
                  <c:v>10111446.723994551</c:v>
                </c:pt>
                <c:pt idx="18">
                  <c:v>10499540.943811474</c:v>
                </c:pt>
                <c:pt idx="19">
                  <c:v>10226770.219632052</c:v>
                </c:pt>
                <c:pt idx="20">
                  <c:v>10019003.54833479</c:v>
                </c:pt>
                <c:pt idx="21">
                  <c:v>10033376.471488265</c:v>
                </c:pt>
                <c:pt idx="22">
                  <c:v>10480853.300063021</c:v>
                </c:pt>
                <c:pt idx="23">
                  <c:v>10924494.277111858</c:v>
                </c:pt>
                <c:pt idx="24">
                  <c:v>11126250.600845125</c:v>
                </c:pt>
                <c:pt idx="25">
                  <c:v>10977627.157947691</c:v>
                </c:pt>
                <c:pt idx="26">
                  <c:v>10947716.690064583</c:v>
                </c:pt>
                <c:pt idx="27">
                  <c:v>10319225.305912064</c:v>
                </c:pt>
                <c:pt idx="28">
                  <c:v>9998085.4045694191</c:v>
                </c:pt>
                <c:pt idx="29">
                  <c:v>10087437.204470791</c:v>
                </c:pt>
                <c:pt idx="30">
                  <c:v>10125156.463505933</c:v>
                </c:pt>
                <c:pt idx="31">
                  <c:v>10091991.827609485</c:v>
                </c:pt>
                <c:pt idx="32">
                  <c:v>9965216.4693669491</c:v>
                </c:pt>
                <c:pt idx="33">
                  <c:v>10054347.067934565</c:v>
                </c:pt>
                <c:pt idx="34">
                  <c:v>10483825.768920971</c:v>
                </c:pt>
                <c:pt idx="35">
                  <c:v>10669233.513935518</c:v>
                </c:pt>
                <c:pt idx="36">
                  <c:v>11123649.69059442</c:v>
                </c:pt>
                <c:pt idx="37">
                  <c:v>11201676.998115571</c:v>
                </c:pt>
                <c:pt idx="38">
                  <c:v>10792962.530147631</c:v>
                </c:pt>
                <c:pt idx="39">
                  <c:v>10276681.845382674</c:v>
                </c:pt>
                <c:pt idx="40">
                  <c:v>10116012.631565748</c:v>
                </c:pt>
                <c:pt idx="41">
                  <c:v>9809290.5831025038</c:v>
                </c:pt>
                <c:pt idx="42">
                  <c:v>10360915.938016195</c:v>
                </c:pt>
                <c:pt idx="43">
                  <c:v>10237916.037479984</c:v>
                </c:pt>
                <c:pt idx="44">
                  <c:v>10293745.74841829</c:v>
                </c:pt>
                <c:pt idx="45">
                  <c:v>10099239.205191525</c:v>
                </c:pt>
                <c:pt idx="46">
                  <c:v>10241066.030321259</c:v>
                </c:pt>
                <c:pt idx="47">
                  <c:v>10402640.213238249</c:v>
                </c:pt>
                <c:pt idx="48">
                  <c:v>10859099.962236989</c:v>
                </c:pt>
                <c:pt idx="49">
                  <c:v>10757292.903852247</c:v>
                </c:pt>
                <c:pt idx="50">
                  <c:v>10545132.939116161</c:v>
                </c:pt>
                <c:pt idx="51">
                  <c:v>10412300.737026582</c:v>
                </c:pt>
                <c:pt idx="52">
                  <c:v>10145686.33001939</c:v>
                </c:pt>
                <c:pt idx="53">
                  <c:v>10061277.430508625</c:v>
                </c:pt>
                <c:pt idx="54">
                  <c:v>10703753.044554541</c:v>
                </c:pt>
                <c:pt idx="55">
                  <c:v>10810492.345085137</c:v>
                </c:pt>
                <c:pt idx="56">
                  <c:v>10077711.166832319</c:v>
                </c:pt>
                <c:pt idx="57">
                  <c:v>10017309.591924941</c:v>
                </c:pt>
                <c:pt idx="58">
                  <c:v>10184163.752179023</c:v>
                </c:pt>
                <c:pt idx="59">
                  <c:v>10699515.540425871</c:v>
                </c:pt>
                <c:pt idx="60">
                  <c:v>10732212.697863305</c:v>
                </c:pt>
                <c:pt idx="61">
                  <c:v>10554607.683600873</c:v>
                </c:pt>
                <c:pt idx="62">
                  <c:v>10723109.511985838</c:v>
                </c:pt>
                <c:pt idx="63">
                  <c:v>10158296.439619042</c:v>
                </c:pt>
                <c:pt idx="64">
                  <c:v>10087805.105602574</c:v>
                </c:pt>
                <c:pt idx="65">
                  <c:v>10100791.789837971</c:v>
                </c:pt>
                <c:pt idx="66">
                  <c:v>10206444.939809719</c:v>
                </c:pt>
                <c:pt idx="67">
                  <c:v>10078321.375607779</c:v>
                </c:pt>
                <c:pt idx="68">
                  <c:v>10203182.830657709</c:v>
                </c:pt>
                <c:pt idx="69">
                  <c:v>9957772.2360528652</c:v>
                </c:pt>
                <c:pt idx="70">
                  <c:v>10421589.702207671</c:v>
                </c:pt>
                <c:pt idx="71">
                  <c:v>10921150.249646667</c:v>
                </c:pt>
                <c:pt idx="72">
                  <c:v>10922079.146164775</c:v>
                </c:pt>
                <c:pt idx="73">
                  <c:v>10632263.432514781</c:v>
                </c:pt>
                <c:pt idx="74">
                  <c:v>10700815.995551223</c:v>
                </c:pt>
                <c:pt idx="75">
                  <c:v>10472864.790007286</c:v>
                </c:pt>
                <c:pt idx="76">
                  <c:v>10100843.302149525</c:v>
                </c:pt>
                <c:pt idx="77">
                  <c:v>10018026.900982631</c:v>
                </c:pt>
                <c:pt idx="78">
                  <c:v>10590544.695506938</c:v>
                </c:pt>
                <c:pt idx="79">
                  <c:v>10696093.044118872</c:v>
                </c:pt>
                <c:pt idx="80">
                  <c:v>10231026.320968639</c:v>
                </c:pt>
                <c:pt idx="81">
                  <c:v>10246294.495346799</c:v>
                </c:pt>
                <c:pt idx="82">
                  <c:v>10529713.256915553</c:v>
                </c:pt>
                <c:pt idx="83">
                  <c:v>10684467.416832505</c:v>
                </c:pt>
                <c:pt idx="84">
                  <c:v>11036704.976499422</c:v>
                </c:pt>
                <c:pt idx="85">
                  <c:v>10781258.434019458</c:v>
                </c:pt>
                <c:pt idx="86">
                  <c:v>10727196.656665517</c:v>
                </c:pt>
                <c:pt idx="87">
                  <c:v>10321826.216162769</c:v>
                </c:pt>
                <c:pt idx="88">
                  <c:v>10040370.571175756</c:v>
                </c:pt>
                <c:pt idx="89">
                  <c:v>9942947.2985340469</c:v>
                </c:pt>
                <c:pt idx="90">
                  <c:v>10558199.45292191</c:v>
                </c:pt>
                <c:pt idx="91">
                  <c:v>10165204.755513806</c:v>
                </c:pt>
                <c:pt idx="92">
                  <c:v>9874319.3997700475</c:v>
                </c:pt>
                <c:pt idx="93">
                  <c:v>10095249.861102367</c:v>
                </c:pt>
                <c:pt idx="94">
                  <c:v>10567240.676247155</c:v>
                </c:pt>
                <c:pt idx="95">
                  <c:v>10674806.893044172</c:v>
                </c:pt>
                <c:pt idx="96">
                  <c:v>10731841.139256062</c:v>
                </c:pt>
                <c:pt idx="97">
                  <c:v>10753948.876387056</c:v>
                </c:pt>
                <c:pt idx="98">
                  <c:v>10494600.968531035</c:v>
                </c:pt>
                <c:pt idx="99">
                  <c:v>10335759.663934404</c:v>
                </c:pt>
                <c:pt idx="100">
                  <c:v>10231985.727490421</c:v>
                </c:pt>
                <c:pt idx="101">
                  <c:v>10127388.63625752</c:v>
                </c:pt>
                <c:pt idx="102">
                  <c:v>10833942.645959282</c:v>
                </c:pt>
                <c:pt idx="103">
                  <c:v>10365428.452537088</c:v>
                </c:pt>
                <c:pt idx="104">
                  <c:v>9980383.9180444218</c:v>
                </c:pt>
                <c:pt idx="105">
                  <c:v>10111895.603070145</c:v>
                </c:pt>
                <c:pt idx="106">
                  <c:v>10233217.429473843</c:v>
                </c:pt>
                <c:pt idx="107">
                  <c:v>10647868.894019011</c:v>
                </c:pt>
                <c:pt idx="108">
                  <c:v>10774384.599785453</c:v>
                </c:pt>
                <c:pt idx="109">
                  <c:v>10790918.95780779</c:v>
                </c:pt>
                <c:pt idx="110">
                  <c:v>10447784.584018344</c:v>
                </c:pt>
                <c:pt idx="111">
                  <c:v>10189562.114230847</c:v>
                </c:pt>
                <c:pt idx="112">
                  <c:v>10122563.598395936</c:v>
                </c:pt>
                <c:pt idx="113">
                  <c:v>10391436.614674762</c:v>
                </c:pt>
                <c:pt idx="114">
                  <c:v>10222038.698697781</c:v>
                </c:pt>
                <c:pt idx="115">
                  <c:v>10768006.457267215</c:v>
                </c:pt>
                <c:pt idx="116">
                  <c:v>9900227.8805784527</c:v>
                </c:pt>
                <c:pt idx="117">
                  <c:v>10000627.801739279</c:v>
                </c:pt>
                <c:pt idx="118">
                  <c:v>10361582.987137832</c:v>
                </c:pt>
                <c:pt idx="119">
                  <c:v>10569284.248586996</c:v>
                </c:pt>
                <c:pt idx="120">
                  <c:v>11127922.61457772</c:v>
                </c:pt>
                <c:pt idx="121">
                  <c:v>10795563.440398335</c:v>
                </c:pt>
                <c:pt idx="122">
                  <c:v>10594550.233879559</c:v>
                </c:pt>
                <c:pt idx="123">
                  <c:v>10289686.396636199</c:v>
                </c:pt>
                <c:pt idx="124">
                  <c:v>10139844.312924556</c:v>
                </c:pt>
                <c:pt idx="125">
                  <c:v>9971966.2766699716</c:v>
                </c:pt>
                <c:pt idx="126">
                  <c:v>10309949.716081811</c:v>
                </c:pt>
                <c:pt idx="127">
                  <c:v>10402133.657449145</c:v>
                </c:pt>
                <c:pt idx="128">
                  <c:v>10082849.354222341</c:v>
                </c:pt>
                <c:pt idx="129">
                  <c:v>10054663.874938464</c:v>
                </c:pt>
                <c:pt idx="130">
                  <c:v>10325724.760430701</c:v>
                </c:pt>
                <c:pt idx="131">
                  <c:v>10646196.880286416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Residential!$D$2:$D$133</c15:sqref>
                  </c15:fullRef>
                </c:ext>
              </c:extLst>
              <c:f>Residential!$D$3:$D$133</c:f>
              <c:numCache>
                <c:formatCode>_(* #,##0_);_(* \(#,##0\);_(* "-"??_);_(@_)</c:formatCode>
                <c:ptCount val="131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14525486.8064586</c:v>
                </c:pt>
                <c:pt idx="108">
                  <c:v>13851136.655214092</c:v>
                </c:pt>
                <c:pt idx="109">
                  <c:v>12806760.195148831</c:v>
                </c:pt>
                <c:pt idx="110">
                  <c:v>10680552.702474553</c:v>
                </c:pt>
                <c:pt idx="111">
                  <c:v>10213669.97827022</c:v>
                </c:pt>
                <c:pt idx="112">
                  <c:v>11268140.51705692</c:v>
                </c:pt>
                <c:pt idx="113">
                  <c:v>11644359.060199441</c:v>
                </c:pt>
                <c:pt idx="114">
                  <c:v>13390908.757881163</c:v>
                </c:pt>
                <c:pt idx="115">
                  <c:v>9629712.6486098822</c:v>
                </c:pt>
                <c:pt idx="116">
                  <c:v>9917099.6450224221</c:v>
                </c:pt>
                <c:pt idx="117">
                  <c:v>11427475.735330135</c:v>
                </c:pt>
                <c:pt idx="118">
                  <c:v>13760223.220346045</c:v>
                </c:pt>
                <c:pt idx="119">
                  <c:v>16482136.829845345</c:v>
                </c:pt>
                <c:pt idx="120">
                  <c:v>14042331.540072184</c:v>
                </c:pt>
                <c:pt idx="121">
                  <c:v>13520845.143106591</c:v>
                </c:pt>
                <c:pt idx="122">
                  <c:v>11093017.9200319</c:v>
                </c:pt>
                <c:pt idx="123">
                  <c:v>10205693.884079456</c:v>
                </c:pt>
                <c:pt idx="124">
                  <c:v>10320565.288033396</c:v>
                </c:pt>
                <c:pt idx="125">
                  <c:v>11889900.07636784</c:v>
                </c:pt>
                <c:pt idx="126">
                  <c:v>12312225.249759458</c:v>
                </c:pt>
                <c:pt idx="127">
                  <c:v>10040754.671037443</c:v>
                </c:pt>
                <c:pt idx="128">
                  <c:v>9986292.167354485</c:v>
                </c:pt>
                <c:pt idx="129">
                  <c:v>11032188.776523089</c:v>
                </c:pt>
                <c:pt idx="130">
                  <c:v>13958939.693918239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Residential!$U$2:$U$133</c15:sqref>
                  </c15:fullRef>
                </c:ext>
              </c:extLst>
              <c:f>Residential!$U$3:$U$133</c:f>
              <c:numCache>
                <c:formatCode>_(* #,##0_);_(* \(#,##0\);_(* "-"??_);_(@_)</c:formatCode>
                <c:ptCount val="131"/>
                <c:pt idx="0">
                  <c:v>10977995.277036369</c:v>
                </c:pt>
                <c:pt idx="1">
                  <c:v>9368764.005542947</c:v>
                </c:pt>
                <c:pt idx="2">
                  <c:v>9128196.1403925847</c:v>
                </c:pt>
                <c:pt idx="3">
                  <c:v>7978293.2474979097</c:v>
                </c:pt>
                <c:pt idx="4">
                  <c:v>8861972.463564368</c:v>
                </c:pt>
                <c:pt idx="5">
                  <c:v>10050726.237825094</c:v>
                </c:pt>
                <c:pt idx="6">
                  <c:v>9424405.2605164461</c:v>
                </c:pt>
                <c:pt idx="7">
                  <c:v>7545123.3388135629</c:v>
                </c:pt>
                <c:pt idx="8">
                  <c:v>8354833.9613633873</c:v>
                </c:pt>
                <c:pt idx="9">
                  <c:v>9875672.7611189373</c:v>
                </c:pt>
                <c:pt idx="10">
                  <c:v>11698395.524297394</c:v>
                </c:pt>
                <c:pt idx="11">
                  <c:v>12564143.33199312</c:v>
                </c:pt>
                <c:pt idx="12">
                  <c:v>11831544.395990945</c:v>
                </c:pt>
                <c:pt idx="13">
                  <c:v>11437057.314005353</c:v>
                </c:pt>
                <c:pt idx="14">
                  <c:v>9256240.668426754</c:v>
                </c:pt>
                <c:pt idx="15">
                  <c:v>8335277.4338797657</c:v>
                </c:pt>
                <c:pt idx="16">
                  <c:v>8399089.2273138836</c:v>
                </c:pt>
                <c:pt idx="17">
                  <c:v>9739601.390964197</c:v>
                </c:pt>
                <c:pt idx="18">
                  <c:v>9147074.1117942091</c:v>
                </c:pt>
                <c:pt idx="19">
                  <c:v>7700512.8076888258</c:v>
                </c:pt>
                <c:pt idx="20">
                  <c:v>8406012.1661949344</c:v>
                </c:pt>
                <c:pt idx="21">
                  <c:v>10287244.012897361</c:v>
                </c:pt>
                <c:pt idx="22">
                  <c:v>13368669.337840412</c:v>
                </c:pt>
                <c:pt idx="23">
                  <c:v>14353174.17465461</c:v>
                </c:pt>
                <c:pt idx="24">
                  <c:v>12784644.024605967</c:v>
                </c:pt>
                <c:pt idx="25">
                  <c:v>12862734.934201263</c:v>
                </c:pt>
                <c:pt idx="26">
                  <c:v>9531055.4133405108</c:v>
                </c:pt>
                <c:pt idx="27">
                  <c:v>8182557.0792575711</c:v>
                </c:pt>
                <c:pt idx="28">
                  <c:v>8428638.0562784094</c:v>
                </c:pt>
                <c:pt idx="29">
                  <c:v>8845527.0969772898</c:v>
                </c:pt>
                <c:pt idx="30">
                  <c:v>8936855.6371185072</c:v>
                </c:pt>
                <c:pt idx="31">
                  <c:v>7596571.8159081032</c:v>
                </c:pt>
                <c:pt idx="32">
                  <c:v>8607546.166084433</c:v>
                </c:pt>
                <c:pt idx="33">
                  <c:v>10438911.856900668</c:v>
                </c:pt>
                <c:pt idx="34">
                  <c:v>12200437.772299133</c:v>
                </c:pt>
                <c:pt idx="35">
                  <c:v>14498447.749595048</c:v>
                </c:pt>
                <c:pt idx="36">
                  <c:v>13983894.099231435</c:v>
                </c:pt>
                <c:pt idx="37">
                  <c:v>12210945.199087396</c:v>
                </c:pt>
                <c:pt idx="38">
                  <c:v>9362460.9925864432</c:v>
                </c:pt>
                <c:pt idx="39">
                  <c:v>8625964.6689465288</c:v>
                </c:pt>
                <c:pt idx="40">
                  <c:v>7922950.3516904991</c:v>
                </c:pt>
                <c:pt idx="41">
                  <c:v>9552074.0806262586</c:v>
                </c:pt>
                <c:pt idx="42">
                  <c:v>9325732.1414485574</c:v>
                </c:pt>
                <c:pt idx="43">
                  <c:v>8508576.650345156</c:v>
                </c:pt>
                <c:pt idx="44">
                  <c:v>8866618.4995175786</c:v>
                </c:pt>
                <c:pt idx="45">
                  <c:v>9254751.8690070305</c:v>
                </c:pt>
                <c:pt idx="46">
                  <c:v>11021761.438479399</c:v>
                </c:pt>
                <c:pt idx="47">
                  <c:v>13282288.824059773</c:v>
                </c:pt>
                <c:pt idx="48">
                  <c:v>12167400.737657357</c:v>
                </c:pt>
                <c:pt idx="49">
                  <c:v>11107253.036698908</c:v>
                </c:pt>
                <c:pt idx="50">
                  <c:v>10168875.690120641</c:v>
                </c:pt>
                <c:pt idx="51">
                  <c:v>8984509.8856589366</c:v>
                </c:pt>
                <c:pt idx="52">
                  <c:v>8685342.0429553688</c:v>
                </c:pt>
                <c:pt idx="53">
                  <c:v>10466076.971059298</c:v>
                </c:pt>
                <c:pt idx="54">
                  <c:v>10733589.821682179</c:v>
                </c:pt>
                <c:pt idx="55">
                  <c:v>8113058.1422246778</c:v>
                </c:pt>
                <c:pt idx="56">
                  <c:v>8735900.6127988193</c:v>
                </c:pt>
                <c:pt idx="57">
                  <c:v>9206998.8254999202</c:v>
                </c:pt>
                <c:pt idx="58">
                  <c:v>12636181.800052244</c:v>
                </c:pt>
                <c:pt idx="59">
                  <c:v>12855538.970285196</c:v>
                </c:pt>
                <c:pt idx="60">
                  <c:v>11092933.180663269</c:v>
                </c:pt>
                <c:pt idx="61">
                  <c:v>12162613.41413746</c:v>
                </c:pt>
                <c:pt idx="62">
                  <c:v>9094217.1353857499</c:v>
                </c:pt>
                <c:pt idx="63">
                  <c:v>9029937.8449887615</c:v>
                </c:pt>
                <c:pt idx="64">
                  <c:v>8880880.1997136176</c:v>
                </c:pt>
                <c:pt idx="65">
                  <c:v>9829619.4993929528</c:v>
                </c:pt>
                <c:pt idx="66">
                  <c:v>9385602.7976478729</c:v>
                </c:pt>
                <c:pt idx="67">
                  <c:v>8688709.2876119763</c:v>
                </c:pt>
                <c:pt idx="68">
                  <c:v>8667063.7280690446</c:v>
                </c:pt>
                <c:pt idx="69">
                  <c:v>10552560.285323009</c:v>
                </c:pt>
                <c:pt idx="70">
                  <c:v>13912705.376274168</c:v>
                </c:pt>
                <c:pt idx="71">
                  <c:v>14001746.200720817</c:v>
                </c:pt>
                <c:pt idx="72">
                  <c:v>11643484.299660586</c:v>
                </c:pt>
                <c:pt idx="73">
                  <c:v>12306702.627120037</c:v>
                </c:pt>
                <c:pt idx="74">
                  <c:v>10861921.613846224</c:v>
                </c:pt>
                <c:pt idx="75">
                  <c:v>9012041.9333221335</c:v>
                </c:pt>
                <c:pt idx="76">
                  <c:v>8886632.4139503259</c:v>
                </c:pt>
                <c:pt idx="77">
                  <c:v>10638221.462458592</c:v>
                </c:pt>
                <c:pt idx="78">
                  <c:v>10849177.850821335</c:v>
                </c:pt>
                <c:pt idx="79">
                  <c:v>8858829.7208348028</c:v>
                </c:pt>
                <c:pt idx="80">
                  <c:v>9890118.622314034</c:v>
                </c:pt>
                <c:pt idx="81">
                  <c:v>11255034.638324458</c:v>
                </c:pt>
                <c:pt idx="82">
                  <c:v>12909235.146271871</c:v>
                </c:pt>
                <c:pt idx="83">
                  <c:v>14708321.87850618</c:v>
                </c:pt>
                <c:pt idx="84">
                  <c:v>12591227.338170027</c:v>
                </c:pt>
                <c:pt idx="85">
                  <c:v>12564143.977865599</c:v>
                </c:pt>
                <c:pt idx="86">
                  <c:v>10328372.33414478</c:v>
                </c:pt>
                <c:pt idx="87">
                  <c:v>9357223.2905592471</c:v>
                </c:pt>
                <c:pt idx="88">
                  <c:v>9029424.6097184066</c:v>
                </c:pt>
                <c:pt idx="89">
                  <c:v>10803529.439272437</c:v>
                </c:pt>
                <c:pt idx="90">
                  <c:v>10004854.417347232</c:v>
                </c:pt>
                <c:pt idx="91">
                  <c:v>8272816.6777684102</c:v>
                </c:pt>
                <c:pt idx="92">
                  <c:v>9573892.4750516172</c:v>
                </c:pt>
                <c:pt idx="93">
                  <c:v>11679979.38098006</c:v>
                </c:pt>
                <c:pt idx="94">
                  <c:v>13161773.722913019</c:v>
                </c:pt>
                <c:pt idx="95">
                  <c:v>13496637.610210149</c:v>
                </c:pt>
                <c:pt idx="96">
                  <c:v>13033217.66946603</c:v>
                </c:pt>
                <c:pt idx="97">
                  <c:v>12256455.650600147</c:v>
                </c:pt>
                <c:pt idx="98">
                  <c:v>11153955.170234596</c:v>
                </c:pt>
                <c:pt idx="99">
                  <c:v>10664977.713583436</c:v>
                </c:pt>
                <c:pt idx="100">
                  <c:v>10521798.554872241</c:v>
                </c:pt>
                <c:pt idx="101">
                  <c:v>13517356.458354255</c:v>
                </c:pt>
                <c:pt idx="102">
                  <c:v>11987898.900880435</c:v>
                </c:pt>
                <c:pt idx="103">
                  <c:v>9309489.5544798672</c:v>
                </c:pt>
                <c:pt idx="104">
                  <c:v>10304318.244615657</c:v>
                </c:pt>
                <c:pt idx="105">
                  <c:v>10697817.61407388</c:v>
                </c:pt>
                <c:pt idx="106">
                  <c:v>13960645.419725066</c:v>
                </c:pt>
                <c:pt idx="107">
                  <c:v>14635734.553472562</c:v>
                </c:pt>
                <c:pt idx="108">
                  <c:v>13857581.302104473</c:v>
                </c:pt>
                <c:pt idx="109">
                  <c:v>12224061.602681218</c:v>
                </c:pt>
                <c:pt idx="110">
                  <c:v>10574499.63048308</c:v>
                </c:pt>
                <c:pt idx="111">
                  <c:v>10278445.51922836</c:v>
                </c:pt>
                <c:pt idx="112">
                  <c:v>11699840.543128747</c:v>
                </c:pt>
                <c:pt idx="113">
                  <c:v>11554228.800935257</c:v>
                </c:pt>
                <c:pt idx="114">
                  <c:v>13388426.990966782</c:v>
                </c:pt>
                <c:pt idx="115">
                  <c:v>9285750.9674413931</c:v>
                </c:pt>
                <c:pt idx="116">
                  <c:v>9961082.1169541497</c:v>
                </c:pt>
                <c:pt idx="117">
                  <c:v>11620402.493784379</c:v>
                </c:pt>
                <c:pt idx="118">
                  <c:v>13555561.025774462</c:v>
                </c:pt>
                <c:pt idx="119">
                  <c:v>16705772.398652971</c:v>
                </c:pt>
                <c:pt idx="120">
                  <c:v>14075785.082436757</c:v>
                </c:pt>
                <c:pt idx="121">
                  <c:v>13220894.770016439</c:v>
                </c:pt>
                <c:pt idx="122">
                  <c:v>11168073.789966516</c:v>
                </c:pt>
                <c:pt idx="123">
                  <c:v>10565392.513223089</c:v>
                </c:pt>
                <c:pt idx="124">
                  <c:v>10204927.860175831</c:v>
                </c:pt>
                <c:pt idx="125">
                  <c:v>11985589.171920592</c:v>
                </c:pt>
                <c:pt idx="126">
                  <c:v>12399324.043434914</c:v>
                </c:pt>
                <c:pt idx="127">
                  <c:v>10074763.875493284</c:v>
                </c:pt>
                <c:pt idx="128">
                  <c:v>10346764.962859657</c:v>
                </c:pt>
                <c:pt idx="129">
                  <c:v>11500865.137328433</c:v>
                </c:pt>
                <c:pt idx="130">
                  <c:v>14191885.801324133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GSlt50!$D$2:$D$133</c15:sqref>
                  </c15:fullRef>
                </c:ext>
              </c:extLst>
              <c:f>GSlt50!$D$3:$D$133</c:f>
              <c:numCache>
                <c:formatCode>_(* #,##0_);_(* \(#,##0\);_(* "-"??_);_(@_)</c:formatCode>
                <c:ptCount val="131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4279230.3037358206</c:v>
                </c:pt>
                <c:pt idx="108">
                  <c:v>4162970.6492228899</c:v>
                </c:pt>
                <c:pt idx="109">
                  <c:v>4310574.3410223266</c:v>
                </c:pt>
                <c:pt idx="110">
                  <c:v>3499864.4409701372</c:v>
                </c:pt>
                <c:pt idx="111">
                  <c:v>3449365.510884</c:v>
                </c:pt>
                <c:pt idx="112">
                  <c:v>3805926.2205004706</c:v>
                </c:pt>
                <c:pt idx="113">
                  <c:v>4009300.3572593862</c:v>
                </c:pt>
                <c:pt idx="114">
                  <c:v>4425743.8346883422</c:v>
                </c:pt>
                <c:pt idx="115">
                  <c:v>3714372.6716474672</c:v>
                </c:pt>
                <c:pt idx="116">
                  <c:v>3697191.6858254434</c:v>
                </c:pt>
                <c:pt idx="117">
                  <c:v>3991825.0538231386</c:v>
                </c:pt>
                <c:pt idx="118">
                  <c:v>4425787.6537417248</c:v>
                </c:pt>
                <c:pt idx="119">
                  <c:v>4985306.2104588151</c:v>
                </c:pt>
                <c:pt idx="120">
                  <c:v>4417776.4326523533</c:v>
                </c:pt>
                <c:pt idx="121">
                  <c:v>4512593.0605340628</c:v>
                </c:pt>
                <c:pt idx="122">
                  <c:v>3858057.5566227846</c:v>
                </c:pt>
                <c:pt idx="123">
                  <c:v>3778311.1590075605</c:v>
                </c:pt>
                <c:pt idx="124">
                  <c:v>3855126.1784313698</c:v>
                </c:pt>
                <c:pt idx="125">
                  <c:v>4185328.571053315</c:v>
                </c:pt>
                <c:pt idx="126">
                  <c:v>4300267.2282133754</c:v>
                </c:pt>
                <c:pt idx="127">
                  <c:v>3810606.8142782073</c:v>
                </c:pt>
                <c:pt idx="128">
                  <c:v>3700656.0686203181</c:v>
                </c:pt>
                <c:pt idx="129">
                  <c:v>4034971.1233745315</c:v>
                </c:pt>
                <c:pt idx="130">
                  <c:v>4646491.1124461293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GSlt50!$Q$2:$Q$133</c15:sqref>
                  </c15:fullRef>
                </c:ext>
              </c:extLst>
              <c:f>GSlt50!$Q$3:$Q$133</c:f>
              <c:numCache>
                <c:formatCode>_(* #,##0_);_(* \(#,##0\);_(* "-"??_);_(@_)</c:formatCode>
                <c:ptCount val="131"/>
                <c:pt idx="0">
                  <c:v>4240326.9730983134</c:v>
                </c:pt>
                <c:pt idx="1">
                  <c:v>4001613.1037283544</c:v>
                </c:pt>
                <c:pt idx="2">
                  <c:v>3906115.9386773608</c:v>
                </c:pt>
                <c:pt idx="3">
                  <c:v>3775142.3444227693</c:v>
                </c:pt>
                <c:pt idx="4">
                  <c:v>3993864.2209242182</c:v>
                </c:pt>
                <c:pt idx="5">
                  <c:v>4361882.1877560643</c:v>
                </c:pt>
                <c:pt idx="6">
                  <c:v>4225470.6847824166</c:v>
                </c:pt>
                <c:pt idx="7">
                  <c:v>3658655.4793340457</c:v>
                </c:pt>
                <c:pt idx="8">
                  <c:v>3744198.9794713012</c:v>
                </c:pt>
                <c:pt idx="9">
                  <c:v>4026552.914096097</c:v>
                </c:pt>
                <c:pt idx="10">
                  <c:v>4401254.2902676882</c:v>
                </c:pt>
                <c:pt idx="11">
                  <c:v>4601575.2916817125</c:v>
                </c:pt>
                <c:pt idx="12">
                  <c:v>4353052.4687568881</c:v>
                </c:pt>
                <c:pt idx="13">
                  <c:v>4401310.1485801311</c:v>
                </c:pt>
                <c:pt idx="14">
                  <c:v>3886817.9992741249</c:v>
                </c:pt>
                <c:pt idx="15">
                  <c:v>3797708.5628940277</c:v>
                </c:pt>
                <c:pt idx="16">
                  <c:v>3794121.0930291386</c:v>
                </c:pt>
                <c:pt idx="17">
                  <c:v>4248037.5260150945</c:v>
                </c:pt>
                <c:pt idx="18">
                  <c:v>4107921.0192569769</c:v>
                </c:pt>
                <c:pt idx="19">
                  <c:v>3656574.4587582164</c:v>
                </c:pt>
                <c:pt idx="20">
                  <c:v>3755683.1438854448</c:v>
                </c:pt>
                <c:pt idx="21">
                  <c:v>4090949.2988438513</c:v>
                </c:pt>
                <c:pt idx="22">
                  <c:v>4766446.8174528349</c:v>
                </c:pt>
                <c:pt idx="23">
                  <c:v>4994246.4064953793</c:v>
                </c:pt>
                <c:pt idx="24">
                  <c:v>4546661.1434219601</c:v>
                </c:pt>
                <c:pt idx="25">
                  <c:v>4711335.7402973324</c:v>
                </c:pt>
                <c:pt idx="26">
                  <c:v>3908457.9153567301</c:v>
                </c:pt>
                <c:pt idx="27">
                  <c:v>3701434.8428009623</c:v>
                </c:pt>
                <c:pt idx="28">
                  <c:v>3820733.4876896702</c:v>
                </c:pt>
                <c:pt idx="29">
                  <c:v>4008559.5541280233</c:v>
                </c:pt>
                <c:pt idx="30">
                  <c:v>4019706.9000163064</c:v>
                </c:pt>
                <c:pt idx="31">
                  <c:v>3664966.3184873867</c:v>
                </c:pt>
                <c:pt idx="32">
                  <c:v>3762103.0085275434</c:v>
                </c:pt>
                <c:pt idx="33">
                  <c:v>4094305.462218327</c:v>
                </c:pt>
                <c:pt idx="34">
                  <c:v>4478236.2876697266</c:v>
                </c:pt>
                <c:pt idx="35">
                  <c:v>4991309.7635427136</c:v>
                </c:pt>
                <c:pt idx="36">
                  <c:v>4799631.9577730726</c:v>
                </c:pt>
                <c:pt idx="37">
                  <c:v>4536605.4846136868</c:v>
                </c:pt>
                <c:pt idx="38">
                  <c:v>3860422.8270595451</c:v>
                </c:pt>
                <c:pt idx="39">
                  <c:v>3830918.2478726874</c:v>
                </c:pt>
                <c:pt idx="40">
                  <c:v>3693704.8159035952</c:v>
                </c:pt>
                <c:pt idx="41">
                  <c:v>4149349.6979378625</c:v>
                </c:pt>
                <c:pt idx="42">
                  <c:v>4119036.0306103854</c:v>
                </c:pt>
                <c:pt idx="43">
                  <c:v>3903392.3809638293</c:v>
                </c:pt>
                <c:pt idx="44">
                  <c:v>3772536.9205941823</c:v>
                </c:pt>
                <c:pt idx="45">
                  <c:v>3839619.6719960161</c:v>
                </c:pt>
                <c:pt idx="46">
                  <c:v>4177230.3850214295</c:v>
                </c:pt>
                <c:pt idx="47">
                  <c:v>4692611.2232143674</c:v>
                </c:pt>
                <c:pt idx="48">
                  <c:v>4391144.5647388184</c:v>
                </c:pt>
                <c:pt idx="49">
                  <c:v>4256785.363266767</c:v>
                </c:pt>
                <c:pt idx="50">
                  <c:v>4013547.7810200034</c:v>
                </c:pt>
                <c:pt idx="51">
                  <c:v>3820649.9453680879</c:v>
                </c:pt>
                <c:pt idx="52">
                  <c:v>3813267.1018175911</c:v>
                </c:pt>
                <c:pt idx="53">
                  <c:v>4344704.4429371608</c:v>
                </c:pt>
                <c:pt idx="54">
                  <c:v>4397584.9514973154</c:v>
                </c:pt>
                <c:pt idx="55">
                  <c:v>3757493.5809629369</c:v>
                </c:pt>
                <c:pt idx="56">
                  <c:v>3778450.6260308563</c:v>
                </c:pt>
                <c:pt idx="57">
                  <c:v>3767230.6352901589</c:v>
                </c:pt>
                <c:pt idx="58">
                  <c:v>4512427.202047199</c:v>
                </c:pt>
                <c:pt idx="59">
                  <c:v>4549344.9991664328</c:v>
                </c:pt>
                <c:pt idx="60">
                  <c:v>4069037.143191874</c:v>
                </c:pt>
                <c:pt idx="61">
                  <c:v>4457735.645313506</c:v>
                </c:pt>
                <c:pt idx="62">
                  <c:v>3754114.1969007659</c:v>
                </c:pt>
                <c:pt idx="63">
                  <c:v>3785217.8797899676</c:v>
                </c:pt>
                <c:pt idx="64">
                  <c:v>3821580.8192998981</c:v>
                </c:pt>
                <c:pt idx="65">
                  <c:v>4134192.8642741237</c:v>
                </c:pt>
                <c:pt idx="66">
                  <c:v>4024390.0248434842</c:v>
                </c:pt>
                <c:pt idx="67">
                  <c:v>3788588.4595379122</c:v>
                </c:pt>
                <c:pt idx="68">
                  <c:v>3773679.4111270835</c:v>
                </c:pt>
                <c:pt idx="69">
                  <c:v>4024035.7915652404</c:v>
                </c:pt>
                <c:pt idx="70">
                  <c:v>4762671.1336565502</c:v>
                </c:pt>
                <c:pt idx="71">
                  <c:v>4763719.9347110745</c:v>
                </c:pt>
                <c:pt idx="72">
                  <c:v>4156716.9113500537</c:v>
                </c:pt>
                <c:pt idx="73">
                  <c:v>4432564.4200049369</c:v>
                </c:pt>
                <c:pt idx="74">
                  <c:v>4081929.6097749476</c:v>
                </c:pt>
                <c:pt idx="75">
                  <c:v>3806368.0124302241</c:v>
                </c:pt>
                <c:pt idx="76">
                  <c:v>3756141.0216782675</c:v>
                </c:pt>
                <c:pt idx="77">
                  <c:v>4291150.2973252842</c:v>
                </c:pt>
                <c:pt idx="78">
                  <c:v>4337968.0724199433</c:v>
                </c:pt>
                <c:pt idx="79">
                  <c:v>3785163.895976163</c:v>
                </c:pt>
                <c:pt idx="80">
                  <c:v>3910027.4851028286</c:v>
                </c:pt>
                <c:pt idx="81">
                  <c:v>4146116.2343117972</c:v>
                </c:pt>
                <c:pt idx="82">
                  <c:v>4495436.624963915</c:v>
                </c:pt>
                <c:pt idx="83">
                  <c:v>4893141.984839296</c:v>
                </c:pt>
                <c:pt idx="84">
                  <c:v>4324944.6004956532</c:v>
                </c:pt>
                <c:pt idx="85">
                  <c:v>4462350.3699534098</c:v>
                </c:pt>
                <c:pt idx="86">
                  <c:v>3911394.5583093963</c:v>
                </c:pt>
                <c:pt idx="87">
                  <c:v>3749912.8725268031</c:v>
                </c:pt>
                <c:pt idx="88">
                  <c:v>3688293.9555460988</c:v>
                </c:pt>
                <c:pt idx="89">
                  <c:v>4280372.1044977363</c:v>
                </c:pt>
                <c:pt idx="90">
                  <c:v>4105563.2895759512</c:v>
                </c:pt>
                <c:pt idx="91">
                  <c:v>3627546.2990503949</c:v>
                </c:pt>
                <c:pt idx="92">
                  <c:v>3756080.9003635314</c:v>
                </c:pt>
                <c:pt idx="93">
                  <c:v>4188487.7969145537</c:v>
                </c:pt>
                <c:pt idx="94">
                  <c:v>4484529.0939968694</c:v>
                </c:pt>
                <c:pt idx="95">
                  <c:v>4548925.4787446233</c:v>
                </c:pt>
                <c:pt idx="96">
                  <c:v>4387368.8809425337</c:v>
                </c:pt>
                <c:pt idx="97">
                  <c:v>3982218.5330385491</c:v>
                </c:pt>
                <c:pt idx="98">
                  <c:v>3492102.4684029929</c:v>
                </c:pt>
                <c:pt idx="99">
                  <c:v>3453197.2309725056</c:v>
                </c:pt>
                <c:pt idx="100">
                  <c:v>3655462.920695391</c:v>
                </c:pt>
                <c:pt idx="101">
                  <c:v>4191187.9099885938</c:v>
                </c:pt>
                <c:pt idx="102">
                  <c:v>3975287.2349117841</c:v>
                </c:pt>
                <c:pt idx="103">
                  <c:v>3440532.1786654009</c:v>
                </c:pt>
                <c:pt idx="104">
                  <c:v>3568276.6552030118</c:v>
                </c:pt>
                <c:pt idx="105">
                  <c:v>3654582.729108599</c:v>
                </c:pt>
                <c:pt idx="106">
                  <c:v>4236601.8105535526</c:v>
                </c:pt>
                <c:pt idx="107">
                  <c:v>4379448.5141796786</c:v>
                </c:pt>
                <c:pt idx="108">
                  <c:v>4118340.0786005701</c:v>
                </c:pt>
                <c:pt idx="109">
                  <c:v>3942476.8495729296</c:v>
                </c:pt>
                <c:pt idx="110">
                  <c:v>3592865.9680976369</c:v>
                </c:pt>
                <c:pt idx="111">
                  <c:v>3593961.0904117664</c:v>
                </c:pt>
                <c:pt idx="112">
                  <c:v>3822582.7391184983</c:v>
                </c:pt>
                <c:pt idx="113">
                  <c:v>3886703.9626103775</c:v>
                </c:pt>
                <c:pt idx="114">
                  <c:v>4151780.1424628743</c:v>
                </c:pt>
                <c:pt idx="115">
                  <c:v>3448227.8088675649</c:v>
                </c:pt>
                <c:pt idx="116">
                  <c:v>3585903.5636137715</c:v>
                </c:pt>
                <c:pt idx="117">
                  <c:v>3739317.769317646</c:v>
                </c:pt>
                <c:pt idx="118">
                  <c:v>4147873.2413408482</c:v>
                </c:pt>
                <c:pt idx="119">
                  <c:v>4887378.2219624575</c:v>
                </c:pt>
                <c:pt idx="120">
                  <c:v>4232340.1103042532</c:v>
                </c:pt>
                <c:pt idx="121">
                  <c:v>4203825.5529363621</c:v>
                </c:pt>
                <c:pt idx="122">
                  <c:v>3778292.045704707</c:v>
                </c:pt>
                <c:pt idx="123">
                  <c:v>3715344.6003214382</c:v>
                </c:pt>
                <c:pt idx="124">
                  <c:v>3666873.8335035825</c:v>
                </c:pt>
                <c:pt idx="125">
                  <c:v>4046319.5864464329</c:v>
                </c:pt>
                <c:pt idx="126">
                  <c:v>4102905.0987910568</c:v>
                </c:pt>
                <c:pt idx="127">
                  <c:v>3636509.9015857531</c:v>
                </c:pt>
                <c:pt idx="128">
                  <c:v>3660878.0370383072</c:v>
                </c:pt>
                <c:pt idx="129">
                  <c:v>3832844.6250100331</c:v>
                </c:pt>
                <c:pt idx="130">
                  <c:v>4343469.9950864743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GSgt50!$D$2:$D$133</c15:sqref>
                  </c15:fullRef>
                </c:ext>
              </c:extLst>
              <c:f>GSgt50!$D$3:$D$133</c:f>
              <c:numCache>
                <c:formatCode>General</c:formatCode>
                <c:ptCount val="131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  <c:pt idx="115">
                  <c:v>10332948.042390529</c:v>
                </c:pt>
                <c:pt idx="116">
                  <c:v>11068373.846905306</c:v>
                </c:pt>
                <c:pt idx="117">
                  <c:v>11033994.453547485</c:v>
                </c:pt>
                <c:pt idx="118">
                  <c:v>10863554.220225811</c:v>
                </c:pt>
                <c:pt idx="119">
                  <c:v>11526212.285001852</c:v>
                </c:pt>
                <c:pt idx="120">
                  <c:v>10808500.553742612</c:v>
                </c:pt>
                <c:pt idx="121">
                  <c:v>11607050.928004058</c:v>
                </c:pt>
                <c:pt idx="122">
                  <c:v>10462643.550387666</c:v>
                </c:pt>
                <c:pt idx="123">
                  <c:v>10889082.303329453</c:v>
                </c:pt>
                <c:pt idx="124">
                  <c:v>10911343.871297125</c:v>
                </c:pt>
                <c:pt idx="125">
                  <c:v>10992278.256055921</c:v>
                </c:pt>
                <c:pt idx="126">
                  <c:v>11353122.696533192</c:v>
                </c:pt>
                <c:pt idx="127">
                  <c:v>10997892.422134805</c:v>
                </c:pt>
                <c:pt idx="128">
                  <c:v>11014820.851634182</c:v>
                </c:pt>
                <c:pt idx="129">
                  <c:v>11146383.766128378</c:v>
                </c:pt>
                <c:pt idx="130">
                  <c:v>10981497.080576481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GSgt50!$U$2:$U$133</c15:sqref>
                  </c15:fullRef>
                </c:ext>
              </c:extLst>
              <c:f>GSgt50!$U$3:$U$133</c:f>
              <c:numCache>
                <c:formatCode>_(* #,##0_);_(* \(#,##0\);_(* "-"??_);_(@_)</c:formatCode>
                <c:ptCount val="131"/>
                <c:pt idx="0">
                  <c:v>11984918.547895797</c:v>
                </c:pt>
                <c:pt idx="1">
                  <c:v>12178142.310887748</c:v>
                </c:pt>
                <c:pt idx="2">
                  <c:v>11943141.162139941</c:v>
                </c:pt>
                <c:pt idx="3">
                  <c:v>11929144.621213377</c:v>
                </c:pt>
                <c:pt idx="4">
                  <c:v>11830041.158492735</c:v>
                </c:pt>
                <c:pt idx="5">
                  <c:v>12269890.237233676</c:v>
                </c:pt>
                <c:pt idx="6">
                  <c:v>10203554.968083378</c:v>
                </c:pt>
                <c:pt idx="7">
                  <c:v>9732850.5957602859</c:v>
                </c:pt>
                <c:pt idx="8">
                  <c:v>10074005.84762622</c:v>
                </c:pt>
                <c:pt idx="9">
                  <c:v>10160219.007640915</c:v>
                </c:pt>
                <c:pt idx="10">
                  <c:v>9989653.1440029275</c:v>
                </c:pt>
                <c:pt idx="11">
                  <c:v>10792407.772485591</c:v>
                </c:pt>
                <c:pt idx="12">
                  <c:v>10081878.650679968</c:v>
                </c:pt>
                <c:pt idx="13">
                  <c:v>10699443.208885258</c:v>
                </c:pt>
                <c:pt idx="14">
                  <c:v>10108832.020026501</c:v>
                </c:pt>
                <c:pt idx="15">
                  <c:v>10118921.870805651</c:v>
                </c:pt>
                <c:pt idx="16">
                  <c:v>9863249.9061190821</c:v>
                </c:pt>
                <c:pt idx="17">
                  <c:v>10317990.239800107</c:v>
                </c:pt>
                <c:pt idx="18">
                  <c:v>10156678.839654062</c:v>
                </c:pt>
                <c:pt idx="19">
                  <c:v>9821025.819769185</c:v>
                </c:pt>
                <c:pt idx="20">
                  <c:v>10134594.475683626</c:v>
                </c:pt>
                <c:pt idx="21">
                  <c:v>10284759.668603498</c:v>
                </c:pt>
                <c:pt idx="22">
                  <c:v>10349310.531954713</c:v>
                </c:pt>
                <c:pt idx="23">
                  <c:v>11230740.62615655</c:v>
                </c:pt>
                <c:pt idx="24">
                  <c:v>10364614.730353191</c:v>
                </c:pt>
                <c:pt idx="25">
                  <c:v>11073176.348167274</c:v>
                </c:pt>
                <c:pt idx="26">
                  <c:v>10273517.860207237</c:v>
                </c:pt>
                <c:pt idx="27">
                  <c:v>10218314.371816378</c:v>
                </c:pt>
                <c:pt idx="28">
                  <c:v>9972298.1137223877</c:v>
                </c:pt>
                <c:pt idx="29">
                  <c:v>10230077.613906106</c:v>
                </c:pt>
                <c:pt idx="30">
                  <c:v>10211056.207040843</c:v>
                </c:pt>
                <c:pt idx="31">
                  <c:v>9911246.9902798273</c:v>
                </c:pt>
                <c:pt idx="32">
                  <c:v>10281942.237342326</c:v>
                </c:pt>
                <c:pt idx="33">
                  <c:v>10418785.23824938</c:v>
                </c:pt>
                <c:pt idx="34">
                  <c:v>10255433.555913713</c:v>
                </c:pt>
                <c:pt idx="35">
                  <c:v>11373038.654626496</c:v>
                </c:pt>
                <c:pt idx="36">
                  <c:v>10706942.331296518</c:v>
                </c:pt>
                <c:pt idx="37">
                  <c:v>11081192.229214516</c:v>
                </c:pt>
                <c:pt idx="38">
                  <c:v>10380564.775495399</c:v>
                </c:pt>
                <c:pt idx="39">
                  <c:v>10425526.580535416</c:v>
                </c:pt>
                <c:pt idx="40">
                  <c:v>9954096.3821960166</c:v>
                </c:pt>
                <c:pt idx="41">
                  <c:v>10514032.058919542</c:v>
                </c:pt>
                <c:pt idx="42">
                  <c:v>10438551.798702843</c:v>
                </c:pt>
                <c:pt idx="43">
                  <c:v>10232589.841804134</c:v>
                </c:pt>
                <c:pt idx="44">
                  <c:v>10462428.530234898</c:v>
                </c:pt>
                <c:pt idx="45">
                  <c:v>10345638.603862345</c:v>
                </c:pt>
                <c:pt idx="46">
                  <c:v>10164746.320051961</c:v>
                </c:pt>
                <c:pt idx="47">
                  <c:v>11265291.504698686</c:v>
                </c:pt>
                <c:pt idx="48">
                  <c:v>10685469.513729008</c:v>
                </c:pt>
                <c:pt idx="49">
                  <c:v>10988201.359223267</c:v>
                </c:pt>
                <c:pt idx="50">
                  <c:v>10625984.59204928</c:v>
                </c:pt>
                <c:pt idx="51">
                  <c:v>10592816.790337961</c:v>
                </c:pt>
                <c:pt idx="52">
                  <c:v>10229316.442434421</c:v>
                </c:pt>
                <c:pt idx="53">
                  <c:v>10841016.993409764</c:v>
                </c:pt>
                <c:pt idx="54">
                  <c:v>10904475.60197806</c:v>
                </c:pt>
                <c:pt idx="55">
                  <c:v>10234270.7909168</c:v>
                </c:pt>
                <c:pt idx="56">
                  <c:v>10511892.507254694</c:v>
                </c:pt>
                <c:pt idx="57">
                  <c:v>10424643.350248206</c:v>
                </c:pt>
                <c:pt idx="58">
                  <c:v>10552482.25866067</c:v>
                </c:pt>
                <c:pt idx="59">
                  <c:v>11310703.747865098</c:v>
                </c:pt>
                <c:pt idx="60">
                  <c:v>10419000.300171699</c:v>
                </c:pt>
                <c:pt idx="61">
                  <c:v>11302669.77323297</c:v>
                </c:pt>
                <c:pt idx="62">
                  <c:v>10558045.75221971</c:v>
                </c:pt>
                <c:pt idx="63">
                  <c:v>10721954.839550264</c:v>
                </c:pt>
                <c:pt idx="64">
                  <c:v>10413201.03299249</c:v>
                </c:pt>
                <c:pt idx="65">
                  <c:v>10702753.579143967</c:v>
                </c:pt>
                <c:pt idx="66">
                  <c:v>10629738.650483083</c:v>
                </c:pt>
                <c:pt idx="67">
                  <c:v>10477713.143119413</c:v>
                </c:pt>
                <c:pt idx="68">
                  <c:v>10614415.035208996</c:v>
                </c:pt>
                <c:pt idx="69">
                  <c:v>10791578.537365681</c:v>
                </c:pt>
                <c:pt idx="70">
                  <c:v>10905480.959171392</c:v>
                </c:pt>
                <c:pt idx="71">
                  <c:v>11678299.740310334</c:v>
                </c:pt>
                <c:pt idx="72">
                  <c:v>10687565.258376017</c:v>
                </c:pt>
                <c:pt idx="73">
                  <c:v>11483024.969149847</c:v>
                </c:pt>
                <c:pt idx="74">
                  <c:v>11036861.365003426</c:v>
                </c:pt>
                <c:pt idx="75">
                  <c:v>10891102.878856856</c:v>
                </c:pt>
                <c:pt idx="76">
                  <c:v>10562313.623226214</c:v>
                </c:pt>
                <c:pt idx="77">
                  <c:v>11131138.656415202</c:v>
                </c:pt>
                <c:pt idx="78">
                  <c:v>11194477.822170645</c:v>
                </c:pt>
                <c:pt idx="79">
                  <c:v>10695795.138567667</c:v>
                </c:pt>
                <c:pt idx="80">
                  <c:v>11052542.890954942</c:v>
                </c:pt>
                <c:pt idx="81">
                  <c:v>11087032.716787731</c:v>
                </c:pt>
                <c:pt idx="82">
                  <c:v>10896627.854568366</c:v>
                </c:pt>
                <c:pt idx="83">
                  <c:v>11915261.81619129</c:v>
                </c:pt>
                <c:pt idx="84">
                  <c:v>10954859.687459905</c:v>
                </c:pt>
                <c:pt idx="85">
                  <c:v>11642106.678698953</c:v>
                </c:pt>
                <c:pt idx="86">
                  <c:v>11039362.548559025</c:v>
                </c:pt>
                <c:pt idx="87">
                  <c:v>11035951.490638226</c:v>
                </c:pt>
                <c:pt idx="88">
                  <c:v>10665623.499363869</c:v>
                </c:pt>
                <c:pt idx="89">
                  <c:v>11247708.354013404</c:v>
                </c:pt>
                <c:pt idx="90">
                  <c:v>11014065.295193767</c:v>
                </c:pt>
                <c:pt idx="91">
                  <c:v>10609947.302499719</c:v>
                </c:pt>
                <c:pt idx="92">
                  <c:v>11075534.504528373</c:v>
                </c:pt>
                <c:pt idx="93">
                  <c:v>11255951.946294546</c:v>
                </c:pt>
                <c:pt idx="94">
                  <c:v>11023901.582920887</c:v>
                </c:pt>
                <c:pt idx="95">
                  <c:v>11347151.324614845</c:v>
                </c:pt>
                <c:pt idx="96">
                  <c:v>10876689.763841677</c:v>
                </c:pt>
                <c:pt idx="97">
                  <c:v>9856606.3885578178</c:v>
                </c:pt>
                <c:pt idx="98">
                  <c:v>8190265.6885253554</c:v>
                </c:pt>
                <c:pt idx="99">
                  <c:v>8298482.9259062884</c:v>
                </c:pt>
                <c:pt idx="100">
                  <c:v>9182264.7486361749</c:v>
                </c:pt>
                <c:pt idx="101">
                  <c:v>11112588.772081682</c:v>
                </c:pt>
                <c:pt idx="102">
                  <c:v>10834422.455635989</c:v>
                </c:pt>
                <c:pt idx="103">
                  <c:v>10385401.393120268</c:v>
                </c:pt>
                <c:pt idx="104">
                  <c:v>10800021.25630036</c:v>
                </c:pt>
                <c:pt idx="105">
                  <c:v>10649529.997529928</c:v>
                </c:pt>
                <c:pt idx="106">
                  <c:v>10701073.255623274</c:v>
                </c:pt>
                <c:pt idx="107">
                  <c:v>11683319.78909554</c:v>
                </c:pt>
                <c:pt idx="108">
                  <c:v>10962953.14733221</c:v>
                </c:pt>
                <c:pt idx="109">
                  <c:v>11395080.454334717</c:v>
                </c:pt>
                <c:pt idx="110">
                  <c:v>10921502.366082845</c:v>
                </c:pt>
                <c:pt idx="111">
                  <c:v>11070793.124263555</c:v>
                </c:pt>
                <c:pt idx="112">
                  <c:v>10907052.036141943</c:v>
                </c:pt>
                <c:pt idx="113">
                  <c:v>11048652.511002719</c:v>
                </c:pt>
                <c:pt idx="114">
                  <c:v>11372117.362551171</c:v>
                </c:pt>
                <c:pt idx="115">
                  <c:v>10622831.152188441</c:v>
                </c:pt>
                <c:pt idx="116">
                  <c:v>10967371.568714691</c:v>
                </c:pt>
                <c:pt idx="117">
                  <c:v>11074017.312317139</c:v>
                </c:pt>
                <c:pt idx="118">
                  <c:v>10930340.669896884</c:v>
                </c:pt>
                <c:pt idx="119">
                  <c:v>12212617.143776659</c:v>
                </c:pt>
                <c:pt idx="120">
                  <c:v>11184336.127337093</c:v>
                </c:pt>
                <c:pt idx="121">
                  <c:v>11741891.813800368</c:v>
                </c:pt>
                <c:pt idx="122">
                  <c:v>11227849.321945768</c:v>
                </c:pt>
                <c:pt idx="123">
                  <c:v>11270954.138457512</c:v>
                </c:pt>
                <c:pt idx="124">
                  <c:v>10881534.33748034</c:v>
                </c:pt>
                <c:pt idx="125">
                  <c:v>11316970.636986785</c:v>
                </c:pt>
                <c:pt idx="126">
                  <c:v>11371775.798932131</c:v>
                </c:pt>
                <c:pt idx="127">
                  <c:v>10957034.654009897</c:v>
                </c:pt>
                <c:pt idx="128">
                  <c:v>11262156.910376262</c:v>
                </c:pt>
                <c:pt idx="129">
                  <c:v>11247776.578063861</c:v>
                </c:pt>
                <c:pt idx="130">
                  <c:v>11215503.570960902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avg'!$D$1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avg'!$D$2:$D$117</c15:sqref>
                  </c15:fullRef>
                </c:ext>
              </c:extLst>
              <c:f>'GSgt50 avg'!$D$3:$D$117</c:f>
              <c:numCache>
                <c:formatCode>_(* #,##0_);_(* \(#,##0\);_(* "-"??_);_(@_)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1-4DB2-BD4D-196246CB4897}"/>
            </c:ext>
          </c:extLst>
        </c:ser>
        <c:ser>
          <c:idx val="1"/>
          <c:order val="1"/>
          <c:tx>
            <c:strRef>
              <c:f>'GSgt50 avg'!$V$1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avg'!$V$2:$V$117</c15:sqref>
                  </c15:fullRef>
                </c:ext>
              </c:extLst>
              <c:f>'GSgt50 avg'!$V$3:$V$117</c:f>
              <c:numCache>
                <c:formatCode>_(* #,##0_);_(* \(#,##0\);_(* "-"??_);_(@_)</c:formatCode>
                <c:ptCount val="115"/>
                <c:pt idx="0">
                  <c:v>11983514.52975014</c:v>
                </c:pt>
                <c:pt idx="1">
                  <c:v>12391258.572971717</c:v>
                </c:pt>
                <c:pt idx="2">
                  <c:v>12063741.130108841</c:v>
                </c:pt>
                <c:pt idx="3">
                  <c:v>12042006.176039977</c:v>
                </c:pt>
                <c:pt idx="4">
                  <c:v>11789618.936754687</c:v>
                </c:pt>
                <c:pt idx="5">
                  <c:v>12043985.107539413</c:v>
                </c:pt>
                <c:pt idx="6">
                  <c:v>9687320.6308748443</c:v>
                </c:pt>
                <c:pt idx="7">
                  <c:v>9392019.3440816291</c:v>
                </c:pt>
                <c:pt idx="8">
                  <c:v>9565889.2483073901</c:v>
                </c:pt>
                <c:pt idx="9">
                  <c:v>9631372.3547540624</c:v>
                </c:pt>
                <c:pt idx="10">
                  <c:v>9638685.827467557</c:v>
                </c:pt>
                <c:pt idx="11">
                  <c:v>10174514.074794557</c:v>
                </c:pt>
                <c:pt idx="12">
                  <c:v>9422467.7926982529</c:v>
                </c:pt>
                <c:pt idx="13">
                  <c:v>10446014.424005903</c:v>
                </c:pt>
                <c:pt idx="14">
                  <c:v>9806130.5506655425</c:v>
                </c:pt>
                <c:pt idx="15">
                  <c:v>9813869.9776766226</c:v>
                </c:pt>
                <c:pt idx="16">
                  <c:v>9545009.2104920577</c:v>
                </c:pt>
                <c:pt idx="17">
                  <c:v>10005580.238784023</c:v>
                </c:pt>
                <c:pt idx="18">
                  <c:v>8966601.2821537517</c:v>
                </c:pt>
                <c:pt idx="19">
                  <c:v>10091508.534220459</c:v>
                </c:pt>
                <c:pt idx="20">
                  <c:v>11062078.376597518</c:v>
                </c:pt>
                <c:pt idx="21">
                  <c:v>11840615.453993125</c:v>
                </c:pt>
                <c:pt idx="22">
                  <c:v>10103538.775845485</c:v>
                </c:pt>
                <c:pt idx="23">
                  <c:v>10877791.015776915</c:v>
                </c:pt>
                <c:pt idx="24">
                  <c:v>9872351.2246462498</c:v>
                </c:pt>
                <c:pt idx="25">
                  <c:v>10550964.884549497</c:v>
                </c:pt>
                <c:pt idx="26">
                  <c:v>9646085.8962364476</c:v>
                </c:pt>
                <c:pt idx="27">
                  <c:v>9518882.6326945927</c:v>
                </c:pt>
                <c:pt idx="28">
                  <c:v>9341782.5585994646</c:v>
                </c:pt>
                <c:pt idx="29">
                  <c:v>9911481.0674188714</c:v>
                </c:pt>
                <c:pt idx="30">
                  <c:v>9898010.2233807184</c:v>
                </c:pt>
                <c:pt idx="31">
                  <c:v>9631794.3137994073</c:v>
                </c:pt>
                <c:pt idx="32">
                  <c:v>10512759.296614306</c:v>
                </c:pt>
                <c:pt idx="33">
                  <c:v>10546883.554971831</c:v>
                </c:pt>
                <c:pt idx="34">
                  <c:v>10297976.787649702</c:v>
                </c:pt>
                <c:pt idx="35">
                  <c:v>11409911.55885276</c:v>
                </c:pt>
                <c:pt idx="36">
                  <c:v>10731057.595492637</c:v>
                </c:pt>
                <c:pt idx="37">
                  <c:v>10949147.325947976</c:v>
                </c:pt>
                <c:pt idx="38">
                  <c:v>10445021.740449574</c:v>
                </c:pt>
                <c:pt idx="39">
                  <c:v>10562909.70769172</c:v>
                </c:pt>
                <c:pt idx="40">
                  <c:v>9867360.4827937558</c:v>
                </c:pt>
                <c:pt idx="41">
                  <c:v>10339442.021652879</c:v>
                </c:pt>
                <c:pt idx="42">
                  <c:v>10621458.379499106</c:v>
                </c:pt>
                <c:pt idx="43">
                  <c:v>10402888.954147274</c:v>
                </c:pt>
                <c:pt idx="44">
                  <c:v>10705550.205883695</c:v>
                </c:pt>
                <c:pt idx="45">
                  <c:v>10664014.219196251</c:v>
                </c:pt>
                <c:pt idx="46">
                  <c:v>10479743.610933712</c:v>
                </c:pt>
                <c:pt idx="47">
                  <c:v>11524292.598923951</c:v>
                </c:pt>
                <c:pt idx="48">
                  <c:v>12488414.576856978</c:v>
                </c:pt>
                <c:pt idx="49">
                  <c:v>12145203.136932155</c:v>
                </c:pt>
                <c:pt idx="50">
                  <c:v>11228182.516696991</c:v>
                </c:pt>
                <c:pt idx="51">
                  <c:v>11104153.054183688</c:v>
                </c:pt>
                <c:pt idx="52">
                  <c:v>10290749.5976659</c:v>
                </c:pt>
                <c:pt idx="53">
                  <c:v>10987242.932241242</c:v>
                </c:pt>
                <c:pt idx="54">
                  <c:v>11211860.285644932</c:v>
                </c:pt>
                <c:pt idx="55">
                  <c:v>10540588.530133454</c:v>
                </c:pt>
                <c:pt idx="56">
                  <c:v>10951127.388728093</c:v>
                </c:pt>
                <c:pt idx="57">
                  <c:v>10854573.541244771</c:v>
                </c:pt>
                <c:pt idx="58">
                  <c:v>11145362.396269729</c:v>
                </c:pt>
                <c:pt idx="59">
                  <c:v>11496163.065220457</c:v>
                </c:pt>
                <c:pt idx="60">
                  <c:v>10579191.991272107</c:v>
                </c:pt>
                <c:pt idx="61">
                  <c:v>11305919.678168423</c:v>
                </c:pt>
                <c:pt idx="62">
                  <c:v>10657504.673838541</c:v>
                </c:pt>
                <c:pt idx="63">
                  <c:v>10822995.638421807</c:v>
                </c:pt>
                <c:pt idx="64">
                  <c:v>10477255.047013216</c:v>
                </c:pt>
                <c:pt idx="65">
                  <c:v>10924801.87123438</c:v>
                </c:pt>
                <c:pt idx="66">
                  <c:v>11040627.154950289</c:v>
                </c:pt>
                <c:pt idx="67">
                  <c:v>10697824.949400691</c:v>
                </c:pt>
                <c:pt idx="68">
                  <c:v>10978535.450915037</c:v>
                </c:pt>
                <c:pt idx="69">
                  <c:v>11320932.450504089</c:v>
                </c:pt>
                <c:pt idx="70">
                  <c:v>11515905.313348074</c:v>
                </c:pt>
                <c:pt idx="71">
                  <c:v>12231592.164430711</c:v>
                </c:pt>
                <c:pt idx="72">
                  <c:v>11262441.169994514</c:v>
                </c:pt>
                <c:pt idx="73">
                  <c:v>11848512.800109385</c:v>
                </c:pt>
                <c:pt idx="74">
                  <c:v>12091937.118666541</c:v>
                </c:pt>
                <c:pt idx="75">
                  <c:v>11052524.046665009</c:v>
                </c:pt>
                <c:pt idx="76">
                  <c:v>10708679.597282682</c:v>
                </c:pt>
                <c:pt idx="77">
                  <c:v>11297193.731497029</c:v>
                </c:pt>
                <c:pt idx="78">
                  <c:v>11170380.364821687</c:v>
                </c:pt>
                <c:pt idx="79">
                  <c:v>10647419.651781235</c:v>
                </c:pt>
                <c:pt idx="80">
                  <c:v>11226300.605728123</c:v>
                </c:pt>
                <c:pt idx="81">
                  <c:v>10993016.213259902</c:v>
                </c:pt>
                <c:pt idx="82">
                  <c:v>10888140.712683506</c:v>
                </c:pt>
                <c:pt idx="83">
                  <c:v>11839980.462815089</c:v>
                </c:pt>
                <c:pt idx="84">
                  <c:v>10776449.31806292</c:v>
                </c:pt>
                <c:pt idx="85">
                  <c:v>11481263.938986182</c:v>
                </c:pt>
                <c:pt idx="86">
                  <c:v>10885192.218201417</c:v>
                </c:pt>
                <c:pt idx="87">
                  <c:v>10895432.170422411</c:v>
                </c:pt>
                <c:pt idx="88">
                  <c:v>10507745.268486846</c:v>
                </c:pt>
                <c:pt idx="89">
                  <c:v>10998909.094036538</c:v>
                </c:pt>
                <c:pt idx="90">
                  <c:v>10819798.208752174</c:v>
                </c:pt>
                <c:pt idx="91">
                  <c:v>10708920.262467468</c:v>
                </c:pt>
                <c:pt idx="92">
                  <c:v>11370763.992824752</c:v>
                </c:pt>
                <c:pt idx="93">
                  <c:v>11273463.584286707</c:v>
                </c:pt>
                <c:pt idx="94">
                  <c:v>11037488.122021917</c:v>
                </c:pt>
                <c:pt idx="95">
                  <c:v>11514964.124697346</c:v>
                </c:pt>
                <c:pt idx="96">
                  <c:v>11112936.201955717</c:v>
                </c:pt>
                <c:pt idx="97">
                  <c:v>9973597.5704739764</c:v>
                </c:pt>
                <c:pt idx="98">
                  <c:v>8281359.3029216472</c:v>
                </c:pt>
                <c:pt idx="99">
                  <c:v>8384855.3432979686</c:v>
                </c:pt>
                <c:pt idx="100">
                  <c:v>9466202.2178220879</c:v>
                </c:pt>
                <c:pt idx="101">
                  <c:v>11502424.101408066</c:v>
                </c:pt>
                <c:pt idx="102">
                  <c:v>11105579.299569827</c:v>
                </c:pt>
                <c:pt idx="103">
                  <c:v>10367046.177814757</c:v>
                </c:pt>
                <c:pt idx="104">
                  <c:v>10890525.452775083</c:v>
                </c:pt>
                <c:pt idx="105">
                  <c:v>10553430.113861516</c:v>
                </c:pt>
                <c:pt idx="106">
                  <c:v>10686274.438497884</c:v>
                </c:pt>
                <c:pt idx="107">
                  <c:v>11521291.860346608</c:v>
                </c:pt>
                <c:pt idx="108">
                  <c:v>10871439.554547885</c:v>
                </c:pt>
                <c:pt idx="109">
                  <c:v>11333383.802518142</c:v>
                </c:pt>
                <c:pt idx="110">
                  <c:v>10163140.894306302</c:v>
                </c:pt>
                <c:pt idx="111">
                  <c:v>11001943.80133166</c:v>
                </c:pt>
                <c:pt idx="112">
                  <c:v>10936094.866556577</c:v>
                </c:pt>
                <c:pt idx="113">
                  <c:v>11109608.402516531</c:v>
                </c:pt>
                <c:pt idx="114">
                  <c:v>12078642.529330287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DB2-BD4D-196246CB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Summary'!$C$4:$C$12</c:f>
              <c:numCache>
                <c:formatCode>_(* #,##0_);_(* \(#,##0\);_(* "-"??_);_(@_)</c:formatCode>
                <c:ptCount val="9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123418601.83523293</c:v>
                </c:pt>
                <c:pt idx="3">
                  <c:v>121502966.31220472</c:v>
                </c:pt>
                <c:pt idx="4">
                  <c:v>121752962.61463043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Summary'!$D$4:$D$14</c:f>
              <c:numCache>
                <c:formatCode>_(* #,##0_);_(* \(#,##0\);_(* "-"??_);_(@_)</c:formatCode>
                <c:ptCount val="11"/>
                <c:pt idx="0">
                  <c:v>115566535.72840881</c:v>
                </c:pt>
                <c:pt idx="1">
                  <c:v>120472466.19898975</c:v>
                </c:pt>
                <c:pt idx="2">
                  <c:v>122768654.02762645</c:v>
                </c:pt>
                <c:pt idx="3">
                  <c:v>123134177.74056134</c:v>
                </c:pt>
                <c:pt idx="4">
                  <c:v>124287476.39046814</c:v>
                </c:pt>
                <c:pt idx="5">
                  <c:v>124152381.71949308</c:v>
                </c:pt>
                <c:pt idx="6">
                  <c:v>131113146.52964522</c:v>
                </c:pt>
                <c:pt idx="7">
                  <c:v>132075559.54229701</c:v>
                </c:pt>
                <c:pt idx="8">
                  <c:v>140904568.56109574</c:v>
                </c:pt>
                <c:pt idx="9">
                  <c:v>142635615.54695487</c:v>
                </c:pt>
                <c:pt idx="10">
                  <c:v>146440039.40683264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Summary'!$J$4:$J$14</c:f>
              <c:numCache>
                <c:formatCode>_(* #,##0_);_(* \(#,##0\);_(* "-"??_);_(@_)</c:formatCode>
                <c:ptCount val="11"/>
                <c:pt idx="0">
                  <c:v>47300955.913410679</c:v>
                </c:pt>
                <c:pt idx="1">
                  <c:v>49189696.778905213</c:v>
                </c:pt>
                <c:pt idx="2">
                  <c:v>49579267.559930004</c:v>
                </c:pt>
                <c:pt idx="3">
                  <c:v>48835654.62582469</c:v>
                </c:pt>
                <c:pt idx="4">
                  <c:v>49685006.185670987</c:v>
                </c:pt>
                <c:pt idx="5">
                  <c:v>48194435.190106712</c:v>
                </c:pt>
                <c:pt idx="6">
                  <c:v>50320734.801917121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47772152.723321147</c:v>
                </c:pt>
                <c:pt idx="10">
                  <c:v>50085491.515692823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Summary'!$K$4:$K$14</c:f>
              <c:numCache>
                <c:formatCode>_(* #,##0_);_(* \(#,##0\);_(* "-"??_);_(@_)</c:formatCode>
                <c:ptCount val="11"/>
                <c:pt idx="0">
                  <c:v>48925744.877273299</c:v>
                </c:pt>
                <c:pt idx="1">
                  <c:v>49460197.82842844</c:v>
                </c:pt>
                <c:pt idx="2">
                  <c:v>49710747.067109354</c:v>
                </c:pt>
                <c:pt idx="3">
                  <c:v>49673758.183889017</c:v>
                </c:pt>
                <c:pt idx="4">
                  <c:v>49545897.418191262</c:v>
                </c:pt>
                <c:pt idx="5">
                  <c:v>48944588.368666843</c:v>
                </c:pt>
                <c:pt idx="6">
                  <c:v>49963302.520049438</c:v>
                </c:pt>
                <c:pt idx="7">
                  <c:v>49472617.826069698</c:v>
                </c:pt>
                <c:pt idx="8">
                  <c:v>46585744.031227544</c:v>
                </c:pt>
                <c:pt idx="9">
                  <c:v>46409481.728194162</c:v>
                </c:pt>
                <c:pt idx="10">
                  <c:v>48106981.608690858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Summary'!$Q$4:$Q$14</c:f>
              <c:numCache>
                <c:formatCode>_(* #,##0_);_(* \(#,##0\);_(* "-"??_);_(@_)</c:formatCode>
                <c:ptCount val="11"/>
                <c:pt idx="0">
                  <c:v>135499673.70033383</c:v>
                </c:pt>
                <c:pt idx="1">
                  <c:v>119060557.80676265</c:v>
                </c:pt>
                <c:pt idx="2">
                  <c:v>120267042.72437717</c:v>
                </c:pt>
                <c:pt idx="3">
                  <c:v>127778037.04342282</c:v>
                </c:pt>
                <c:pt idx="4">
                  <c:v>132504631.84816419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133722150.61988592</c:v>
                </c:pt>
                <c:pt idx="8">
                  <c:v>123558126.85019588</c:v>
                </c:pt>
                <c:pt idx="9">
                  <c:v>130114373.49132907</c:v>
                </c:pt>
                <c:pt idx="10">
                  <c:v>132690828.5648257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Summary'!$R$4:$R$14</c:f>
              <c:numCache>
                <c:formatCode>_(* #,##0_);_(* \(#,##0\);_(* "-"??_);_(@_)</c:formatCode>
                <c:ptCount val="11"/>
                <c:pt idx="0">
                  <c:v>134898504.50901157</c:v>
                </c:pt>
                <c:pt idx="1">
                  <c:v>122729093.00446725</c:v>
                </c:pt>
                <c:pt idx="2">
                  <c:v>124441203.8931552</c:v>
                </c:pt>
                <c:pt idx="3">
                  <c:v>126079348.10694009</c:v>
                </c:pt>
                <c:pt idx="4">
                  <c:v>127855861.70494081</c:v>
                </c:pt>
                <c:pt idx="5">
                  <c:v>128847255.35052475</c:v>
                </c:pt>
                <c:pt idx="6">
                  <c:v>132396782.91438724</c:v>
                </c:pt>
                <c:pt idx="7">
                  <c:v>133480274.70636195</c:v>
                </c:pt>
                <c:pt idx="8">
                  <c:v>122234497.97037366</c:v>
                </c:pt>
                <c:pt idx="9">
                  <c:v>132956031.49392185</c:v>
                </c:pt>
                <c:pt idx="10">
                  <c:v>135890401.03212759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14525486.8064586</c:v>
                </c:pt>
                <c:pt idx="108">
                  <c:v>13851136.655214092</c:v>
                </c:pt>
                <c:pt idx="109">
                  <c:v>12806760.195148831</c:v>
                </c:pt>
                <c:pt idx="110">
                  <c:v>10680552.702474553</c:v>
                </c:pt>
                <c:pt idx="111">
                  <c:v>10213669.97827022</c:v>
                </c:pt>
                <c:pt idx="112">
                  <c:v>11268140.51705692</c:v>
                </c:pt>
                <c:pt idx="113">
                  <c:v>11644359.060199441</c:v>
                </c:pt>
                <c:pt idx="114">
                  <c:v>13390908.757881163</c:v>
                </c:pt>
                <c:pt idx="115">
                  <c:v>9629712.6486098822</c:v>
                </c:pt>
                <c:pt idx="116">
                  <c:v>9917099.6450224221</c:v>
                </c:pt>
                <c:pt idx="117">
                  <c:v>11427475.735330135</c:v>
                </c:pt>
                <c:pt idx="118">
                  <c:v>13760223.220346045</c:v>
                </c:pt>
                <c:pt idx="119">
                  <c:v>16482136.829845345</c:v>
                </c:pt>
                <c:pt idx="120">
                  <c:v>14042331.540072184</c:v>
                </c:pt>
                <c:pt idx="121">
                  <c:v>13520845.143106591</c:v>
                </c:pt>
                <c:pt idx="122">
                  <c:v>11093017.9200319</c:v>
                </c:pt>
                <c:pt idx="123">
                  <c:v>10205693.884079456</c:v>
                </c:pt>
                <c:pt idx="124">
                  <c:v>10320565.288033396</c:v>
                </c:pt>
                <c:pt idx="125">
                  <c:v>11889900.07636784</c:v>
                </c:pt>
                <c:pt idx="126">
                  <c:v>12312225.249759458</c:v>
                </c:pt>
                <c:pt idx="127">
                  <c:v>10040754.671037443</c:v>
                </c:pt>
                <c:pt idx="128">
                  <c:v>9986292.167354485</c:v>
                </c:pt>
                <c:pt idx="129">
                  <c:v>11032188.776523089</c:v>
                </c:pt>
                <c:pt idx="130">
                  <c:v>13958939.693918239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11863233.742182836</c:v>
                </c:pt>
                <c:pt idx="1">
                  <c:v>11180729.639812905</c:v>
                </c:pt>
                <c:pt idx="2">
                  <c:v>9158046.9237313233</c:v>
                </c:pt>
                <c:pt idx="3">
                  <c:v>8256751.6907014782</c:v>
                </c:pt>
                <c:pt idx="4">
                  <c:v>8121829.8081999086</c:v>
                </c:pt>
                <c:pt idx="5">
                  <c:v>9410344.1027834956</c:v>
                </c:pt>
                <c:pt idx="6">
                  <c:v>9297950.3062658571</c:v>
                </c:pt>
                <c:pt idx="7">
                  <c:v>7625217.8030349826</c:v>
                </c:pt>
                <c:pt idx="8">
                  <c:v>8397493.4207178038</c:v>
                </c:pt>
                <c:pt idx="9">
                  <c:v>9670980.488533508</c:v>
                </c:pt>
                <c:pt idx="10">
                  <c:v>12102985.311286505</c:v>
                </c:pt>
                <c:pt idx="11">
                  <c:v>13260911.672301952</c:v>
                </c:pt>
                <c:pt idx="12">
                  <c:v>11826558.413852386</c:v>
                </c:pt>
                <c:pt idx="13">
                  <c:v>11395900.297807042</c:v>
                </c:pt>
                <c:pt idx="14">
                  <c:v>9371917.4569037426</c:v>
                </c:pt>
                <c:pt idx="15">
                  <c:v>8455020.7260132972</c:v>
                </c:pt>
                <c:pt idx="16">
                  <c:v>8297346.6591316815</c:v>
                </c:pt>
                <c:pt idx="17">
                  <c:v>9607313.0132735968</c:v>
                </c:pt>
                <c:pt idx="18">
                  <c:v>9506620.3401514105</c:v>
                </c:pt>
                <c:pt idx="19">
                  <c:v>7759130.659671816</c:v>
                </c:pt>
                <c:pt idx="20">
                  <c:v>8530756.2149437796</c:v>
                </c:pt>
                <c:pt idx="21">
                  <c:v>9804243.2827594839</c:v>
                </c:pt>
                <c:pt idx="22">
                  <c:v>12194969.14242297</c:v>
                </c:pt>
                <c:pt idx="23">
                  <c:v>13352895.503438417</c:v>
                </c:pt>
                <c:pt idx="24">
                  <c:v>11942919.58539604</c:v>
                </c:pt>
                <c:pt idx="25">
                  <c:v>11481708.536040351</c:v>
                </c:pt>
                <c:pt idx="26">
                  <c:v>9473327.1929976568</c:v>
                </c:pt>
                <c:pt idx="27">
                  <c:v>8558380.6493397858</c:v>
                </c:pt>
                <c:pt idx="28">
                  <c:v>8422808.7044273559</c:v>
                </c:pt>
                <c:pt idx="29">
                  <c:v>9644366.5706925262</c:v>
                </c:pt>
                <c:pt idx="30">
                  <c:v>9585277.8918652777</c:v>
                </c:pt>
                <c:pt idx="31">
                  <c:v>7852089.5844245711</c:v>
                </c:pt>
                <c:pt idx="32">
                  <c:v>8617214.5155879483</c:v>
                </c:pt>
                <c:pt idx="33">
                  <c:v>9941406.4514506105</c:v>
                </c:pt>
                <c:pt idx="34">
                  <c:v>12272326.569315124</c:v>
                </c:pt>
                <c:pt idx="35">
                  <c:v>13510860.669277012</c:v>
                </c:pt>
                <c:pt idx="36">
                  <c:v>12048879.758365963</c:v>
                </c:pt>
                <c:pt idx="37">
                  <c:v>11585068.459366839</c:v>
                </c:pt>
                <c:pt idx="38">
                  <c:v>9512330.9376491606</c:v>
                </c:pt>
                <c:pt idx="39">
                  <c:v>8696193.88044177</c:v>
                </c:pt>
                <c:pt idx="40">
                  <c:v>8530719.0646298546</c:v>
                </c:pt>
                <c:pt idx="41">
                  <c:v>9752926.9933058824</c:v>
                </c:pt>
                <c:pt idx="42">
                  <c:v>9669135.9428660143</c:v>
                </c:pt>
                <c:pt idx="43">
                  <c:v>7976901.5673093861</c:v>
                </c:pt>
                <c:pt idx="44">
                  <c:v>8712773.6899841353</c:v>
                </c:pt>
                <c:pt idx="45">
                  <c:v>9947907.0755591933</c:v>
                </c:pt>
                <c:pt idx="46">
                  <c:v>12394538.302556507</c:v>
                </c:pt>
                <c:pt idx="47">
                  <c:v>13585617.846525731</c:v>
                </c:pt>
                <c:pt idx="48">
                  <c:v>12400835.35596275</c:v>
                </c:pt>
                <c:pt idx="49">
                  <c:v>11690703.601131335</c:v>
                </c:pt>
                <c:pt idx="50">
                  <c:v>9656969.82406516</c:v>
                </c:pt>
                <c:pt idx="51">
                  <c:v>8830106.7370786034</c:v>
                </c:pt>
                <c:pt idx="52">
                  <c:v>8658131.2971581034</c:v>
                </c:pt>
                <c:pt idx="53">
                  <c:v>9903091.4102141764</c:v>
                </c:pt>
                <c:pt idx="54">
                  <c:v>9831651.5455806199</c:v>
                </c:pt>
                <c:pt idx="55">
                  <c:v>8086762.1147444593</c:v>
                </c:pt>
                <c:pt idx="56">
                  <c:v>8912342.8501176704</c:v>
                </c:pt>
                <c:pt idx="57">
                  <c:v>10170228.420072773</c:v>
                </c:pt>
                <c:pt idx="58">
                  <c:v>12560304.217325404</c:v>
                </c:pt>
                <c:pt idx="59">
                  <c:v>13778036.320139823</c:v>
                </c:pt>
                <c:pt idx="60">
                  <c:v>12315405.346817914</c:v>
                </c:pt>
                <c:pt idx="61">
                  <c:v>11877596.54425313</c:v>
                </c:pt>
                <c:pt idx="62">
                  <c:v>9803558.8977137338</c:v>
                </c:pt>
                <c:pt idx="63">
                  <c:v>8973120.4674674571</c:v>
                </c:pt>
                <c:pt idx="64">
                  <c:v>8754340.5339651499</c:v>
                </c:pt>
                <c:pt idx="65">
                  <c:v>10215121.367426218</c:v>
                </c:pt>
                <c:pt idx="66">
                  <c:v>10022119.831962137</c:v>
                </c:pt>
                <c:pt idx="67">
                  <c:v>8340936.5173901012</c:v>
                </c:pt>
                <c:pt idx="68">
                  <c:v>9102161.0740883294</c:v>
                </c:pt>
                <c:pt idx="69">
                  <c:v>10358746.519221716</c:v>
                </c:pt>
                <c:pt idx="70">
                  <c:v>12755322.940582927</c:v>
                </c:pt>
                <c:pt idx="71">
                  <c:v>13997757.415009968</c:v>
                </c:pt>
                <c:pt idx="72">
                  <c:v>12487021.823284537</c:v>
                </c:pt>
                <c:pt idx="73">
                  <c:v>12130470.822077055</c:v>
                </c:pt>
                <c:pt idx="74">
                  <c:v>10054482.988305083</c:v>
                </c:pt>
                <c:pt idx="75">
                  <c:v>9181790.5013530087</c:v>
                </c:pt>
                <c:pt idx="76">
                  <c:v>9036467.6202777028</c:v>
                </c:pt>
                <c:pt idx="77">
                  <c:v>10316531.103520131</c:v>
                </c:pt>
                <c:pt idx="78">
                  <c:v>10189185.87155275</c:v>
                </c:pt>
                <c:pt idx="79">
                  <c:v>8505402.3073372804</c:v>
                </c:pt>
                <c:pt idx="80">
                  <c:v>9249075.178942332</c:v>
                </c:pt>
                <c:pt idx="81">
                  <c:v>10533613.307742629</c:v>
                </c:pt>
                <c:pt idx="82">
                  <c:v>12906787.48231294</c:v>
                </c:pt>
                <c:pt idx="83">
                  <c:v>14144996.551069401</c:v>
                </c:pt>
                <c:pt idx="84">
                  <c:v>12707718.011770971</c:v>
                </c:pt>
                <c:pt idx="85">
                  <c:v>12259183.17942702</c:v>
                </c:pt>
                <c:pt idx="86">
                  <c:v>10257952.522903768</c:v>
                </c:pt>
                <c:pt idx="87">
                  <c:v>9385260.0359516945</c:v>
                </c:pt>
                <c:pt idx="88">
                  <c:v>9276990.712295318</c:v>
                </c:pt>
                <c:pt idx="89">
                  <c:v>10530401.63669255</c:v>
                </c:pt>
                <c:pt idx="90">
                  <c:v>10418657.902585771</c:v>
                </c:pt>
                <c:pt idx="91">
                  <c:v>8743325.1497114636</c:v>
                </c:pt>
                <c:pt idx="92">
                  <c:v>9494148.7078359555</c:v>
                </c:pt>
                <c:pt idx="93">
                  <c:v>10775436.524581961</c:v>
                </c:pt>
                <c:pt idx="94">
                  <c:v>13206466.25371867</c:v>
                </c:pt>
                <c:pt idx="95">
                  <c:v>14420948.0444788</c:v>
                </c:pt>
                <c:pt idx="96">
                  <c:v>13282970.047497623</c:v>
                </c:pt>
                <c:pt idx="97">
                  <c:v>13086485.695339629</c:v>
                </c:pt>
                <c:pt idx="98">
                  <c:v>11015544.693467744</c:v>
                </c:pt>
                <c:pt idx="99">
                  <c:v>10160789.473461688</c:v>
                </c:pt>
                <c:pt idx="100">
                  <c:v>10312222.77544963</c:v>
                </c:pt>
                <c:pt idx="101">
                  <c:v>12666030.719130103</c:v>
                </c:pt>
                <c:pt idx="102">
                  <c:v>11991680.340939255</c:v>
                </c:pt>
                <c:pt idx="103">
                  <c:v>9485837.7216329575</c:v>
                </c:pt>
                <c:pt idx="104">
                  <c:v>10078390.688239636</c:v>
                </c:pt>
                <c:pt idx="105">
                  <c:v>11435954.519550499</c:v>
                </c:pt>
                <c:pt idx="106">
                  <c:v>14136786.570547348</c:v>
                </c:pt>
                <c:pt idx="107">
                  <c:v>15352446.82233564</c:v>
                </c:pt>
                <c:pt idx="108">
                  <c:v>13926931.780940833</c:v>
                </c:pt>
                <c:pt idx="109">
                  <c:v>13282540.28358753</c:v>
                </c:pt>
                <c:pt idx="110">
                  <c:v>11103654.883649407</c:v>
                </c:pt>
                <c:pt idx="111">
                  <c:v>10208946.729781289</c:v>
                </c:pt>
                <c:pt idx="112">
                  <c:v>10952751.233608406</c:v>
                </c:pt>
                <c:pt idx="113">
                  <c:v>12019040.470696822</c:v>
                </c:pt>
                <c:pt idx="114">
                  <c:v>12609117.181120045</c:v>
                </c:pt>
                <c:pt idx="115">
                  <c:v>9656549.9755856004</c:v>
                </c:pt>
                <c:pt idx="116">
                  <c:v>10305745.886452695</c:v>
                </c:pt>
                <c:pt idx="117">
                  <c:v>11719401.860547712</c:v>
                </c:pt>
                <c:pt idx="118">
                  <c:v>14115169.530162495</c:v>
                </c:pt>
                <c:pt idx="119">
                  <c:v>15697334.847573679</c:v>
                </c:pt>
                <c:pt idx="120">
                  <c:v>14122472.006097836</c:v>
                </c:pt>
                <c:pt idx="121">
                  <c:v>13563205.107383881</c:v>
                </c:pt>
                <c:pt idx="122">
                  <c:v>11249933.040879831</c:v>
                </c:pt>
                <c:pt idx="123">
                  <c:v>10586718.681759235</c:v>
                </c:pt>
                <c:pt idx="124">
                  <c:v>10417745.258854136</c:v>
                </c:pt>
                <c:pt idx="125">
                  <c:v>12277001.087009121</c:v>
                </c:pt>
                <c:pt idx="126">
                  <c:v>12335089.864518747</c:v>
                </c:pt>
                <c:pt idx="127">
                  <c:v>10002143.90198886</c:v>
                </c:pt>
                <c:pt idx="128">
                  <c:v>10356708.788267428</c:v>
                </c:pt>
                <c:pt idx="129">
                  <c:v>11807628.152632626</c:v>
                </c:pt>
                <c:pt idx="130">
                  <c:v>14376185.832009515</c:v>
                </c:pt>
                <c:pt idx="131">
                  <c:v>15143064.524700187</c:v>
                </c:pt>
                <c:pt idx="132">
                  <c:v>13701777.256589722</c:v>
                </c:pt>
                <c:pt idx="133">
                  <c:v>13253298.230799036</c:v>
                </c:pt>
                <c:pt idx="134">
                  <c:v>11176353.639242042</c:v>
                </c:pt>
                <c:pt idx="135">
                  <c:v>10285759.172653757</c:v>
                </c:pt>
                <c:pt idx="136">
                  <c:v>10212659.90793618</c:v>
                </c:pt>
                <c:pt idx="137">
                  <c:v>11640058.201391337</c:v>
                </c:pt>
                <c:pt idx="138">
                  <c:v>11539474.15697304</c:v>
                </c:pt>
                <c:pt idx="139">
                  <c:v>9674325.1926110182</c:v>
                </c:pt>
                <c:pt idx="140">
                  <c:v>10362172.330129018</c:v>
                </c:pt>
                <c:pt idx="141">
                  <c:v>11665364.376196511</c:v>
                </c:pt>
                <c:pt idx="142">
                  <c:v>14117038.283827016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Predicted / Weather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4279230.3037358206</c:v>
                </c:pt>
                <c:pt idx="108">
                  <c:v>4162970.6492228899</c:v>
                </c:pt>
                <c:pt idx="109">
                  <c:v>4310574.3410223266</c:v>
                </c:pt>
                <c:pt idx="110">
                  <c:v>3499864.4409701372</c:v>
                </c:pt>
                <c:pt idx="111">
                  <c:v>3449365.510884</c:v>
                </c:pt>
                <c:pt idx="112">
                  <c:v>3805926.2205004706</c:v>
                </c:pt>
                <c:pt idx="113">
                  <c:v>4009300.3572593862</c:v>
                </c:pt>
                <c:pt idx="114">
                  <c:v>4425743.8346883422</c:v>
                </c:pt>
                <c:pt idx="115">
                  <c:v>3714372.6716474672</c:v>
                </c:pt>
                <c:pt idx="116">
                  <c:v>3697191.6858254434</c:v>
                </c:pt>
                <c:pt idx="117">
                  <c:v>3991825.0538231386</c:v>
                </c:pt>
                <c:pt idx="118">
                  <c:v>4425787.6537417248</c:v>
                </c:pt>
                <c:pt idx="119">
                  <c:v>4985306.2104588151</c:v>
                </c:pt>
                <c:pt idx="120">
                  <c:v>4417776.4326523533</c:v>
                </c:pt>
                <c:pt idx="121">
                  <c:v>4512593.0605340628</c:v>
                </c:pt>
                <c:pt idx="122">
                  <c:v>3858057.5566227846</c:v>
                </c:pt>
                <c:pt idx="123">
                  <c:v>3778311.1590075605</c:v>
                </c:pt>
                <c:pt idx="124">
                  <c:v>3855126.1784313698</c:v>
                </c:pt>
                <c:pt idx="125">
                  <c:v>4185328.571053315</c:v>
                </c:pt>
                <c:pt idx="126">
                  <c:v>4300267.2282133754</c:v>
                </c:pt>
                <c:pt idx="127">
                  <c:v>3810606.8142782073</c:v>
                </c:pt>
                <c:pt idx="128">
                  <c:v>3700656.0686203181</c:v>
                </c:pt>
                <c:pt idx="129">
                  <c:v>4034971.1233745315</c:v>
                </c:pt>
                <c:pt idx="130">
                  <c:v>4646491.1124461293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4448513.9824212641</c:v>
                </c:pt>
                <c:pt idx="1">
                  <c:v>4393098.8239732934</c:v>
                </c:pt>
                <c:pt idx="2">
                  <c:v>3904123.7554918304</c:v>
                </c:pt>
                <c:pt idx="3">
                  <c:v>3801600.5470405924</c:v>
                </c:pt>
                <c:pt idx="4">
                  <c:v>3807654.1920437058</c:v>
                </c:pt>
                <c:pt idx="5">
                  <c:v>4212435.8078316012</c:v>
                </c:pt>
                <c:pt idx="6">
                  <c:v>4188592.2896541404</c:v>
                </c:pt>
                <c:pt idx="7">
                  <c:v>3725277.5415010885</c:v>
                </c:pt>
                <c:pt idx="8">
                  <c:v>3786739.9883641885</c:v>
                </c:pt>
                <c:pt idx="9">
                  <c:v>3992127.0146731543</c:v>
                </c:pt>
                <c:pt idx="10">
                  <c:v>4494870.2723944727</c:v>
                </c:pt>
                <c:pt idx="11">
                  <c:v>4762796.9897830933</c:v>
                </c:pt>
                <c:pt idx="12">
                  <c:v>4351059.7467532931</c:v>
                </c:pt>
                <c:pt idx="13">
                  <c:v>4393098.8239732934</c:v>
                </c:pt>
                <c:pt idx="14">
                  <c:v>3904123.7554918304</c:v>
                </c:pt>
                <c:pt idx="15">
                  <c:v>3801600.5470405924</c:v>
                </c:pt>
                <c:pt idx="16">
                  <c:v>3807654.1920437058</c:v>
                </c:pt>
                <c:pt idx="17">
                  <c:v>4212435.8078316012</c:v>
                </c:pt>
                <c:pt idx="18">
                  <c:v>4188592.2896541404</c:v>
                </c:pt>
                <c:pt idx="19">
                  <c:v>3725277.5415010885</c:v>
                </c:pt>
                <c:pt idx="20">
                  <c:v>3786739.9883641885</c:v>
                </c:pt>
                <c:pt idx="21">
                  <c:v>3992127.0146731543</c:v>
                </c:pt>
                <c:pt idx="22">
                  <c:v>4494870.2723944727</c:v>
                </c:pt>
                <c:pt idx="23">
                  <c:v>4762796.9897830933</c:v>
                </c:pt>
                <c:pt idx="24">
                  <c:v>4351059.7467532931</c:v>
                </c:pt>
                <c:pt idx="25">
                  <c:v>4393098.8239732934</c:v>
                </c:pt>
                <c:pt idx="26">
                  <c:v>3904123.7554918304</c:v>
                </c:pt>
                <c:pt idx="27">
                  <c:v>3801600.5470405924</c:v>
                </c:pt>
                <c:pt idx="28">
                  <c:v>3807654.1920437058</c:v>
                </c:pt>
                <c:pt idx="29">
                  <c:v>4212435.8078316012</c:v>
                </c:pt>
                <c:pt idx="30">
                  <c:v>4188592.2896541404</c:v>
                </c:pt>
                <c:pt idx="31">
                  <c:v>3725277.5415010885</c:v>
                </c:pt>
                <c:pt idx="32">
                  <c:v>3786739.9883641885</c:v>
                </c:pt>
                <c:pt idx="33">
                  <c:v>3992127.0146731543</c:v>
                </c:pt>
                <c:pt idx="34">
                  <c:v>4494870.2723944727</c:v>
                </c:pt>
                <c:pt idx="35">
                  <c:v>4762796.9897830933</c:v>
                </c:pt>
                <c:pt idx="36">
                  <c:v>4351059.7467532931</c:v>
                </c:pt>
                <c:pt idx="37">
                  <c:v>4393098.8239732934</c:v>
                </c:pt>
                <c:pt idx="38">
                  <c:v>3904123.7554918304</c:v>
                </c:pt>
                <c:pt idx="39">
                  <c:v>3801600.5470405924</c:v>
                </c:pt>
                <c:pt idx="40">
                  <c:v>3807654.1920437058</c:v>
                </c:pt>
                <c:pt idx="41">
                  <c:v>4212435.8078316012</c:v>
                </c:pt>
                <c:pt idx="42">
                  <c:v>4188592.2896541404</c:v>
                </c:pt>
                <c:pt idx="43">
                  <c:v>3725277.5415010885</c:v>
                </c:pt>
                <c:pt idx="44">
                  <c:v>3786739.9883641885</c:v>
                </c:pt>
                <c:pt idx="45">
                  <c:v>3992127.0146731543</c:v>
                </c:pt>
                <c:pt idx="46">
                  <c:v>4494870.2723944727</c:v>
                </c:pt>
                <c:pt idx="47">
                  <c:v>4762796.9897830933</c:v>
                </c:pt>
                <c:pt idx="48">
                  <c:v>4448513.9824212641</c:v>
                </c:pt>
                <c:pt idx="49">
                  <c:v>4393098.8239732934</c:v>
                </c:pt>
                <c:pt idx="50">
                  <c:v>3904123.7554918304</c:v>
                </c:pt>
                <c:pt idx="51">
                  <c:v>3801600.5470405924</c:v>
                </c:pt>
                <c:pt idx="52">
                  <c:v>3807654.1920437058</c:v>
                </c:pt>
                <c:pt idx="53">
                  <c:v>4212435.8078316012</c:v>
                </c:pt>
                <c:pt idx="54">
                  <c:v>4188592.2896541404</c:v>
                </c:pt>
                <c:pt idx="55">
                  <c:v>3725277.5415010885</c:v>
                </c:pt>
                <c:pt idx="56">
                  <c:v>3786739.9883641885</c:v>
                </c:pt>
                <c:pt idx="57">
                  <c:v>3992127.0146731543</c:v>
                </c:pt>
                <c:pt idx="58">
                  <c:v>4494870.2723944727</c:v>
                </c:pt>
                <c:pt idx="59">
                  <c:v>4762796.9897830933</c:v>
                </c:pt>
                <c:pt idx="60">
                  <c:v>4351059.7467532931</c:v>
                </c:pt>
                <c:pt idx="61">
                  <c:v>4393098.8239732934</c:v>
                </c:pt>
                <c:pt idx="62">
                  <c:v>3904123.7554918304</c:v>
                </c:pt>
                <c:pt idx="63">
                  <c:v>3801600.5470405924</c:v>
                </c:pt>
                <c:pt idx="64">
                  <c:v>3807654.1920437058</c:v>
                </c:pt>
                <c:pt idx="65">
                  <c:v>4212435.8078316012</c:v>
                </c:pt>
                <c:pt idx="66">
                  <c:v>4188592.2896541404</c:v>
                </c:pt>
                <c:pt idx="67">
                  <c:v>3725277.5415010885</c:v>
                </c:pt>
                <c:pt idx="68">
                  <c:v>3786739.9883641885</c:v>
                </c:pt>
                <c:pt idx="69">
                  <c:v>3992127.0146731543</c:v>
                </c:pt>
                <c:pt idx="70">
                  <c:v>4494870.2723944727</c:v>
                </c:pt>
                <c:pt idx="71">
                  <c:v>4762796.9897830933</c:v>
                </c:pt>
                <c:pt idx="72">
                  <c:v>4351059.7467532931</c:v>
                </c:pt>
                <c:pt idx="73">
                  <c:v>4393098.8239732934</c:v>
                </c:pt>
                <c:pt idx="74">
                  <c:v>3904123.7554918304</c:v>
                </c:pt>
                <c:pt idx="75">
                  <c:v>3801600.5470405924</c:v>
                </c:pt>
                <c:pt idx="76">
                  <c:v>3807654.1920437058</c:v>
                </c:pt>
                <c:pt idx="77">
                  <c:v>4212435.8078316012</c:v>
                </c:pt>
                <c:pt idx="78">
                  <c:v>4188592.2896541404</c:v>
                </c:pt>
                <c:pt idx="79">
                  <c:v>3725277.5415010885</c:v>
                </c:pt>
                <c:pt idx="80">
                  <c:v>3786739.9883641885</c:v>
                </c:pt>
                <c:pt idx="81">
                  <c:v>3992127.0146731543</c:v>
                </c:pt>
                <c:pt idx="82">
                  <c:v>4494870.2723944727</c:v>
                </c:pt>
                <c:pt idx="83">
                  <c:v>4762796.9897830933</c:v>
                </c:pt>
                <c:pt idx="84">
                  <c:v>4351059.7467532931</c:v>
                </c:pt>
                <c:pt idx="85">
                  <c:v>4393098.8239732934</c:v>
                </c:pt>
                <c:pt idx="86">
                  <c:v>3904123.7554918304</c:v>
                </c:pt>
                <c:pt idx="87">
                  <c:v>3801600.5470405924</c:v>
                </c:pt>
                <c:pt idx="88">
                  <c:v>3807654.1920437058</c:v>
                </c:pt>
                <c:pt idx="89">
                  <c:v>4212435.8078316012</c:v>
                </c:pt>
                <c:pt idx="90">
                  <c:v>4188592.2896541404</c:v>
                </c:pt>
                <c:pt idx="91">
                  <c:v>3725277.5415010885</c:v>
                </c:pt>
                <c:pt idx="92">
                  <c:v>3786739.9883641885</c:v>
                </c:pt>
                <c:pt idx="93">
                  <c:v>3992127.0146731543</c:v>
                </c:pt>
                <c:pt idx="94">
                  <c:v>4494870.2723944727</c:v>
                </c:pt>
                <c:pt idx="95">
                  <c:v>4762796.9897830933</c:v>
                </c:pt>
                <c:pt idx="96">
                  <c:v>4448513.9824212641</c:v>
                </c:pt>
                <c:pt idx="97">
                  <c:v>4175586.7711111638</c:v>
                </c:pt>
                <c:pt idx="98">
                  <c:v>3469099.6497675716</c:v>
                </c:pt>
                <c:pt idx="99">
                  <c:v>3366576.4413163336</c:v>
                </c:pt>
                <c:pt idx="100">
                  <c:v>3590142.1391815762</c:v>
                </c:pt>
                <c:pt idx="101">
                  <c:v>3994923.7549694716</c:v>
                </c:pt>
                <c:pt idx="102">
                  <c:v>3971080.2367920107</c:v>
                </c:pt>
                <c:pt idx="103">
                  <c:v>3507765.4886389589</c:v>
                </c:pt>
                <c:pt idx="104">
                  <c:v>3569227.9355020588</c:v>
                </c:pt>
                <c:pt idx="105">
                  <c:v>3774614.9618110247</c:v>
                </c:pt>
                <c:pt idx="106">
                  <c:v>4277358.2195323436</c:v>
                </c:pt>
                <c:pt idx="107">
                  <c:v>4545284.9369209642</c:v>
                </c:pt>
                <c:pt idx="108">
                  <c:v>4133547.6938911634</c:v>
                </c:pt>
                <c:pt idx="109">
                  <c:v>4175586.7711111638</c:v>
                </c:pt>
                <c:pt idx="110">
                  <c:v>3686611.7026297008</c:v>
                </c:pt>
                <c:pt idx="111">
                  <c:v>3584088.4941784628</c:v>
                </c:pt>
                <c:pt idx="112">
                  <c:v>3590142.1391815762</c:v>
                </c:pt>
                <c:pt idx="113">
                  <c:v>3994923.7549694716</c:v>
                </c:pt>
                <c:pt idx="114">
                  <c:v>3971080.2367920107</c:v>
                </c:pt>
                <c:pt idx="115">
                  <c:v>3507765.4886389589</c:v>
                </c:pt>
                <c:pt idx="116">
                  <c:v>3569227.9355020588</c:v>
                </c:pt>
                <c:pt idx="117">
                  <c:v>3774614.9618110247</c:v>
                </c:pt>
                <c:pt idx="118">
                  <c:v>4277358.2195323436</c:v>
                </c:pt>
                <c:pt idx="119">
                  <c:v>4654040.9633520283</c:v>
                </c:pt>
                <c:pt idx="120">
                  <c:v>4242303.720322228</c:v>
                </c:pt>
                <c:pt idx="121">
                  <c:v>4284342.7975422284</c:v>
                </c:pt>
                <c:pt idx="122">
                  <c:v>3795367.7290607658</c:v>
                </c:pt>
                <c:pt idx="123">
                  <c:v>3692844.5206095278</c:v>
                </c:pt>
                <c:pt idx="124">
                  <c:v>3698898.1656126413</c:v>
                </c:pt>
                <c:pt idx="125">
                  <c:v>4103679.7814005367</c:v>
                </c:pt>
                <c:pt idx="126">
                  <c:v>4079836.2632230758</c:v>
                </c:pt>
                <c:pt idx="127">
                  <c:v>3616521.5150700239</c:v>
                </c:pt>
                <c:pt idx="128">
                  <c:v>3677983.9619331239</c:v>
                </c:pt>
                <c:pt idx="129">
                  <c:v>3883370.9882420897</c:v>
                </c:pt>
                <c:pt idx="130">
                  <c:v>4386114.2459634077</c:v>
                </c:pt>
                <c:pt idx="131">
                  <c:v>4708418.9765675608</c:v>
                </c:pt>
                <c:pt idx="132">
                  <c:v>4296681.7335377606</c:v>
                </c:pt>
                <c:pt idx="133">
                  <c:v>4338720.8107577609</c:v>
                </c:pt>
                <c:pt idx="134">
                  <c:v>3849745.7422762979</c:v>
                </c:pt>
                <c:pt idx="135">
                  <c:v>3747222.5338250599</c:v>
                </c:pt>
                <c:pt idx="136">
                  <c:v>3753276.1788281733</c:v>
                </c:pt>
                <c:pt idx="137">
                  <c:v>4158057.7946160687</c:v>
                </c:pt>
                <c:pt idx="138">
                  <c:v>4134214.2764386078</c:v>
                </c:pt>
                <c:pt idx="139">
                  <c:v>3670899.528285556</c:v>
                </c:pt>
                <c:pt idx="140">
                  <c:v>3732361.9751486559</c:v>
                </c:pt>
                <c:pt idx="141">
                  <c:v>3937749.0014576218</c:v>
                </c:pt>
                <c:pt idx="142">
                  <c:v>4440492.2591789402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 Predicted / Weather Normalized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_(* #,##0_);_(* \(#,##0\);_(* "-"??_);_(@_)</c:formatCode>
                <c:ptCount val="143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  <c:pt idx="115">
                  <c:v>10332948.042390529</c:v>
                </c:pt>
                <c:pt idx="116">
                  <c:v>11068373.846905306</c:v>
                </c:pt>
                <c:pt idx="117">
                  <c:v>11033994.453547485</c:v>
                </c:pt>
                <c:pt idx="118">
                  <c:v>10863554.220225811</c:v>
                </c:pt>
                <c:pt idx="119">
                  <c:v>11526212.285001852</c:v>
                </c:pt>
                <c:pt idx="120">
                  <c:v>10808500.553742612</c:v>
                </c:pt>
                <c:pt idx="121">
                  <c:v>11607050.928004058</c:v>
                </c:pt>
                <c:pt idx="122">
                  <c:v>10462643.550387666</c:v>
                </c:pt>
                <c:pt idx="123">
                  <c:v>10889082.303329453</c:v>
                </c:pt>
                <c:pt idx="124">
                  <c:v>10911343.871297125</c:v>
                </c:pt>
                <c:pt idx="125">
                  <c:v>10992278.256055921</c:v>
                </c:pt>
                <c:pt idx="126">
                  <c:v>11353122.696533192</c:v>
                </c:pt>
                <c:pt idx="127">
                  <c:v>10997892.422134805</c:v>
                </c:pt>
                <c:pt idx="128">
                  <c:v>11014820.851634182</c:v>
                </c:pt>
                <c:pt idx="129">
                  <c:v>11146383.766128378</c:v>
                </c:pt>
                <c:pt idx="130">
                  <c:v>10981497.080576481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Normalized'!$U$2:$U$145</c15:sqref>
                  </c15:fullRef>
                </c:ext>
              </c:extLst>
              <c:f>'GSgt50 Normalized'!$U$3:$U$145</c:f>
              <c:numCache>
                <c:formatCode>_(* #,##0_);_(* \(#,##0\);_(* "-"??_);_(@_)</c:formatCode>
                <c:ptCount val="143"/>
                <c:pt idx="0">
                  <c:v>12145024.185207482</c:v>
                </c:pt>
                <c:pt idx="1">
                  <c:v>12511060.471629586</c:v>
                </c:pt>
                <c:pt idx="2">
                  <c:v>11949116.750276927</c:v>
                </c:pt>
                <c:pt idx="3">
                  <c:v>11977320.022382282</c:v>
                </c:pt>
                <c:pt idx="4">
                  <c:v>11647816.161534384</c:v>
                </c:pt>
                <c:pt idx="5">
                  <c:v>12102897.118908633</c:v>
                </c:pt>
                <c:pt idx="6">
                  <c:v>10176073.823883656</c:v>
                </c:pt>
                <c:pt idx="7">
                  <c:v>9758123.4632769302</c:v>
                </c:pt>
                <c:pt idx="8">
                  <c:v>10079627.832309313</c:v>
                </c:pt>
                <c:pt idx="9">
                  <c:v>10121309.235581627</c:v>
                </c:pt>
                <c:pt idx="10">
                  <c:v>10062827.896621672</c:v>
                </c:pt>
                <c:pt idx="11">
                  <c:v>10918426.403143819</c:v>
                </c:pt>
                <c:pt idx="12">
                  <c:v>10080976.87801718</c:v>
                </c:pt>
                <c:pt idx="13">
                  <c:v>10691999.485450592</c:v>
                </c:pt>
                <c:pt idx="14">
                  <c:v>10130055.764097933</c:v>
                </c:pt>
                <c:pt idx="15">
                  <c:v>10158259.036203288</c:v>
                </c:pt>
                <c:pt idx="16">
                  <c:v>9828755.1753553897</c:v>
                </c:pt>
                <c:pt idx="17">
                  <c:v>10283836.132729638</c:v>
                </c:pt>
                <c:pt idx="18">
                  <c:v>10250279.174395971</c:v>
                </c:pt>
                <c:pt idx="19">
                  <c:v>9832328.8137892466</c:v>
                </c:pt>
                <c:pt idx="20">
                  <c:v>10153833.182821628</c:v>
                </c:pt>
                <c:pt idx="21">
                  <c:v>10195514.586093944</c:v>
                </c:pt>
                <c:pt idx="22">
                  <c:v>10137033.247133989</c:v>
                </c:pt>
                <c:pt idx="23">
                  <c:v>11049828.634134315</c:v>
                </c:pt>
                <c:pt idx="24">
                  <c:v>10212379.109007671</c:v>
                </c:pt>
                <c:pt idx="25">
                  <c:v>10823401.716441087</c:v>
                </c:pt>
                <c:pt idx="26">
                  <c:v>10261457.995088425</c:v>
                </c:pt>
                <c:pt idx="27">
                  <c:v>10289661.267193781</c:v>
                </c:pt>
                <c:pt idx="28">
                  <c:v>9960157.4063458815</c:v>
                </c:pt>
                <c:pt idx="29">
                  <c:v>10415238.363720134</c:v>
                </c:pt>
                <c:pt idx="30">
                  <c:v>10381681.405386467</c:v>
                </c:pt>
                <c:pt idx="31">
                  <c:v>9963731.0447797403</c:v>
                </c:pt>
                <c:pt idx="32">
                  <c:v>10285235.413812123</c:v>
                </c:pt>
                <c:pt idx="33">
                  <c:v>10326916.817084435</c:v>
                </c:pt>
                <c:pt idx="34">
                  <c:v>10268435.478124481</c:v>
                </c:pt>
                <c:pt idx="35">
                  <c:v>11194422.083927725</c:v>
                </c:pt>
                <c:pt idx="36">
                  <c:v>10356972.558801085</c:v>
                </c:pt>
                <c:pt idx="37">
                  <c:v>10967995.166234497</c:v>
                </c:pt>
                <c:pt idx="38">
                  <c:v>10406051.444881838</c:v>
                </c:pt>
                <c:pt idx="39">
                  <c:v>10434254.716987193</c:v>
                </c:pt>
                <c:pt idx="40">
                  <c:v>10104750.856139295</c:v>
                </c:pt>
                <c:pt idx="41">
                  <c:v>10559831.813513543</c:v>
                </c:pt>
                <c:pt idx="42">
                  <c:v>10526274.855179876</c:v>
                </c:pt>
                <c:pt idx="43">
                  <c:v>10108324.494573152</c:v>
                </c:pt>
                <c:pt idx="44">
                  <c:v>10429828.863605533</c:v>
                </c:pt>
                <c:pt idx="45">
                  <c:v>10471510.266877849</c:v>
                </c:pt>
                <c:pt idx="46">
                  <c:v>10413028.927917894</c:v>
                </c:pt>
                <c:pt idx="47">
                  <c:v>11320152.074329501</c:v>
                </c:pt>
                <c:pt idx="48">
                  <c:v>10727688.870214168</c:v>
                </c:pt>
                <c:pt idx="49">
                  <c:v>11093725.156636273</c:v>
                </c:pt>
                <c:pt idx="50">
                  <c:v>10531781.435283612</c:v>
                </c:pt>
                <c:pt idx="51">
                  <c:v>10559984.707388967</c:v>
                </c:pt>
                <c:pt idx="52">
                  <c:v>10230480.846541069</c:v>
                </c:pt>
                <c:pt idx="53">
                  <c:v>10685561.80391532</c:v>
                </c:pt>
                <c:pt idx="54">
                  <c:v>10652004.845581653</c:v>
                </c:pt>
                <c:pt idx="55">
                  <c:v>10234054.484974928</c:v>
                </c:pt>
                <c:pt idx="56">
                  <c:v>10555558.854007309</c:v>
                </c:pt>
                <c:pt idx="57">
                  <c:v>10597240.257279623</c:v>
                </c:pt>
                <c:pt idx="58">
                  <c:v>10538758.918319669</c:v>
                </c:pt>
                <c:pt idx="59">
                  <c:v>11477548.086347811</c:v>
                </c:pt>
                <c:pt idx="60">
                  <c:v>10640098.561221171</c:v>
                </c:pt>
                <c:pt idx="61">
                  <c:v>11251121.168654583</c:v>
                </c:pt>
                <c:pt idx="62">
                  <c:v>10689177.447301924</c:v>
                </c:pt>
                <c:pt idx="63">
                  <c:v>10717380.719407279</c:v>
                </c:pt>
                <c:pt idx="64">
                  <c:v>10387876.858559381</c:v>
                </c:pt>
                <c:pt idx="65">
                  <c:v>10842957.81593363</c:v>
                </c:pt>
                <c:pt idx="66">
                  <c:v>10809400.857599963</c:v>
                </c:pt>
                <c:pt idx="67">
                  <c:v>10391450.496993238</c:v>
                </c:pt>
                <c:pt idx="68">
                  <c:v>10712954.866025619</c:v>
                </c:pt>
                <c:pt idx="69">
                  <c:v>10754636.269297935</c:v>
                </c:pt>
                <c:pt idx="70">
                  <c:v>10696154.93033798</c:v>
                </c:pt>
                <c:pt idx="71">
                  <c:v>11677578.322180104</c:v>
                </c:pt>
                <c:pt idx="72">
                  <c:v>10840128.79705346</c:v>
                </c:pt>
                <c:pt idx="73">
                  <c:v>11451151.404486876</c:v>
                </c:pt>
                <c:pt idx="74">
                  <c:v>10889207.683134213</c:v>
                </c:pt>
                <c:pt idx="75">
                  <c:v>10917410.95523957</c:v>
                </c:pt>
                <c:pt idx="76">
                  <c:v>10587907.09439167</c:v>
                </c:pt>
                <c:pt idx="77">
                  <c:v>11042988.051765922</c:v>
                </c:pt>
                <c:pt idx="78">
                  <c:v>11009431.093432255</c:v>
                </c:pt>
                <c:pt idx="79">
                  <c:v>10591480.732825529</c:v>
                </c:pt>
                <c:pt idx="80">
                  <c:v>10912985.101857912</c:v>
                </c:pt>
                <c:pt idx="81">
                  <c:v>10954666.505130224</c:v>
                </c:pt>
                <c:pt idx="82">
                  <c:v>10896185.166170269</c:v>
                </c:pt>
                <c:pt idx="83">
                  <c:v>11813377.901162636</c:v>
                </c:pt>
                <c:pt idx="84">
                  <c:v>10975928.376035994</c:v>
                </c:pt>
                <c:pt idx="85">
                  <c:v>11586950.983469408</c:v>
                </c:pt>
                <c:pt idx="86">
                  <c:v>11025007.262116747</c:v>
                </c:pt>
                <c:pt idx="87">
                  <c:v>11053210.534222104</c:v>
                </c:pt>
                <c:pt idx="88">
                  <c:v>10723706.673374204</c:v>
                </c:pt>
                <c:pt idx="89">
                  <c:v>11178787.630748454</c:v>
                </c:pt>
                <c:pt idx="90">
                  <c:v>11145230.672414787</c:v>
                </c:pt>
                <c:pt idx="91">
                  <c:v>10727280.311808061</c:v>
                </c:pt>
                <c:pt idx="92">
                  <c:v>11048784.680840444</c:v>
                </c:pt>
                <c:pt idx="93">
                  <c:v>11090466.084112758</c:v>
                </c:pt>
                <c:pt idx="94">
                  <c:v>11031984.745152803</c:v>
                </c:pt>
                <c:pt idx="95">
                  <c:v>11514323.580429483</c:v>
                </c:pt>
                <c:pt idx="96">
                  <c:v>10921860.376314148</c:v>
                </c:pt>
                <c:pt idx="97">
                  <c:v>10006726.943112429</c:v>
                </c:pt>
                <c:pt idx="98">
                  <c:v>8163613.5021359436</c:v>
                </c:pt>
                <c:pt idx="99">
                  <c:v>8191816.7742412994</c:v>
                </c:pt>
                <c:pt idx="100">
                  <c:v>9143482.6330172252</c:v>
                </c:pt>
                <c:pt idx="101">
                  <c:v>10879733.310015302</c:v>
                </c:pt>
                <c:pt idx="102">
                  <c:v>10846176.351681635</c:v>
                </c:pt>
                <c:pt idx="103">
                  <c:v>10428225.991074909</c:v>
                </c:pt>
                <c:pt idx="104">
                  <c:v>10749730.360107291</c:v>
                </c:pt>
                <c:pt idx="105">
                  <c:v>10791411.763379604</c:v>
                </c:pt>
                <c:pt idx="106">
                  <c:v>10732930.424419649</c:v>
                </c:pt>
                <c:pt idx="107">
                  <c:v>11812945.510404928</c:v>
                </c:pt>
                <c:pt idx="108">
                  <c:v>10975495.985278286</c:v>
                </c:pt>
                <c:pt idx="109">
                  <c:v>11586518.5927117</c:v>
                </c:pt>
                <c:pt idx="110">
                  <c:v>11024574.871359039</c:v>
                </c:pt>
                <c:pt idx="111">
                  <c:v>11052778.143464394</c:v>
                </c:pt>
                <c:pt idx="112">
                  <c:v>10723274.282616496</c:v>
                </c:pt>
                <c:pt idx="113">
                  <c:v>11178355.239990747</c:v>
                </c:pt>
                <c:pt idx="114">
                  <c:v>11144798.281657079</c:v>
                </c:pt>
                <c:pt idx="115">
                  <c:v>10726847.921050355</c:v>
                </c:pt>
                <c:pt idx="116">
                  <c:v>11048352.290082736</c:v>
                </c:pt>
                <c:pt idx="117">
                  <c:v>11090033.69335505</c:v>
                </c:pt>
                <c:pt idx="118">
                  <c:v>11031552.354395095</c:v>
                </c:pt>
                <c:pt idx="119">
                  <c:v>12030229.523760766</c:v>
                </c:pt>
                <c:pt idx="120">
                  <c:v>11192779.998634126</c:v>
                </c:pt>
                <c:pt idx="121">
                  <c:v>11803802.606067538</c:v>
                </c:pt>
                <c:pt idx="122">
                  <c:v>11241858.884714879</c:v>
                </c:pt>
                <c:pt idx="123">
                  <c:v>11270062.156820234</c:v>
                </c:pt>
                <c:pt idx="124">
                  <c:v>10940558.295972336</c:v>
                </c:pt>
                <c:pt idx="125">
                  <c:v>11395639.253346585</c:v>
                </c:pt>
                <c:pt idx="126">
                  <c:v>11362082.295012917</c:v>
                </c:pt>
                <c:pt idx="127">
                  <c:v>10944131.934406193</c:v>
                </c:pt>
                <c:pt idx="128">
                  <c:v>11265636.303438574</c:v>
                </c:pt>
                <c:pt idx="129">
                  <c:v>11307317.70671089</c:v>
                </c:pt>
                <c:pt idx="130">
                  <c:v>11248836.367750935</c:v>
                </c:pt>
                <c:pt idx="131">
                  <c:v>12052718.419143096</c:v>
                </c:pt>
                <c:pt idx="132">
                  <c:v>11215268.894016456</c:v>
                </c:pt>
                <c:pt idx="133">
                  <c:v>11826291.501449868</c:v>
                </c:pt>
                <c:pt idx="134">
                  <c:v>11264347.780097209</c:v>
                </c:pt>
                <c:pt idx="135">
                  <c:v>11292551.052202564</c:v>
                </c:pt>
                <c:pt idx="136">
                  <c:v>10963047.191354666</c:v>
                </c:pt>
                <c:pt idx="137">
                  <c:v>11418128.148728915</c:v>
                </c:pt>
                <c:pt idx="138">
                  <c:v>11384571.190395247</c:v>
                </c:pt>
                <c:pt idx="139">
                  <c:v>10966620.829788523</c:v>
                </c:pt>
                <c:pt idx="140">
                  <c:v>11288125.198820904</c:v>
                </c:pt>
                <c:pt idx="141">
                  <c:v>11329806.60209322</c:v>
                </c:pt>
                <c:pt idx="142">
                  <c:v>11271325.263133265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116167786.81549217</c:v>
                </c:pt>
                <c:pt idx="1">
                  <c:v>121392228.07849385</c:v>
                </c:pt>
                <c:pt idx="2">
                  <c:v>122734566.43645296</c:v>
                </c:pt>
                <c:pt idx="3">
                  <c:v>120270467.35534467</c:v>
                </c:pt>
                <c:pt idx="4">
                  <c:v>119372519.11609088</c:v>
                </c:pt>
                <c:pt idx="5">
                  <c:v>116589912.08884086</c:v>
                </c:pt>
                <c:pt idx="6">
                  <c:v>127042388.53964818</c:v>
                </c:pt>
                <c:pt idx="7">
                  <c:v>125937193.66228408</c:v>
                </c:pt>
                <c:pt idx="8">
                  <c:v>134775705.68352982</c:v>
                </c:pt>
                <c:pt idx="9">
                  <c:v>136991339.41564736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123418601.83523291</c:v>
                </c:pt>
                <c:pt idx="3">
                  <c:v>121502966.31220472</c:v>
                </c:pt>
                <c:pt idx="4">
                  <c:v>121752962.61463046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142034261.03903428</c:v>
                </c:pt>
                <c:pt idx="9">
                  <c:v>143115525.9220123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118131629.28276385</c:v>
                </c:pt>
                <c:pt idx="1">
                  <c:v>120010687.87923317</c:v>
                </c:pt>
                <c:pt idx="2">
                  <c:v>121144721.75497566</c:v>
                </c:pt>
                <c:pt idx="3">
                  <c:v>122338236.34131172</c:v>
                </c:pt>
                <c:pt idx="4">
                  <c:v>124286745.2199768</c:v>
                </c:pt>
                <c:pt idx="5">
                  <c:v>126296466.36102864</c:v>
                </c:pt>
                <c:pt idx="6">
                  <c:v>128588586.42171544</c:v>
                </c:pt>
                <c:pt idx="7">
                  <c:v>131200537.18854457</c:v>
                </c:pt>
                <c:pt idx="8">
                  <c:v>142073641.2897349</c:v>
                </c:pt>
                <c:pt idx="9">
                  <c:v>145252296.63846847</c:v>
                </c:pt>
                <c:pt idx="10">
                  <c:v>146792166.56897491</c:v>
                </c:pt>
                <c:pt idx="11">
                  <c:v>142771345.27304885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118040230.09869638</c:v>
                </c:pt>
                <c:pt idx="1">
                  <c:v>119735005.50768742</c:v>
                </c:pt>
                <c:pt idx="2">
                  <c:v>120460686.3561957</c:v>
                </c:pt>
                <c:pt idx="3">
                  <c:v>121105737.38445167</c:v>
                </c:pt>
                <c:pt idx="4">
                  <c:v>121906301.72143722</c:v>
                </c:pt>
                <c:pt idx="5">
                  <c:v>121206478.63726729</c:v>
                </c:pt>
                <c:pt idx="6">
                  <c:v>121685328.04012398</c:v>
                </c:pt>
                <c:pt idx="7">
                  <c:v>123930771.13338244</c:v>
                </c:pt>
                <c:pt idx="8">
                  <c:v>134815085.93423045</c:v>
                </c:pt>
                <c:pt idx="9">
                  <c:v>139128110.13210353</c:v>
                </c:pt>
                <c:pt idx="10">
                  <c:v>140658809.52549633</c:v>
                </c:pt>
                <c:pt idx="11">
                  <c:v>136682595.5632948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46982247.802737318</c:v>
                </c:pt>
                <c:pt idx="1">
                  <c:v>48155224.007803261</c:v>
                </c:pt>
                <c:pt idx="2">
                  <c:v>47539952.04416579</c:v>
                </c:pt>
                <c:pt idx="3">
                  <c:v>45974372.866249599</c:v>
                </c:pt>
                <c:pt idx="4">
                  <c:v>46723063.147793487</c:v>
                </c:pt>
                <c:pt idx="5">
                  <c:v>45198527.697477043</c:v>
                </c:pt>
                <c:pt idx="6">
                  <c:v>47162012.796490081</c:v>
                </c:pt>
                <c:pt idx="7">
                  <c:v>46524843.615444981</c:v>
                </c:pt>
                <c:pt idx="8">
                  <c:v>42547308.685365744</c:v>
                </c:pt>
                <c:pt idx="9">
                  <c:v>44543870.170515344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47300955.913410679</c:v>
                </c:pt>
                <c:pt idx="1">
                  <c:v>49189696.778905198</c:v>
                </c:pt>
                <c:pt idx="2">
                  <c:v>49579267.559929997</c:v>
                </c:pt>
                <c:pt idx="3">
                  <c:v>48835654.625824697</c:v>
                </c:pt>
                <c:pt idx="4">
                  <c:v>49685006.185670987</c:v>
                </c:pt>
                <c:pt idx="5">
                  <c:v>48194435.190106705</c:v>
                </c:pt>
                <c:pt idx="6">
                  <c:v>50320734.801917113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47772152.723321155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tx>
            <c:strRef>
              <c:f>'Normalized Annual Summary'!$P$3</c:f>
              <c:strCache>
                <c:ptCount val="1"/>
                <c:pt idx="0">
                  <c:v>Normal Predicted 
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49517831.20517242</c:v>
                </c:pt>
                <c:pt idx="1">
                  <c:v>49420376.969504453</c:v>
                </c:pt>
                <c:pt idx="2">
                  <c:v>49420376.969504453</c:v>
                </c:pt>
                <c:pt idx="3">
                  <c:v>49420376.969504453</c:v>
                </c:pt>
                <c:pt idx="4">
                  <c:v>49517831.20517242</c:v>
                </c:pt>
                <c:pt idx="5">
                  <c:v>49420376.969504453</c:v>
                </c:pt>
                <c:pt idx="6">
                  <c:v>49420376.969504453</c:v>
                </c:pt>
                <c:pt idx="7">
                  <c:v>49420376.969504453</c:v>
                </c:pt>
                <c:pt idx="8">
                  <c:v>46907686.570826858</c:v>
                </c:pt>
                <c:pt idx="9">
                  <c:v>46810232.335158899</c:v>
                </c:pt>
                <c:pt idx="10">
                  <c:v>48115304.652331673</c:v>
                </c:pt>
                <c:pt idx="11">
                  <c:v>48767840.810918063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49199123.094499059</c:v>
                </c:pt>
                <c:pt idx="1">
                  <c:v>48385904.198402517</c:v>
                </c:pt>
                <c:pt idx="2">
                  <c:v>47381061.453740247</c:v>
                </c:pt>
                <c:pt idx="3">
                  <c:v>46559095.209929354</c:v>
                </c:pt>
                <c:pt idx="4">
                  <c:v>46555888.167294919</c:v>
                </c:pt>
                <c:pt idx="5">
                  <c:v>46424469.476874791</c:v>
                </c:pt>
                <c:pt idx="6">
                  <c:v>46261654.964077421</c:v>
                </c:pt>
                <c:pt idx="7">
                  <c:v>46172049.033395275</c:v>
                </c:pt>
                <c:pt idx="8">
                  <c:v>43667026.813710488</c:v>
                </c:pt>
                <c:pt idx="9">
                  <c:v>43581949.782353088</c:v>
                </c:pt>
                <c:pt idx="10">
                  <c:v>44805828.454206377</c:v>
                </c:pt>
                <c:pt idx="11">
                  <c:v>45448937.852832228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135049591.48066023</c:v>
                </c:pt>
                <c:pt idx="1">
                  <c:v>117856754.09007391</c:v>
                </c:pt>
                <c:pt idx="2">
                  <c:v>118492869.73550032</c:v>
                </c:pt>
                <c:pt idx="3">
                  <c:v>125361860.30083103</c:v>
                </c:pt>
                <c:pt idx="4">
                  <c:v>129434913.97257897</c:v>
                </c:pt>
                <c:pt idx="5">
                  <c:v>125361028.46165898</c:v>
                </c:pt>
                <c:pt idx="6">
                  <c:v>130990632.90670583</c:v>
                </c:pt>
                <c:pt idx="7">
                  <c:v>126777959.96350293</c:v>
                </c:pt>
                <c:pt idx="8">
                  <c:v>115931845.39301684</c:v>
                </c:pt>
                <c:pt idx="9">
                  <c:v>122344797.93287337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135499673.70033386</c:v>
                </c:pt>
                <c:pt idx="1">
                  <c:v>119060557.80676265</c:v>
                </c:pt>
                <c:pt idx="2">
                  <c:v>120267042.72437716</c:v>
                </c:pt>
                <c:pt idx="3">
                  <c:v>127778037.0434228</c:v>
                </c:pt>
                <c:pt idx="4">
                  <c:v>132504631.8481642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133722150.61988589</c:v>
                </c:pt>
                <c:pt idx="8">
                  <c:v>123558126.85019588</c:v>
                </c:pt>
                <c:pt idx="9">
                  <c:v>130114373.49132909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tx>
            <c:strRef>
              <c:f>'Normalized Annual Summary'!$Y$3</c:f>
              <c:strCache>
                <c:ptCount val="1"/>
                <c:pt idx="0">
                  <c:v>Normal Predicted 
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135268684.35093528</c:v>
                </c:pt>
                <c:pt idx="1">
                  <c:v>122661297.87923262</c:v>
                </c:pt>
                <c:pt idx="2">
                  <c:v>124238124.65111853</c:v>
                </c:pt>
                <c:pt idx="3">
                  <c:v>125973246.04863946</c:v>
                </c:pt>
                <c:pt idx="4">
                  <c:v>127726992.25447209</c:v>
                </c:pt>
                <c:pt idx="5">
                  <c:v>129370758.07768051</c:v>
                </c:pt>
                <c:pt idx="6">
                  <c:v>131771120.90766802</c:v>
                </c:pt>
                <c:pt idx="7">
                  <c:v>133400715.85545841</c:v>
                </c:pt>
                <c:pt idx="8">
                  <c:v>122370032.00992891</c:v>
                </c:pt>
                <c:pt idx="9">
                  <c:v>133395527.16636591</c:v>
                </c:pt>
                <c:pt idx="10">
                  <c:v>136002935.32663596</c:v>
                </c:pt>
                <c:pt idx="11">
                  <c:v>136272802.07122394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134818602.13126165</c:v>
                </c:pt>
                <c:pt idx="1">
                  <c:v>121457494.16254388</c:v>
                </c:pt>
                <c:pt idx="2">
                  <c:v>122463951.6622417</c:v>
                </c:pt>
                <c:pt idx="3">
                  <c:v>123557069.30604769</c:v>
                </c:pt>
                <c:pt idx="4">
                  <c:v>124657274.37888686</c:v>
                </c:pt>
                <c:pt idx="5">
                  <c:v>125027686.08936112</c:v>
                </c:pt>
                <c:pt idx="6">
                  <c:v>125996580.59397066</c:v>
                </c:pt>
                <c:pt idx="7">
                  <c:v>126456525.19907543</c:v>
                </c:pt>
                <c:pt idx="8">
                  <c:v>114743750.55274987</c:v>
                </c:pt>
                <c:pt idx="9">
                  <c:v>125625951.60791019</c:v>
                </c:pt>
                <c:pt idx="10">
                  <c:v>127965824.17390928</c:v>
                </c:pt>
                <c:pt idx="11">
                  <c:v>127957178.2892696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  <c:pt idx="10">
                  <c:v>1223161.4104996838</c:v>
                </c:pt>
                <c:pt idx="11">
                  <c:v>1231783.3032012344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Summary'!$AF$3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Summary'!$AF$5:$AF$15</c:f>
              <c:numCache>
                <c:formatCode>#,##0</c:formatCode>
                <c:ptCount val="11"/>
                <c:pt idx="0">
                  <c:v>723.40708936545695</c:v>
                </c:pt>
                <c:pt idx="1">
                  <c:v>711.07567089473116</c:v>
                </c:pt>
                <c:pt idx="2">
                  <c:v>710.60753920336469</c:v>
                </c:pt>
                <c:pt idx="3">
                  <c:v>723.77602112194575</c:v>
                </c:pt>
                <c:pt idx="4">
                  <c:v>672.40589509387269</c:v>
                </c:pt>
                <c:pt idx="5">
                  <c:v>401.08484868701964</c:v>
                </c:pt>
                <c:pt idx="6">
                  <c:v>384.76553296595472</c:v>
                </c:pt>
                <c:pt idx="7">
                  <c:v>369.99115993918315</c:v>
                </c:pt>
                <c:pt idx="8">
                  <c:v>375.42003206270755</c:v>
                </c:pt>
                <c:pt idx="9">
                  <c:v>374.59757980673612</c:v>
                </c:pt>
                <c:pt idx="10">
                  <c:v>374.65699073426259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Summary'!$AH$5:$AH$14,'Normalized Annual Summary'!$AF$15:$AF$16)</c:f>
              <c:numCache>
                <c:formatCode>General</c:formatCode>
                <c:ptCount val="12"/>
                <c:pt idx="10" formatCode="#,##0">
                  <c:v>374.65699073426259</c:v>
                </c:pt>
                <c:pt idx="11" formatCode="#,##0">
                  <c:v>374.65699073426259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Summary'!$AL$5:$AL$14</c:f>
              <c:numCache>
                <c:formatCode>#,##0</c:formatCode>
                <c:ptCount val="10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  <c:pt idx="10">
                  <c:v>395161.14936297113</c:v>
                </c:pt>
                <c:pt idx="11">
                  <c:v>395161.14936297113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Summary'!$AN$5:$AN$15</c:f>
              <c:numCache>
                <c:formatCode>#,##0</c:formatCode>
                <c:ptCount val="11"/>
                <c:pt idx="0">
                  <c:v>13861.101859352073</c:v>
                </c:pt>
                <c:pt idx="1">
                  <c:v>13670.716043865765</c:v>
                </c:pt>
                <c:pt idx="2">
                  <c:v>13396.262296953188</c:v>
                </c:pt>
                <c:pt idx="3">
                  <c:v>13108.164894373049</c:v>
                </c:pt>
                <c:pt idx="4">
                  <c:v>13305.881601242649</c:v>
                </c:pt>
                <c:pt idx="5">
                  <c:v>13337.210493870754</c:v>
                </c:pt>
                <c:pt idx="6">
                  <c:v>13235.053605102174</c:v>
                </c:pt>
                <c:pt idx="7">
                  <c:v>13133.496361943469</c:v>
                </c:pt>
                <c:pt idx="8">
                  <c:v>13207.295138169118</c:v>
                </c:pt>
                <c:pt idx="9">
                  <c:v>13207.775910364147</c:v>
                </c:pt>
                <c:pt idx="10">
                  <c:v>13172.038312099037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Summary'!$AH$5:$AH$14,'Normalized Annual Summary'!$AN$15:$AN$16)</c:f>
              <c:numCache>
                <c:formatCode>General</c:formatCode>
                <c:ptCount val="12"/>
                <c:pt idx="10" formatCode="#,##0">
                  <c:v>13172.038312099037</c:v>
                </c:pt>
                <c:pt idx="11" formatCode="#,##0">
                  <c:v>13172.038312099037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14008.958333333334</c:v>
                </c:pt>
                <c:pt idx="1">
                  <c:v>14287.041666666666</c:v>
                </c:pt>
                <c:pt idx="2">
                  <c:v>14432.416666666666</c:v>
                </c:pt>
                <c:pt idx="3">
                  <c:v>14585.416666666666</c:v>
                </c:pt>
                <c:pt idx="4">
                  <c:v>14798</c:v>
                </c:pt>
                <c:pt idx="5">
                  <c:v>15092.833333333334</c:v>
                </c:pt>
                <c:pt idx="6">
                  <c:v>15386.666666666666</c:v>
                </c:pt>
                <c:pt idx="7">
                  <c:v>15721.5</c:v>
                </c:pt>
                <c:pt idx="8">
                  <c:v>16164.166666666666</c:v>
                </c:pt>
                <c:pt idx="9">
                  <c:v>16421.416666666668</c:v>
                </c:pt>
                <c:pt idx="10">
                  <c:v>16651.916666666668</c:v>
                </c:pt>
                <c:pt idx="11">
                  <c:v>16937.743548173312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1688.125</c:v>
                </c:pt>
                <c:pt idx="1">
                  <c:v>1697.2083333333333</c:v>
                </c:pt>
                <c:pt idx="2">
                  <c:v>1706.4166666666667</c:v>
                </c:pt>
                <c:pt idx="3">
                  <c:v>1713.9166666666667</c:v>
                </c:pt>
                <c:pt idx="4">
                  <c:v>1738.25</c:v>
                </c:pt>
                <c:pt idx="5">
                  <c:v>1740.8333333333333</c:v>
                </c:pt>
                <c:pt idx="6">
                  <c:v>1751.3333333333333</c:v>
                </c:pt>
                <c:pt idx="7">
                  <c:v>1761.0833333333333</c:v>
                </c:pt>
                <c:pt idx="8">
                  <c:v>1779.1666666666667</c:v>
                </c:pt>
                <c:pt idx="9">
                  <c:v>1805.5</c:v>
                </c:pt>
                <c:pt idx="10">
                  <c:v>1816.5</c:v>
                </c:pt>
                <c:pt idx="11">
                  <c:v>1830.2617658015215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114.83333333333333</c:v>
                </c:pt>
                <c:pt idx="1">
                  <c:v>119.45833333333333</c:v>
                </c:pt>
                <c:pt idx="2">
                  <c:v>117.83333333333333</c:v>
                </c:pt>
                <c:pt idx="3">
                  <c:v>123.58333333333333</c:v>
                </c:pt>
                <c:pt idx="4">
                  <c:v>129.66666666666666</c:v>
                </c:pt>
                <c:pt idx="5">
                  <c:v>126.91666666666667</c:v>
                </c:pt>
                <c:pt idx="6">
                  <c:v>128.16666666666666</c:v>
                </c:pt>
                <c:pt idx="7">
                  <c:v>125.08333333333333</c:v>
                </c:pt>
                <c:pt idx="8">
                  <c:v>126.83333333333333</c:v>
                </c:pt>
                <c:pt idx="9">
                  <c:v>124.41666666666667</c:v>
                </c:pt>
                <c:pt idx="10">
                  <c:v>124.91666666666667</c:v>
                </c:pt>
                <c:pt idx="11">
                  <c:v>125.53833941816359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3018</c:v>
                </c:pt>
                <c:pt idx="1">
                  <c:v>3064.75</c:v>
                </c:pt>
                <c:pt idx="2">
                  <c:v>3069</c:v>
                </c:pt>
                <c:pt idx="3">
                  <c:v>3018</c:v>
                </c:pt>
                <c:pt idx="4">
                  <c:v>3064.75</c:v>
                </c:pt>
                <c:pt idx="5">
                  <c:v>3069</c:v>
                </c:pt>
                <c:pt idx="6">
                  <c:v>3130.4166666666665</c:v>
                </c:pt>
                <c:pt idx="7">
                  <c:v>3250.5833333333335</c:v>
                </c:pt>
                <c:pt idx="8">
                  <c:v>3261</c:v>
                </c:pt>
                <c:pt idx="9">
                  <c:v>3261</c:v>
                </c:pt>
                <c:pt idx="10">
                  <c:v>3264.75</c:v>
                </c:pt>
                <c:pt idx="11">
                  <c:v>3287.7627634470487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30</c:v>
                </c:pt>
                <c:pt idx="1">
                  <c:v>30.833333333333332</c:v>
                </c:pt>
                <c:pt idx="2">
                  <c:v>31.25</c:v>
                </c:pt>
                <c:pt idx="3">
                  <c:v>30.5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GS &gt;</a:t>
            </a:r>
            <a:r>
              <a:rPr lang="en-US" sz="1600" baseline="0"/>
              <a:t> 50 - </a:t>
            </a:r>
            <a:r>
              <a:rPr lang="en-US" sz="1600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Forecast'!$E$5:$E$15</c:f>
              <c:numCache>
                <c:formatCode>0.000000</c:formatCode>
                <c:ptCount val="11"/>
                <c:pt idx="0">
                  <c:v>2.4068244593434952E-3</c:v>
                </c:pt>
                <c:pt idx="1">
                  <c:v>2.5099852976938073E-3</c:v>
                </c:pt>
                <c:pt idx="2">
                  <c:v>2.5036115731031281E-3</c:v>
                </c:pt>
                <c:pt idx="3">
                  <c:v>2.4633109245424381E-3</c:v>
                </c:pt>
                <c:pt idx="4">
                  <c:v>2.4513609215765296E-3</c:v>
                </c:pt>
                <c:pt idx="5">
                  <c:v>2.4594747967810332E-3</c:v>
                </c:pt>
                <c:pt idx="6">
                  <c:v>2.4461292604655909E-3</c:v>
                </c:pt>
                <c:pt idx="7">
                  <c:v>2.4135217989632147E-3</c:v>
                </c:pt>
                <c:pt idx="8">
                  <c:v>2.4992615188497019E-3</c:v>
                </c:pt>
                <c:pt idx="9">
                  <c:v>2.4257357485917095E-3</c:v>
                </c:pt>
                <c:pt idx="10">
                  <c:v>2.5039352734915294E-3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2.4464976220441009E-3</c:v>
                </c:pt>
                <c:pt idx="11" formatCode="_-* #,##0.000000_-;\-* #,##0.000000_-;_-* &quot;-&quot;??_-;_-@_-">
                  <c:v>2.4795430486767786E-3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2.4676327114058682E-3</c:v>
                </c:pt>
                <c:pt idx="11" formatCode="_-* #,##0.000000_-;\-* #,##0.000000_-;_-* &quot;-&quot;??_-;_-@_-">
                  <c:v>2.4676327114058682E-3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Forecast'!$F$5:$F$15</c:f>
              <c:numCache>
                <c:formatCode>0.000000</c:formatCode>
                <c:ptCount val="11"/>
                <c:pt idx="1">
                  <c:v>2.458404878518651E-3</c:v>
                </c:pt>
                <c:pt idx="2">
                  <c:v>2.4734737767134769E-3</c:v>
                </c:pt>
                <c:pt idx="3">
                  <c:v>2.4923025984464578E-3</c:v>
                </c:pt>
                <c:pt idx="4">
                  <c:v>2.4727611397406986E-3</c:v>
                </c:pt>
                <c:pt idx="5">
                  <c:v>2.4580488809666668E-3</c:v>
                </c:pt>
                <c:pt idx="6">
                  <c:v>2.4523216596077182E-3</c:v>
                </c:pt>
                <c:pt idx="7">
                  <c:v>2.4397086187366128E-3</c:v>
                </c:pt>
                <c:pt idx="8">
                  <c:v>2.4529708594261692E-3</c:v>
                </c:pt>
                <c:pt idx="9">
                  <c:v>2.4461730221348754E-3</c:v>
                </c:pt>
                <c:pt idx="10">
                  <c:v>2.4763108469776471E-3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Streetlights</a:t>
            </a:r>
            <a:r>
              <a:rPr lang="en-US" sz="1600" baseline="0"/>
              <a:t>- </a:t>
            </a:r>
            <a:r>
              <a:rPr lang="en-US" sz="1600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Forecast'!$K$5:$K$15</c:f>
              <c:numCache>
                <c:formatCode>0.000000</c:formatCode>
                <c:ptCount val="11"/>
                <c:pt idx="0">
                  <c:v>2.7914625758903174E-3</c:v>
                </c:pt>
                <c:pt idx="1">
                  <c:v>2.8008472314402099E-3</c:v>
                </c:pt>
                <c:pt idx="2">
                  <c:v>2.8096967925879341E-3</c:v>
                </c:pt>
                <c:pt idx="3">
                  <c:v>2.6030829761094095E-3</c:v>
                </c:pt>
                <c:pt idx="4">
                  <c:v>2.8264579083134315E-3</c:v>
                </c:pt>
                <c:pt idx="5">
                  <c:v>3.0688356278563999E-3</c:v>
                </c:pt>
                <c:pt idx="6">
                  <c:v>2.8176557841304078E-3</c:v>
                </c:pt>
                <c:pt idx="7">
                  <c:v>2.8047029070723127E-3</c:v>
                </c:pt>
                <c:pt idx="8">
                  <c:v>2.8018907749369046E-3</c:v>
                </c:pt>
                <c:pt idx="9">
                  <c:v>2.8080425001830241E-3</c:v>
                </c:pt>
                <c:pt idx="10">
                  <c:v>2.8086562987599153E-3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4-44D9-90CB-61A4F809CDC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Forecast'!$L$19:$L$20)</c:f>
              <c:numCache>
                <c:formatCode>General</c:formatCode>
                <c:ptCount val="12"/>
                <c:pt idx="10" formatCode="_-* #,##0.000000_-;\-* #,##0.000000_-;_-* &quot;-&quot;??_-;_-@_-">
                  <c:v>2.7327916740198244E-3</c:v>
                </c:pt>
                <c:pt idx="11" formatCode="_-* #,##0.000000_-;\-* #,##0.000000_-;_-* &quot;-&quot;??_-;_-@_-">
                  <c:v>2.7424480845192889E-3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4D9-90CB-61A4F809CDC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Forecast'!$K$19:$K$20)</c:f>
              <c:numCache>
                <c:formatCode>General</c:formatCode>
                <c:ptCount val="12"/>
                <c:pt idx="10" formatCode="_-* #,##0.000000_-;\-* #,##0.000000_-;_-* &quot;-&quot;??_-;_-@_-">
                  <c:v>2.8149868801389949E-3</c:v>
                </c:pt>
                <c:pt idx="11" formatCode="_-* #,##0.000000_-;\-* #,##0.000000_-;_-* &quot;-&quot;??_-;_-@_-">
                  <c:v>2.8149868801389949E-3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4D9-90CB-61A4F809CDC5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Forecast'!$L$5:$L$15</c:f>
              <c:numCache>
                <c:formatCode>0.000000</c:formatCode>
                <c:ptCount val="11"/>
                <c:pt idx="1">
                  <c:v>2.7961549036652636E-3</c:v>
                </c:pt>
                <c:pt idx="2">
                  <c:v>2.8006688666394873E-3</c:v>
                </c:pt>
                <c:pt idx="3">
                  <c:v>2.737875666712518E-3</c:v>
                </c:pt>
                <c:pt idx="4">
                  <c:v>2.7464125590035914E-3</c:v>
                </c:pt>
                <c:pt idx="5">
                  <c:v>2.8327921707597468E-3</c:v>
                </c:pt>
                <c:pt idx="6">
                  <c:v>2.9476467680849159E-3</c:v>
                </c:pt>
                <c:pt idx="7">
                  <c:v>2.9367692674643563E-3</c:v>
                </c:pt>
                <c:pt idx="8">
                  <c:v>2.8032968410046087E-3</c:v>
                </c:pt>
                <c:pt idx="9">
                  <c:v>2.8049666375599643E-3</c:v>
                </c:pt>
                <c:pt idx="10">
                  <c:v>2.8083493994714697E-3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4D9-90CB-61A4F809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0</xdr:colOff>
      <xdr:row>2</xdr:row>
      <xdr:rowOff>28575</xdr:rowOff>
    </xdr:from>
    <xdr:to>
      <xdr:col>149</xdr:col>
      <xdr:colOff>76200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140</xdr:col>
      <xdr:colOff>0</xdr:colOff>
      <xdr:row>21</xdr:row>
      <xdr:rowOff>0</xdr:rowOff>
    </xdr:from>
    <xdr:to>
      <xdr:col>149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140</xdr:col>
      <xdr:colOff>0</xdr:colOff>
      <xdr:row>39</xdr:row>
      <xdr:rowOff>0</xdr:rowOff>
    </xdr:from>
    <xdr:to>
      <xdr:col>149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157</xdr:col>
      <xdr:colOff>0</xdr:colOff>
      <xdr:row>3</xdr:row>
      <xdr:rowOff>0</xdr:rowOff>
    </xdr:from>
    <xdr:to>
      <xdr:col>167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157</xdr:col>
      <xdr:colOff>0</xdr:colOff>
      <xdr:row>22</xdr:row>
      <xdr:rowOff>0</xdr:rowOff>
    </xdr:from>
    <xdr:to>
      <xdr:col>167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157</xdr:col>
      <xdr:colOff>0</xdr:colOff>
      <xdr:row>39</xdr:row>
      <xdr:rowOff>0</xdr:rowOff>
    </xdr:from>
    <xdr:to>
      <xdr:col>167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361948</xdr:colOff>
      <xdr:row>26</xdr:row>
      <xdr:rowOff>66674</xdr:rowOff>
    </xdr:from>
    <xdr:to>
      <xdr:col>38</xdr:col>
      <xdr:colOff>447674</xdr:colOff>
      <xdr:row>47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314324</xdr:colOff>
      <xdr:row>26</xdr:row>
      <xdr:rowOff>19049</xdr:rowOff>
    </xdr:from>
    <xdr:to>
      <xdr:col>40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26</xdr:row>
      <xdr:rowOff>19049</xdr:rowOff>
    </xdr:from>
    <xdr:to>
      <xdr:col>41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0A4EB-9FCD-4AB4-AA9B-B2B211A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6</xdr:col>
      <xdr:colOff>228600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13</xdr:col>
      <xdr:colOff>228600</xdr:colOff>
      <xdr:row>35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20</xdr:col>
      <xdr:colOff>228600</xdr:colOff>
      <xdr:row>35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27</xdr:row>
      <xdr:rowOff>19049</xdr:rowOff>
    </xdr:from>
    <xdr:to>
      <xdr:col>34</xdr:col>
      <xdr:colOff>219075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27</xdr:row>
      <xdr:rowOff>19049</xdr:rowOff>
    </xdr:from>
    <xdr:to>
      <xdr:col>33</xdr:col>
      <xdr:colOff>95250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22</xdr:row>
      <xdr:rowOff>104775</xdr:rowOff>
    </xdr:from>
    <xdr:to>
      <xdr:col>8</xdr:col>
      <xdr:colOff>714374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22</xdr:row>
      <xdr:rowOff>104775</xdr:rowOff>
    </xdr:from>
    <xdr:to>
      <xdr:col>17</xdr:col>
      <xdr:colOff>714374</xdr:colOff>
      <xdr:row>40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22</xdr:row>
      <xdr:rowOff>104775</xdr:rowOff>
    </xdr:from>
    <xdr:to>
      <xdr:col>26</xdr:col>
      <xdr:colOff>714374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128585</xdr:colOff>
      <xdr:row>22</xdr:row>
      <xdr:rowOff>104775</xdr:rowOff>
    </xdr:from>
    <xdr:to>
      <xdr:col>35</xdr:col>
      <xdr:colOff>180975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41</xdr:row>
      <xdr:rowOff>0</xdr:rowOff>
    </xdr:from>
    <xdr:to>
      <xdr:col>34</xdr:col>
      <xdr:colOff>590550</xdr:colOff>
      <xdr:row>57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128585</xdr:colOff>
      <xdr:row>22</xdr:row>
      <xdr:rowOff>104775</xdr:rowOff>
    </xdr:from>
    <xdr:to>
      <xdr:col>43</xdr:col>
      <xdr:colOff>180975</xdr:colOff>
      <xdr:row>40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41</xdr:row>
      <xdr:rowOff>0</xdr:rowOff>
    </xdr:from>
    <xdr:to>
      <xdr:col>42</xdr:col>
      <xdr:colOff>590550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46</xdr:row>
      <xdr:rowOff>57150</xdr:rowOff>
    </xdr:from>
    <xdr:to>
      <xdr:col>8</xdr:col>
      <xdr:colOff>285750</xdr:colOff>
      <xdr:row>62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63</xdr:row>
      <xdr:rowOff>85725</xdr:rowOff>
    </xdr:from>
    <xdr:to>
      <xdr:col>11</xdr:col>
      <xdr:colOff>600075</xdr:colOff>
      <xdr:row>79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</xdr:colOff>
      <xdr:row>46</xdr:row>
      <xdr:rowOff>95250</xdr:rowOff>
    </xdr:from>
    <xdr:to>
      <xdr:col>15</xdr:col>
      <xdr:colOff>457199</xdr:colOff>
      <xdr:row>62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63</xdr:row>
      <xdr:rowOff>133350</xdr:rowOff>
    </xdr:from>
    <xdr:to>
      <xdr:col>21</xdr:col>
      <xdr:colOff>19050</xdr:colOff>
      <xdr:row>79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46</xdr:row>
      <xdr:rowOff>47625</xdr:rowOff>
    </xdr:from>
    <xdr:to>
      <xdr:col>24</xdr:col>
      <xdr:colOff>295275</xdr:colOff>
      <xdr:row>62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32</xdr:row>
      <xdr:rowOff>128587</xdr:rowOff>
    </xdr:from>
    <xdr:to>
      <xdr:col>6</xdr:col>
      <xdr:colOff>395287</xdr:colOff>
      <xdr:row>49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32</xdr:row>
      <xdr:rowOff>95250</xdr:rowOff>
    </xdr:from>
    <xdr:to>
      <xdr:col>13</xdr:col>
      <xdr:colOff>342900</xdr:colOff>
      <xdr:row>49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28EE3-7B07-4E82-BAD6-645D3272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dimension ref="A1:CF371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AR133" sqref="AR133"/>
    </sheetView>
  </sheetViews>
  <sheetFormatPr defaultRowHeight="12.75"/>
  <cols>
    <col min="1" max="3" width="9.140625" style="6"/>
    <col min="4" max="7" width="13.85546875" customWidth="1"/>
    <col min="8" max="8" width="11.5703125" customWidth="1"/>
    <col min="9" max="10" width="13.85546875" customWidth="1"/>
    <col min="11" max="11" width="13" customWidth="1"/>
    <col min="12" max="12" width="12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  <col min="22" max="38" width="9.140625" style="40"/>
    <col min="39" max="39" width="11.28515625" style="38" bestFit="1" customWidth="1"/>
    <col min="40" max="43" width="9.28515625" style="38" bestFit="1" customWidth="1"/>
    <col min="44" max="44" width="7.28515625" customWidth="1"/>
    <col min="45" max="46" width="9.85546875" customWidth="1"/>
    <col min="63" max="65" width="10.7109375" customWidth="1"/>
    <col min="66" max="81" width="7.28515625" style="50" customWidth="1"/>
    <col min="84" max="84" width="10.28515625" bestFit="1" customWidth="1"/>
  </cols>
  <sheetData>
    <row r="1" spans="1:84" s="56" customFormat="1" ht="25.5">
      <c r="A1" s="51" t="str">
        <f>'Monthly Data'!A1</f>
        <v>Date</v>
      </c>
      <c r="B1" s="51" t="str">
        <f>'Monthly Data'!B1</f>
        <v>Year</v>
      </c>
      <c r="C1" s="51" t="s">
        <v>20</v>
      </c>
      <c r="D1" s="52" t="str">
        <f>'Monthly Data'!D1</f>
        <v>ReskWh</v>
      </c>
      <c r="E1" s="52" t="str">
        <f>'Monthly Data'!E1</f>
        <v>ResCDM</v>
      </c>
      <c r="F1" s="52" t="str">
        <f>'Monthly Data'!F1</f>
        <v>Res_NoCDM</v>
      </c>
      <c r="G1" s="52" t="str">
        <f>'Monthly Data'!G1</f>
        <v>GSlt50kWh</v>
      </c>
      <c r="H1" s="52" t="str">
        <f>'Monthly Data'!H1</f>
        <v>GSlt50kW_CDM</v>
      </c>
      <c r="I1" s="52" t="str">
        <f>'Monthly Data'!I1</f>
        <v>GSlt50kW_NoCDM</v>
      </c>
      <c r="J1" s="52" t="str">
        <f>'Monthly Data'!J1</f>
        <v>GSgt50kWh</v>
      </c>
      <c r="K1" s="52" t="str">
        <f>'Monthly Data'!K1</f>
        <v>GSgt50kWh_CDM</v>
      </c>
      <c r="L1" s="52" t="str">
        <f>'Monthly Data'!L1</f>
        <v>GSgt50kWh_NoCDM</v>
      </c>
      <c r="M1" s="52" t="str">
        <f>'Monthly Data'!M1</f>
        <v>StreetkWh</v>
      </c>
      <c r="N1" s="52" t="str">
        <f>'Monthly Data'!N1</f>
        <v>USLkWh</v>
      </c>
      <c r="O1" s="51" t="str">
        <f>'Monthly Data'!O1</f>
        <v>GSgt50kW</v>
      </c>
      <c r="P1" s="51" t="str">
        <f>'Monthly Data'!P1</f>
        <v>Street_kW</v>
      </c>
      <c r="Q1" s="52" t="str">
        <f>'Monthly Data'!Q1</f>
        <v>Res Cust</v>
      </c>
      <c r="R1" s="52" t="str">
        <f>'Monthly Data'!R1</f>
        <v>GSlt50 Cust</v>
      </c>
      <c r="S1" s="52" t="str">
        <f>'Monthly Data'!S1</f>
        <v>GSgt50Cust</v>
      </c>
      <c r="T1" s="52" t="str">
        <f>'Monthly Data'!T1</f>
        <v>Street Cust</v>
      </c>
      <c r="U1" s="52" t="str">
        <f>'Monthly Data'!U1</f>
        <v>USL Cust</v>
      </c>
      <c r="V1" s="53" t="str">
        <f>Weather!C1</f>
        <v>Avg. Temp</v>
      </c>
      <c r="W1" s="53" t="str">
        <f>Weather!D1</f>
        <v>HDD22</v>
      </c>
      <c r="X1" s="53" t="str">
        <f>Weather!E1</f>
        <v>CDD22</v>
      </c>
      <c r="Y1" s="53" t="str">
        <f>Weather!F1</f>
        <v>HDD20</v>
      </c>
      <c r="Z1" s="53" t="str">
        <f>Weather!G1</f>
        <v>CDD20</v>
      </c>
      <c r="AA1" s="53" t="str">
        <f>Weather!H1</f>
        <v>HDD18</v>
      </c>
      <c r="AB1" s="53" t="str">
        <f>Weather!I1</f>
        <v>CDD18</v>
      </c>
      <c r="AC1" s="53" t="str">
        <f>Weather!J1</f>
        <v>HDD16</v>
      </c>
      <c r="AD1" s="53" t="str">
        <f>Weather!K1</f>
        <v>CDD16</v>
      </c>
      <c r="AE1" s="53" t="str">
        <f>Weather!L1</f>
        <v>HDD14</v>
      </c>
      <c r="AF1" s="53" t="str">
        <f>Weather!M1</f>
        <v>CDD14</v>
      </c>
      <c r="AG1" s="53" t="str">
        <f>Weather!N1</f>
        <v>HDD12</v>
      </c>
      <c r="AH1" s="53" t="str">
        <f>Weather!O1</f>
        <v>CDD12</v>
      </c>
      <c r="AI1" s="53" t="str">
        <f>Weather!P1</f>
        <v>HDD10</v>
      </c>
      <c r="AJ1" s="53" t="str">
        <f>Weather!Q1</f>
        <v>CDD10</v>
      </c>
      <c r="AK1" s="53" t="str">
        <f>Weather!R1</f>
        <v>HDD8</v>
      </c>
      <c r="AL1" s="53" t="str">
        <f>Weather!S1</f>
        <v>CDD8</v>
      </c>
      <c r="AM1" s="54" t="str">
        <f>Economic!C1</f>
        <v>OntarioGDP</v>
      </c>
      <c r="AN1" s="54" t="str">
        <f>Economic!D1</f>
        <v>OntarioFTEAdj</v>
      </c>
      <c r="AO1" s="54" t="str">
        <f>Economic!E1</f>
        <v>OntarioFTE</v>
      </c>
      <c r="AP1" s="54" t="str">
        <f>Economic!F1</f>
        <v>BarrieFTEAdj</v>
      </c>
      <c r="AQ1" s="54" t="str">
        <f>Economic!G1</f>
        <v>BarrieFTE</v>
      </c>
      <c r="AR1" s="45" t="s">
        <v>74</v>
      </c>
      <c r="AS1" s="45" t="s">
        <v>75</v>
      </c>
      <c r="AT1" s="45" t="s">
        <v>76</v>
      </c>
      <c r="AU1" s="45" t="s">
        <v>38</v>
      </c>
      <c r="AV1" s="45" t="s">
        <v>39</v>
      </c>
      <c r="AW1" s="45" t="s">
        <v>40</v>
      </c>
      <c r="AX1" s="45" t="s">
        <v>41</v>
      </c>
      <c r="AY1" s="45" t="s">
        <v>42</v>
      </c>
      <c r="AZ1" s="45" t="s">
        <v>77</v>
      </c>
      <c r="BA1" s="45" t="s">
        <v>78</v>
      </c>
      <c r="BB1" s="45" t="s">
        <v>79</v>
      </c>
      <c r="BC1" s="45" t="s">
        <v>80</v>
      </c>
      <c r="BD1" s="45" t="s">
        <v>47</v>
      </c>
      <c r="BE1" s="45" t="s">
        <v>48</v>
      </c>
      <c r="BF1" s="45" t="s">
        <v>49</v>
      </c>
      <c r="BG1" s="45" t="s">
        <v>81</v>
      </c>
      <c r="BH1" s="45" t="s">
        <v>82</v>
      </c>
      <c r="BI1" s="45" t="s">
        <v>83</v>
      </c>
      <c r="BJ1" s="46" t="s">
        <v>84</v>
      </c>
      <c r="BK1" s="45" t="s">
        <v>85</v>
      </c>
      <c r="BL1" s="45" t="s">
        <v>193</v>
      </c>
      <c r="BM1" s="45" t="s">
        <v>251</v>
      </c>
      <c r="BN1" s="48" t="str">
        <f t="shared" ref="BN1:CC1" si="0">$BJ$1&amp;W1</f>
        <v>COVIDHDD22</v>
      </c>
      <c r="BO1" s="48" t="str">
        <f t="shared" si="0"/>
        <v>COVIDCDD22</v>
      </c>
      <c r="BP1" s="48" t="str">
        <f t="shared" si="0"/>
        <v>COVIDHDD20</v>
      </c>
      <c r="BQ1" s="48" t="str">
        <f t="shared" si="0"/>
        <v>COVIDCDD20</v>
      </c>
      <c r="BR1" s="48" t="str">
        <f t="shared" si="0"/>
        <v>COVIDHDD18</v>
      </c>
      <c r="BS1" s="48" t="str">
        <f t="shared" si="0"/>
        <v>COVIDCDD18</v>
      </c>
      <c r="BT1" s="48" t="str">
        <f t="shared" si="0"/>
        <v>COVIDHDD16</v>
      </c>
      <c r="BU1" s="48" t="str">
        <f t="shared" si="0"/>
        <v>COVIDCDD16</v>
      </c>
      <c r="BV1" s="48" t="str">
        <f t="shared" si="0"/>
        <v>COVIDHDD14</v>
      </c>
      <c r="BW1" s="48" t="str">
        <f t="shared" si="0"/>
        <v>COVIDCDD14</v>
      </c>
      <c r="BX1" s="48" t="str">
        <f t="shared" si="0"/>
        <v>COVIDHDD12</v>
      </c>
      <c r="BY1" s="48" t="str">
        <f t="shared" si="0"/>
        <v>COVIDCDD12</v>
      </c>
      <c r="BZ1" s="48" t="str">
        <f t="shared" si="0"/>
        <v>COVIDHDD10</v>
      </c>
      <c r="CA1" s="48" t="str">
        <f t="shared" si="0"/>
        <v>COVIDCDD10</v>
      </c>
      <c r="CB1" s="48" t="str">
        <f t="shared" si="0"/>
        <v>COVIDHDD8</v>
      </c>
      <c r="CC1" s="48" t="str">
        <f t="shared" si="0"/>
        <v>COVIDCDD8</v>
      </c>
      <c r="CD1" s="55" t="s">
        <v>86</v>
      </c>
      <c r="CE1" s="55" t="s">
        <v>87</v>
      </c>
      <c r="CF1" s="55" t="s">
        <v>88</v>
      </c>
    </row>
    <row r="2" spans="1:84">
      <c r="A2" s="7">
        <f>'Monthly Data'!A2</f>
        <v>40909</v>
      </c>
      <c r="B2" s="6">
        <f>'Monthly Data'!B2</f>
        <v>2012</v>
      </c>
      <c r="C2" s="6">
        <f t="shared" ref="C2:C54" si="1">MONTH(A2)</f>
        <v>1</v>
      </c>
      <c r="D2" s="1">
        <f>'Monthly Data'!D2</f>
        <v>12827420.298623217</v>
      </c>
      <c r="E2" s="1">
        <f>'Monthly Data'!E2</f>
        <v>7616.598672289485</v>
      </c>
      <c r="F2" s="1">
        <f>'Monthly Data'!F2</f>
        <v>12835036.897295507</v>
      </c>
      <c r="G2" s="1">
        <f>'Monthly Data'!G2</f>
        <v>4478351.0672541764</v>
      </c>
      <c r="H2" s="1">
        <f>'Monthly Data'!H2</f>
        <v>26559.009222780162</v>
      </c>
      <c r="I2" s="1">
        <f>'Monthly Data'!I2</f>
        <v>4504910.0764769567</v>
      </c>
      <c r="J2" s="1">
        <f>'Monthly Data'!J2</f>
        <v>12990962.837961996</v>
      </c>
      <c r="K2" s="1">
        <f>'Monthly Data'!K2</f>
        <v>37506.851639469562</v>
      </c>
      <c r="L2" s="1">
        <f>'Monthly Data'!L2</f>
        <v>13028469.689601466</v>
      </c>
      <c r="M2" s="1">
        <f>'Monthly Data'!M2</f>
        <v>231418.9036474805</v>
      </c>
      <c r="N2" s="1">
        <f>'Monthly Data'!N2</f>
        <v>35978.101240496195</v>
      </c>
      <c r="O2" s="5">
        <f>'Monthly Data'!O2</f>
        <v>28201.79</v>
      </c>
      <c r="P2" s="5">
        <f>'Monthly Data'!P2</f>
        <v>507.87</v>
      </c>
      <c r="Q2" s="2">
        <f>'Monthly Data'!Q2</f>
        <v>13894</v>
      </c>
      <c r="R2" s="2">
        <f>'Monthly Data'!R2</f>
        <v>1705</v>
      </c>
      <c r="S2" s="2">
        <f>'Monthly Data'!S2</f>
        <v>116</v>
      </c>
      <c r="T2" s="2">
        <f>'Monthly Data'!T2</f>
        <v>3018</v>
      </c>
      <c r="U2" s="2">
        <f>'Monthly Data'!U2</f>
        <v>30</v>
      </c>
      <c r="V2" s="41">
        <f>Weather!C122</f>
        <v>-2.4419354838709673</v>
      </c>
      <c r="W2" s="42">
        <f>Weather!D122</f>
        <v>757.7</v>
      </c>
      <c r="X2" s="42">
        <f>Weather!E122</f>
        <v>0</v>
      </c>
      <c r="Y2" s="42">
        <f>Weather!F122</f>
        <v>695.7</v>
      </c>
      <c r="Z2" s="42">
        <f>Weather!G122</f>
        <v>0</v>
      </c>
      <c r="AA2" s="42">
        <f>Weather!H122</f>
        <v>633.70000000000005</v>
      </c>
      <c r="AB2" s="42">
        <f>Weather!I122</f>
        <v>0</v>
      </c>
      <c r="AC2" s="42">
        <f>Weather!J122</f>
        <v>571.70000000000005</v>
      </c>
      <c r="AD2" s="42">
        <f>Weather!K122</f>
        <v>0</v>
      </c>
      <c r="AE2" s="42">
        <f>Weather!L122</f>
        <v>509.7</v>
      </c>
      <c r="AF2" s="42">
        <f>Weather!M122</f>
        <v>0</v>
      </c>
      <c r="AG2" s="42">
        <f>Weather!N122</f>
        <v>447.7</v>
      </c>
      <c r="AH2" s="42">
        <f>Weather!O122</f>
        <v>0</v>
      </c>
      <c r="AI2" s="42">
        <f>Weather!P122</f>
        <v>385.7</v>
      </c>
      <c r="AJ2" s="42">
        <f>Weather!Q122</f>
        <v>0</v>
      </c>
      <c r="AK2" s="42">
        <f>Weather!R122</f>
        <v>323.7</v>
      </c>
      <c r="AL2" s="42">
        <f>Weather!S122</f>
        <v>0</v>
      </c>
      <c r="AM2" s="39">
        <f>Economic!C2</f>
        <v>634944.30000000005</v>
      </c>
      <c r="AN2" s="39">
        <f>Economic!D2</f>
        <v>6662.5</v>
      </c>
      <c r="AO2" s="39">
        <f>Economic!E2</f>
        <v>6626</v>
      </c>
      <c r="AP2" s="39">
        <f>Economic!F2</f>
        <v>99.3</v>
      </c>
      <c r="AQ2" s="39">
        <f>Economic!G2</f>
        <v>99.7</v>
      </c>
      <c r="AR2" s="43">
        <v>31</v>
      </c>
      <c r="AS2" s="43">
        <v>20</v>
      </c>
      <c r="AT2" s="43">
        <v>1</v>
      </c>
      <c r="AU2" s="43">
        <v>1</v>
      </c>
      <c r="AV2" s="43">
        <v>0</v>
      </c>
      <c r="AW2" s="43">
        <v>0</v>
      </c>
      <c r="AX2" s="43">
        <v>0</v>
      </c>
      <c r="AY2" s="43">
        <v>0</v>
      </c>
      <c r="AZ2" s="43">
        <v>0</v>
      </c>
      <c r="BA2" s="43">
        <v>0</v>
      </c>
      <c r="BB2" s="43">
        <v>0</v>
      </c>
      <c r="BC2" s="43">
        <v>0</v>
      </c>
      <c r="BD2" s="43">
        <v>0</v>
      </c>
      <c r="BE2" s="43">
        <v>0</v>
      </c>
      <c r="BF2" s="43">
        <v>0</v>
      </c>
      <c r="BG2" s="43">
        <v>0</v>
      </c>
      <c r="BH2" s="43">
        <v>0</v>
      </c>
      <c r="BI2" s="43">
        <f t="shared" ref="BI2:BI54" si="2">BG2+BH2</f>
        <v>0</v>
      </c>
      <c r="BJ2" s="44">
        <v>0</v>
      </c>
      <c r="BK2" s="44">
        <v>0</v>
      </c>
      <c r="BL2" s="44">
        <f>BK2</f>
        <v>0</v>
      </c>
      <c r="BM2" s="44">
        <v>1</v>
      </c>
      <c r="BN2" s="49">
        <f t="shared" ref="BN2:BN33" si="3">$BJ2*W2</f>
        <v>0</v>
      </c>
      <c r="BO2" s="49">
        <f t="shared" ref="BO2:BO33" si="4">$BJ2*X2</f>
        <v>0</v>
      </c>
      <c r="BP2" s="49">
        <f t="shared" ref="BP2:BP33" si="5">$BJ2*Y2</f>
        <v>0</v>
      </c>
      <c r="BQ2" s="49">
        <f t="shared" ref="BQ2:BQ33" si="6">$BJ2*Z2</f>
        <v>0</v>
      </c>
      <c r="BR2" s="49">
        <f t="shared" ref="BR2:BR33" si="7">$BJ2*AA2</f>
        <v>0</v>
      </c>
      <c r="BS2" s="49">
        <f t="shared" ref="BS2:BS33" si="8">$BJ2*AB2</f>
        <v>0</v>
      </c>
      <c r="BT2" s="49">
        <f t="shared" ref="BT2:BT33" si="9">$BJ2*AC2</f>
        <v>0</v>
      </c>
      <c r="BU2" s="49">
        <f t="shared" ref="BU2:BU33" si="10">$BJ2*AD2</f>
        <v>0</v>
      </c>
      <c r="BV2" s="49">
        <f t="shared" ref="BV2:BV33" si="11">$BJ2*AE2</f>
        <v>0</v>
      </c>
      <c r="BW2" s="49">
        <f t="shared" ref="BW2:BW33" si="12">$BJ2*AF2</f>
        <v>0</v>
      </c>
      <c r="BX2" s="49">
        <f t="shared" ref="BX2:BX33" si="13">$BJ2*AG2</f>
        <v>0</v>
      </c>
      <c r="BY2" s="49">
        <f t="shared" ref="BY2:BY33" si="14">$BJ2*AH2</f>
        <v>0</v>
      </c>
      <c r="BZ2" s="49">
        <f t="shared" ref="BZ2:BZ33" si="15">$BJ2*AI2</f>
        <v>0</v>
      </c>
      <c r="CA2" s="49">
        <f t="shared" ref="CA2:CA33" si="16">$BJ2*AJ2</f>
        <v>0</v>
      </c>
      <c r="CB2" s="49">
        <f t="shared" ref="CB2:CB33" si="17">$BJ2*AK2</f>
        <v>0</v>
      </c>
      <c r="CC2" s="49">
        <f t="shared" ref="CC2:CC33" si="18">$BJ2*AL2</f>
        <v>0</v>
      </c>
      <c r="CD2" s="8">
        <f t="shared" ref="CD2:CD33" si="19">F2/Q2</f>
        <v>923.78270456999473</v>
      </c>
      <c r="CE2" s="8">
        <f t="shared" ref="CE2:CE33" si="20">I2/R2</f>
        <v>2642.1759979336989</v>
      </c>
      <c r="CF2" s="8">
        <f t="shared" ref="CF2:CF33" si="21">L2/S2</f>
        <v>112314.39387587471</v>
      </c>
    </row>
    <row r="3" spans="1:84">
      <c r="A3" s="7">
        <f>'Monthly Data'!A3</f>
        <v>40940</v>
      </c>
      <c r="B3" s="6">
        <f>'Monthly Data'!B3</f>
        <v>2012</v>
      </c>
      <c r="C3" s="6">
        <f t="shared" si="1"/>
        <v>2</v>
      </c>
      <c r="D3" s="1">
        <f>'Monthly Data'!D3</f>
        <v>11197440.04167104</v>
      </c>
      <c r="E3" s="1">
        <f>'Monthly Data'!E3</f>
        <v>7616.598672289485</v>
      </c>
      <c r="F3" s="1">
        <f>'Monthly Data'!F3</f>
        <v>11205056.640343329</v>
      </c>
      <c r="G3" s="1">
        <f>'Monthly Data'!G3</f>
        <v>4065707.5581034366</v>
      </c>
      <c r="H3" s="1">
        <f>'Monthly Data'!H3</f>
        <v>26559.009222780162</v>
      </c>
      <c r="I3" s="1">
        <f>'Monthly Data'!I3</f>
        <v>4092266.567326217</v>
      </c>
      <c r="J3" s="1">
        <f>'Monthly Data'!J3</f>
        <v>12511988.18141382</v>
      </c>
      <c r="K3" s="1">
        <f>'Monthly Data'!K3</f>
        <v>37506.851639469562</v>
      </c>
      <c r="L3" s="1">
        <f>'Monthly Data'!L3</f>
        <v>12549495.03305329</v>
      </c>
      <c r="M3" s="1">
        <f>'Monthly Data'!M3</f>
        <v>199041.46917053807</v>
      </c>
      <c r="N3" s="1">
        <f>'Monthly Data'!N3</f>
        <v>32624.224859688042</v>
      </c>
      <c r="O3" s="5">
        <f>'Monthly Data'!O3</f>
        <v>28498.41</v>
      </c>
      <c r="P3" s="5">
        <f>'Monthly Data'!P3</f>
        <v>507.87</v>
      </c>
      <c r="Q3" s="2">
        <f>'Monthly Data'!Q3</f>
        <v>13839</v>
      </c>
      <c r="R3" s="2">
        <f>'Monthly Data'!R3</f>
        <v>1686</v>
      </c>
      <c r="S3" s="2">
        <f>'Monthly Data'!S3</f>
        <v>114</v>
      </c>
      <c r="T3" s="2">
        <f>'Monthly Data'!T3</f>
        <v>3018</v>
      </c>
      <c r="U3" s="2">
        <f>'Monthly Data'!U3</f>
        <v>30</v>
      </c>
      <c r="V3" s="41">
        <f>Weather!C123</f>
        <v>-1.0206896551724136</v>
      </c>
      <c r="W3" s="42">
        <f>Weather!D123</f>
        <v>667.6</v>
      </c>
      <c r="X3" s="42">
        <f>Weather!E123</f>
        <v>0</v>
      </c>
      <c r="Y3" s="42">
        <f>Weather!F123</f>
        <v>609.6</v>
      </c>
      <c r="Z3" s="42">
        <f>Weather!G123</f>
        <v>0</v>
      </c>
      <c r="AA3" s="42">
        <f>Weather!H123</f>
        <v>551.6</v>
      </c>
      <c r="AB3" s="42">
        <f>Weather!I123</f>
        <v>0</v>
      </c>
      <c r="AC3" s="42">
        <f>Weather!J123</f>
        <v>493.6</v>
      </c>
      <c r="AD3" s="42">
        <f>Weather!K123</f>
        <v>0</v>
      </c>
      <c r="AE3" s="42">
        <f>Weather!L123</f>
        <v>435.6</v>
      </c>
      <c r="AF3" s="42">
        <f>Weather!M123</f>
        <v>0</v>
      </c>
      <c r="AG3" s="42">
        <f>Weather!N123</f>
        <v>377.6</v>
      </c>
      <c r="AH3" s="42">
        <f>Weather!O123</f>
        <v>0</v>
      </c>
      <c r="AI3" s="42">
        <f>Weather!P123</f>
        <v>319.60000000000002</v>
      </c>
      <c r="AJ3" s="42">
        <f>Weather!Q123</f>
        <v>0</v>
      </c>
      <c r="AK3" s="42">
        <f>Weather!R123</f>
        <v>261.60000000000002</v>
      </c>
      <c r="AL3" s="42">
        <f>Weather!S123</f>
        <v>0</v>
      </c>
      <c r="AM3" s="39">
        <f>Economic!C3</f>
        <v>634944.30000000005</v>
      </c>
      <c r="AN3" s="39">
        <f>Economic!D3</f>
        <v>6656.6</v>
      </c>
      <c r="AO3" s="39">
        <f>Economic!E3</f>
        <v>6581.8</v>
      </c>
      <c r="AP3" s="39">
        <f>Economic!F3</f>
        <v>98.4</v>
      </c>
      <c r="AQ3" s="39">
        <f>Economic!G3</f>
        <v>97.7</v>
      </c>
      <c r="AR3" s="43">
        <v>29</v>
      </c>
      <c r="AS3" s="43">
        <v>19</v>
      </c>
      <c r="AT3" s="43">
        <f t="shared" ref="AT3:AT54" si="22">1+AT2</f>
        <v>2</v>
      </c>
      <c r="AU3" s="43">
        <v>0</v>
      </c>
      <c r="AV3" s="43">
        <v>1</v>
      </c>
      <c r="AW3" s="43">
        <v>0</v>
      </c>
      <c r="AX3" s="43">
        <v>0</v>
      </c>
      <c r="AY3" s="43">
        <v>0</v>
      </c>
      <c r="AZ3" s="43">
        <v>0</v>
      </c>
      <c r="BA3" s="43">
        <v>0</v>
      </c>
      <c r="BB3" s="43">
        <v>0</v>
      </c>
      <c r="BC3" s="43">
        <v>0</v>
      </c>
      <c r="BD3" s="43">
        <v>0</v>
      </c>
      <c r="BE3" s="43">
        <v>0</v>
      </c>
      <c r="BF3" s="43">
        <v>0</v>
      </c>
      <c r="BG3" s="43">
        <v>0</v>
      </c>
      <c r="BH3" s="43">
        <v>0</v>
      </c>
      <c r="BI3" s="43">
        <f t="shared" si="2"/>
        <v>0</v>
      </c>
      <c r="BJ3" s="44">
        <v>0</v>
      </c>
      <c r="BK3" s="44">
        <v>0</v>
      </c>
      <c r="BL3" s="44">
        <f t="shared" ref="BL3:BL66" si="23">BK3</f>
        <v>0</v>
      </c>
      <c r="BM3" s="44">
        <v>1</v>
      </c>
      <c r="BN3" s="49">
        <f t="shared" si="3"/>
        <v>0</v>
      </c>
      <c r="BO3" s="49">
        <f t="shared" si="4"/>
        <v>0</v>
      </c>
      <c r="BP3" s="49">
        <f t="shared" si="5"/>
        <v>0</v>
      </c>
      <c r="BQ3" s="49">
        <f t="shared" si="6"/>
        <v>0</v>
      </c>
      <c r="BR3" s="49">
        <f t="shared" si="7"/>
        <v>0</v>
      </c>
      <c r="BS3" s="49">
        <f t="shared" si="8"/>
        <v>0</v>
      </c>
      <c r="BT3" s="49">
        <f t="shared" si="9"/>
        <v>0</v>
      </c>
      <c r="BU3" s="49">
        <f t="shared" si="10"/>
        <v>0</v>
      </c>
      <c r="BV3" s="49">
        <f t="shared" si="11"/>
        <v>0</v>
      </c>
      <c r="BW3" s="49">
        <f t="shared" si="12"/>
        <v>0</v>
      </c>
      <c r="BX3" s="49">
        <f t="shared" si="13"/>
        <v>0</v>
      </c>
      <c r="BY3" s="49">
        <f t="shared" si="14"/>
        <v>0</v>
      </c>
      <c r="BZ3" s="49">
        <f t="shared" si="15"/>
        <v>0</v>
      </c>
      <c r="CA3" s="49">
        <f t="shared" si="16"/>
        <v>0</v>
      </c>
      <c r="CB3" s="49">
        <f t="shared" si="17"/>
        <v>0</v>
      </c>
      <c r="CC3" s="49">
        <f t="shared" si="18"/>
        <v>0</v>
      </c>
      <c r="CD3" s="8">
        <f t="shared" si="19"/>
        <v>809.67242144254124</v>
      </c>
      <c r="CE3" s="8">
        <f t="shared" si="20"/>
        <v>2427.2043697071276</v>
      </c>
      <c r="CF3" s="8">
        <f t="shared" si="21"/>
        <v>110083.28976362535</v>
      </c>
    </row>
    <row r="4" spans="1:84">
      <c r="A4" s="7">
        <f>'Monthly Data'!A4</f>
        <v>40969</v>
      </c>
      <c r="B4" s="6">
        <f>'Monthly Data'!B4</f>
        <v>2012</v>
      </c>
      <c r="C4" s="6">
        <f t="shared" si="1"/>
        <v>3</v>
      </c>
      <c r="D4" s="1">
        <f>'Monthly Data'!D4</f>
        <v>10111651.608718148</v>
      </c>
      <c r="E4" s="1">
        <f>'Monthly Data'!E4</f>
        <v>7616.598672289485</v>
      </c>
      <c r="F4" s="1">
        <f>'Monthly Data'!F4</f>
        <v>10119268.207390437</v>
      </c>
      <c r="G4" s="1">
        <f>'Monthly Data'!G4</f>
        <v>3961602.6327651269</v>
      </c>
      <c r="H4" s="1">
        <f>'Monthly Data'!H4</f>
        <v>26559.009222780162</v>
      </c>
      <c r="I4" s="1">
        <f>'Monthly Data'!I4</f>
        <v>3988161.6419879072</v>
      </c>
      <c r="J4" s="1">
        <f>'Monthly Data'!J4</f>
        <v>12515628.791895019</v>
      </c>
      <c r="K4" s="1">
        <f>'Monthly Data'!K4</f>
        <v>37506.851639469562</v>
      </c>
      <c r="L4" s="1">
        <f>'Monthly Data'!L4</f>
        <v>12553135.643534489</v>
      </c>
      <c r="M4" s="1">
        <f>'Monthly Data'!M4</f>
        <v>189823.62947106914</v>
      </c>
      <c r="N4" s="1">
        <f>'Monthly Data'!N4</f>
        <v>34083.131082688917</v>
      </c>
      <c r="O4" s="5">
        <f>'Monthly Data'!O4</f>
        <v>27880.02</v>
      </c>
      <c r="P4" s="5">
        <f>'Monthly Data'!P4</f>
        <v>507.87</v>
      </c>
      <c r="Q4" s="2">
        <f>'Monthly Data'!Q4</f>
        <v>13913</v>
      </c>
      <c r="R4" s="2">
        <f>'Monthly Data'!R4</f>
        <v>1687</v>
      </c>
      <c r="S4" s="2">
        <f>'Monthly Data'!S4</f>
        <v>116</v>
      </c>
      <c r="T4" s="2">
        <f>'Monthly Data'!T4</f>
        <v>3018</v>
      </c>
      <c r="U4" s="2">
        <f>'Monthly Data'!U4</f>
        <v>30</v>
      </c>
      <c r="V4" s="41">
        <f>Weather!C124</f>
        <v>6.4</v>
      </c>
      <c r="W4" s="42">
        <f>Weather!D124</f>
        <v>483.6</v>
      </c>
      <c r="X4" s="42">
        <f>Weather!E124</f>
        <v>0</v>
      </c>
      <c r="Y4" s="42">
        <f>Weather!F124</f>
        <v>421.6</v>
      </c>
      <c r="Z4" s="42">
        <f>Weather!G124</f>
        <v>0</v>
      </c>
      <c r="AA4" s="42">
        <f>Weather!H124</f>
        <v>362.4</v>
      </c>
      <c r="AB4" s="42">
        <f>Weather!I124</f>
        <v>2.8</v>
      </c>
      <c r="AC4" s="42">
        <f>Weather!J124</f>
        <v>304.39999999999998</v>
      </c>
      <c r="AD4" s="42">
        <f>Weather!K124</f>
        <v>6.8</v>
      </c>
      <c r="AE4" s="42">
        <f>Weather!L124</f>
        <v>247.9</v>
      </c>
      <c r="AF4" s="42">
        <f>Weather!M124</f>
        <v>12.3</v>
      </c>
      <c r="AG4" s="42">
        <f>Weather!N124</f>
        <v>198.9</v>
      </c>
      <c r="AH4" s="42">
        <f>Weather!O124</f>
        <v>25.3</v>
      </c>
      <c r="AI4" s="42">
        <f>Weather!P124</f>
        <v>158.69999999999999</v>
      </c>
      <c r="AJ4" s="42">
        <f>Weather!Q124</f>
        <v>47.1</v>
      </c>
      <c r="AK4" s="42">
        <f>Weather!R124</f>
        <v>123.7</v>
      </c>
      <c r="AL4" s="42">
        <f>Weather!S124</f>
        <v>74.099999999999994</v>
      </c>
      <c r="AM4" s="39">
        <f>Economic!C4</f>
        <v>634944.30000000005</v>
      </c>
      <c r="AN4" s="39">
        <f>Economic!D4</f>
        <v>6667.9</v>
      </c>
      <c r="AO4" s="39">
        <f>Economic!E4</f>
        <v>6559.2</v>
      </c>
      <c r="AP4" s="39">
        <f>Economic!F4</f>
        <v>98.6</v>
      </c>
      <c r="AQ4" s="39">
        <f>Economic!G4</f>
        <v>97.5</v>
      </c>
      <c r="AR4" s="43">
        <v>31</v>
      </c>
      <c r="AS4" s="43">
        <v>23</v>
      </c>
      <c r="AT4" s="43">
        <f t="shared" si="22"/>
        <v>3</v>
      </c>
      <c r="AU4" s="43">
        <v>0</v>
      </c>
      <c r="AV4" s="43">
        <v>0</v>
      </c>
      <c r="AW4" s="43">
        <v>1</v>
      </c>
      <c r="AX4" s="43">
        <v>0</v>
      </c>
      <c r="AY4" s="43">
        <v>0</v>
      </c>
      <c r="AZ4" s="43">
        <v>0</v>
      </c>
      <c r="BA4" s="43">
        <v>0</v>
      </c>
      <c r="BB4" s="43">
        <v>0</v>
      </c>
      <c r="BC4" s="43">
        <v>0</v>
      </c>
      <c r="BD4" s="43">
        <v>0</v>
      </c>
      <c r="BE4" s="43">
        <v>0</v>
      </c>
      <c r="BF4" s="43">
        <v>0</v>
      </c>
      <c r="BG4" s="43">
        <v>1</v>
      </c>
      <c r="BH4" s="43">
        <v>0</v>
      </c>
      <c r="BI4" s="43">
        <f t="shared" si="2"/>
        <v>1</v>
      </c>
      <c r="BJ4" s="44">
        <v>0</v>
      </c>
      <c r="BK4" s="44">
        <v>0</v>
      </c>
      <c r="BL4" s="44">
        <f t="shared" si="23"/>
        <v>0</v>
      </c>
      <c r="BM4" s="44">
        <v>1</v>
      </c>
      <c r="BN4" s="49">
        <f t="shared" si="3"/>
        <v>0</v>
      </c>
      <c r="BO4" s="49">
        <f t="shared" si="4"/>
        <v>0</v>
      </c>
      <c r="BP4" s="49">
        <f t="shared" si="5"/>
        <v>0</v>
      </c>
      <c r="BQ4" s="49">
        <f t="shared" si="6"/>
        <v>0</v>
      </c>
      <c r="BR4" s="49">
        <f t="shared" si="7"/>
        <v>0</v>
      </c>
      <c r="BS4" s="49">
        <f t="shared" si="8"/>
        <v>0</v>
      </c>
      <c r="BT4" s="49">
        <f t="shared" si="9"/>
        <v>0</v>
      </c>
      <c r="BU4" s="49">
        <f t="shared" si="10"/>
        <v>0</v>
      </c>
      <c r="BV4" s="49">
        <f t="shared" si="11"/>
        <v>0</v>
      </c>
      <c r="BW4" s="49">
        <f t="shared" si="12"/>
        <v>0</v>
      </c>
      <c r="BX4" s="49">
        <f t="shared" si="13"/>
        <v>0</v>
      </c>
      <c r="BY4" s="49">
        <f t="shared" si="14"/>
        <v>0</v>
      </c>
      <c r="BZ4" s="49">
        <f t="shared" si="15"/>
        <v>0</v>
      </c>
      <c r="CA4" s="49">
        <f t="shared" si="16"/>
        <v>0</v>
      </c>
      <c r="CB4" s="49">
        <f t="shared" si="17"/>
        <v>0</v>
      </c>
      <c r="CC4" s="49">
        <f t="shared" si="18"/>
        <v>0</v>
      </c>
      <c r="CD4" s="8">
        <f t="shared" si="19"/>
        <v>727.32467529579799</v>
      </c>
      <c r="CE4" s="8">
        <f t="shared" si="20"/>
        <v>2364.0555079952028</v>
      </c>
      <c r="CF4" s="8">
        <f t="shared" si="21"/>
        <v>108216.68658219387</v>
      </c>
    </row>
    <row r="5" spans="1:84">
      <c r="A5" s="7">
        <f>'Monthly Data'!A5</f>
        <v>41000</v>
      </c>
      <c r="B5" s="6">
        <f>'Monthly Data'!B5</f>
        <v>2012</v>
      </c>
      <c r="C5" s="6">
        <f t="shared" si="1"/>
        <v>4</v>
      </c>
      <c r="D5" s="1">
        <f>'Monthly Data'!D5</f>
        <v>8478796.54526967</v>
      </c>
      <c r="E5" s="1">
        <f>'Monthly Data'!E5</f>
        <v>7616.598672289485</v>
      </c>
      <c r="F5" s="1">
        <f>'Monthly Data'!F5</f>
        <v>8486413.1439419594</v>
      </c>
      <c r="G5" s="1">
        <f>'Monthly Data'!G5</f>
        <v>3489558.9725733865</v>
      </c>
      <c r="H5" s="1">
        <f>'Monthly Data'!H5</f>
        <v>26559.009222780162</v>
      </c>
      <c r="I5" s="1">
        <f>'Monthly Data'!I5</f>
        <v>3516117.9817961669</v>
      </c>
      <c r="J5" s="1">
        <f>'Monthly Data'!J5</f>
        <v>11581560.752751157</v>
      </c>
      <c r="K5" s="1">
        <f>'Monthly Data'!K5</f>
        <v>37506.851639469562</v>
      </c>
      <c r="L5" s="1">
        <f>'Monthly Data'!L5</f>
        <v>11619067.604390627</v>
      </c>
      <c r="M5" s="1">
        <f>'Monthly Data'!M5</f>
        <v>160050.00734917622</v>
      </c>
      <c r="N5" s="1">
        <f>'Monthly Data'!N5</f>
        <v>34777.126850853536</v>
      </c>
      <c r="O5" s="5">
        <f>'Monthly Data'!O5</f>
        <v>28650.760000000002</v>
      </c>
      <c r="P5" s="5">
        <f>'Monthly Data'!P5</f>
        <v>507.87</v>
      </c>
      <c r="Q5" s="2">
        <f>'Monthly Data'!Q5</f>
        <v>13930</v>
      </c>
      <c r="R5" s="2">
        <f>'Monthly Data'!R5</f>
        <v>1677</v>
      </c>
      <c r="S5" s="2">
        <f>'Monthly Data'!S5</f>
        <v>115</v>
      </c>
      <c r="T5" s="2">
        <f>'Monthly Data'!T5</f>
        <v>3018</v>
      </c>
      <c r="U5" s="2">
        <f>'Monthly Data'!U5</f>
        <v>30</v>
      </c>
      <c r="V5" s="41">
        <f>Weather!C125</f>
        <v>5.4033333333333333</v>
      </c>
      <c r="W5" s="42">
        <f>Weather!D125</f>
        <v>497.9</v>
      </c>
      <c r="X5" s="42">
        <f>Weather!E125</f>
        <v>0</v>
      </c>
      <c r="Y5" s="42">
        <f>Weather!F125</f>
        <v>437.9</v>
      </c>
      <c r="Z5" s="42">
        <f>Weather!G125</f>
        <v>0</v>
      </c>
      <c r="AA5" s="42">
        <f>Weather!H125</f>
        <v>377.9</v>
      </c>
      <c r="AB5" s="42">
        <f>Weather!I125</f>
        <v>0</v>
      </c>
      <c r="AC5" s="42">
        <f>Weather!J125</f>
        <v>318.7</v>
      </c>
      <c r="AD5" s="42">
        <f>Weather!K125</f>
        <v>0.8</v>
      </c>
      <c r="AE5" s="42">
        <f>Weather!L125</f>
        <v>262</v>
      </c>
      <c r="AF5" s="42">
        <f>Weather!M125</f>
        <v>4.0999999999999996</v>
      </c>
      <c r="AG5" s="42">
        <f>Weather!N125</f>
        <v>206.9</v>
      </c>
      <c r="AH5" s="42">
        <f>Weather!O125</f>
        <v>9</v>
      </c>
      <c r="AI5" s="42">
        <f>Weather!P125</f>
        <v>153.5</v>
      </c>
      <c r="AJ5" s="42">
        <f>Weather!Q125</f>
        <v>15.6</v>
      </c>
      <c r="AK5" s="42">
        <f>Weather!R125</f>
        <v>102.4</v>
      </c>
      <c r="AL5" s="42">
        <f>Weather!S125</f>
        <v>24.5</v>
      </c>
      <c r="AM5" s="39">
        <f>Economic!C5</f>
        <v>634944.30000000005</v>
      </c>
      <c r="AN5" s="39">
        <f>Economic!D5</f>
        <v>6681</v>
      </c>
      <c r="AO5" s="39">
        <f>Economic!E5</f>
        <v>6594.3</v>
      </c>
      <c r="AP5" s="39">
        <f>Economic!F5</f>
        <v>99.7</v>
      </c>
      <c r="AQ5" s="39">
        <f>Economic!G5</f>
        <v>97.3</v>
      </c>
      <c r="AR5" s="43">
        <v>30</v>
      </c>
      <c r="AS5" s="43">
        <v>20</v>
      </c>
      <c r="AT5" s="43">
        <f t="shared" si="22"/>
        <v>4</v>
      </c>
      <c r="AU5" s="43">
        <v>0</v>
      </c>
      <c r="AV5" s="43">
        <v>0</v>
      </c>
      <c r="AW5" s="43">
        <v>0</v>
      </c>
      <c r="AX5" s="43">
        <v>1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0</v>
      </c>
      <c r="BG5" s="43">
        <v>1</v>
      </c>
      <c r="BH5" s="43">
        <v>0</v>
      </c>
      <c r="BI5" s="43">
        <f t="shared" si="2"/>
        <v>1</v>
      </c>
      <c r="BJ5" s="44">
        <v>0</v>
      </c>
      <c r="BK5" s="44">
        <v>0</v>
      </c>
      <c r="BL5" s="44">
        <f t="shared" si="23"/>
        <v>0</v>
      </c>
      <c r="BM5" s="44">
        <v>1</v>
      </c>
      <c r="BN5" s="49">
        <f t="shared" si="3"/>
        <v>0</v>
      </c>
      <c r="BO5" s="49">
        <f t="shared" si="4"/>
        <v>0</v>
      </c>
      <c r="BP5" s="49">
        <f t="shared" si="5"/>
        <v>0</v>
      </c>
      <c r="BQ5" s="49">
        <f t="shared" si="6"/>
        <v>0</v>
      </c>
      <c r="BR5" s="49">
        <f t="shared" si="7"/>
        <v>0</v>
      </c>
      <c r="BS5" s="49">
        <f t="shared" si="8"/>
        <v>0</v>
      </c>
      <c r="BT5" s="49">
        <f t="shared" si="9"/>
        <v>0</v>
      </c>
      <c r="BU5" s="49">
        <f t="shared" si="10"/>
        <v>0</v>
      </c>
      <c r="BV5" s="49">
        <f t="shared" si="11"/>
        <v>0</v>
      </c>
      <c r="BW5" s="49">
        <f t="shared" si="12"/>
        <v>0</v>
      </c>
      <c r="BX5" s="49">
        <f t="shared" si="13"/>
        <v>0</v>
      </c>
      <c r="BY5" s="49">
        <f t="shared" si="14"/>
        <v>0</v>
      </c>
      <c r="BZ5" s="49">
        <f t="shared" si="15"/>
        <v>0</v>
      </c>
      <c r="CA5" s="49">
        <f t="shared" si="16"/>
        <v>0</v>
      </c>
      <c r="CB5" s="49">
        <f t="shared" si="17"/>
        <v>0</v>
      </c>
      <c r="CC5" s="49">
        <f t="shared" si="18"/>
        <v>0</v>
      </c>
      <c r="CD5" s="8">
        <f t="shared" si="19"/>
        <v>609.21845972304084</v>
      </c>
      <c r="CE5" s="8">
        <f t="shared" si="20"/>
        <v>2096.6714262350429</v>
      </c>
      <c r="CF5" s="8">
        <f t="shared" si="21"/>
        <v>101035.37047296198</v>
      </c>
    </row>
    <row r="6" spans="1:84">
      <c r="A6" s="7">
        <f>'Monthly Data'!A6</f>
        <v>41030</v>
      </c>
      <c r="B6" s="6">
        <f>'Monthly Data'!B6</f>
        <v>2012</v>
      </c>
      <c r="C6" s="6">
        <f t="shared" si="1"/>
        <v>5</v>
      </c>
      <c r="D6" s="1">
        <f>'Monthly Data'!D6</f>
        <v>7926945.9205015553</v>
      </c>
      <c r="E6" s="1">
        <f>'Monthly Data'!E6</f>
        <v>7616.598672289485</v>
      </c>
      <c r="F6" s="1">
        <f>'Monthly Data'!F6</f>
        <v>7934562.5191738447</v>
      </c>
      <c r="G6" s="1">
        <f>'Monthly Data'!G6</f>
        <v>3594919.6695303437</v>
      </c>
      <c r="H6" s="1">
        <f>'Monthly Data'!H6</f>
        <v>26559.009222780162</v>
      </c>
      <c r="I6" s="1">
        <f>'Monthly Data'!I6</f>
        <v>3621478.6787531241</v>
      </c>
      <c r="J6" s="1">
        <f>'Monthly Data'!J6</f>
        <v>12251017.851641623</v>
      </c>
      <c r="K6" s="1">
        <f>'Monthly Data'!K6</f>
        <v>37506.851639469562</v>
      </c>
      <c r="L6" s="1">
        <f>'Monthly Data'!L6</f>
        <v>12288524.703281093</v>
      </c>
      <c r="M6" s="1">
        <f>'Monthly Data'!M6</f>
        <v>144384.19131953857</v>
      </c>
      <c r="N6" s="1">
        <f>'Monthly Data'!N6</f>
        <v>33019.137001354022</v>
      </c>
      <c r="O6" s="5">
        <f>'Monthly Data'!O6</f>
        <v>27422.899999999998</v>
      </c>
      <c r="P6" s="5">
        <f>'Monthly Data'!P6</f>
        <v>507.87</v>
      </c>
      <c r="Q6" s="2">
        <f>'Monthly Data'!Q6</f>
        <v>13951</v>
      </c>
      <c r="R6" s="2">
        <f>'Monthly Data'!R6</f>
        <v>1682</v>
      </c>
      <c r="S6" s="2">
        <f>'Monthly Data'!S6</f>
        <v>115</v>
      </c>
      <c r="T6" s="2">
        <f>'Monthly Data'!T6</f>
        <v>3018</v>
      </c>
      <c r="U6" s="2">
        <f>'Monthly Data'!U6</f>
        <v>30</v>
      </c>
      <c r="V6" s="41">
        <f>Weather!C126</f>
        <v>14.480645161290326</v>
      </c>
      <c r="W6" s="42">
        <f>Weather!D126</f>
        <v>235.9</v>
      </c>
      <c r="X6" s="42">
        <f>Weather!E126</f>
        <v>2.8</v>
      </c>
      <c r="Y6" s="42">
        <f>Weather!F126</f>
        <v>183.3</v>
      </c>
      <c r="Z6" s="42">
        <f>Weather!G126</f>
        <v>12.2</v>
      </c>
      <c r="AA6" s="42">
        <f>Weather!H126</f>
        <v>133.5</v>
      </c>
      <c r="AB6" s="42">
        <f>Weather!I126</f>
        <v>24.4</v>
      </c>
      <c r="AC6" s="42">
        <f>Weather!J126</f>
        <v>89.2</v>
      </c>
      <c r="AD6" s="42">
        <f>Weather!K126</f>
        <v>42.1</v>
      </c>
      <c r="AE6" s="42">
        <f>Weather!L126</f>
        <v>52.1</v>
      </c>
      <c r="AF6" s="42">
        <f>Weather!M126</f>
        <v>67</v>
      </c>
      <c r="AG6" s="42">
        <f>Weather!N126</f>
        <v>22.5</v>
      </c>
      <c r="AH6" s="42">
        <f>Weather!O126</f>
        <v>99.4</v>
      </c>
      <c r="AI6" s="42">
        <f>Weather!P126</f>
        <v>7.3</v>
      </c>
      <c r="AJ6" s="42">
        <f>Weather!Q126</f>
        <v>146.19999999999999</v>
      </c>
      <c r="AK6" s="42">
        <f>Weather!R126</f>
        <v>1.3</v>
      </c>
      <c r="AL6" s="42">
        <f>Weather!S126</f>
        <v>202.2</v>
      </c>
      <c r="AM6" s="39">
        <f>Economic!C6</f>
        <v>634944.30000000005</v>
      </c>
      <c r="AN6" s="39">
        <f>Economic!D6</f>
        <v>6690.2</v>
      </c>
      <c r="AO6" s="39">
        <f>Economic!E6</f>
        <v>6657.6</v>
      </c>
      <c r="AP6" s="39">
        <f>Economic!F6</f>
        <v>100.6</v>
      </c>
      <c r="AQ6" s="39">
        <f>Economic!G6</f>
        <v>99</v>
      </c>
      <c r="AR6" s="43">
        <v>31</v>
      </c>
      <c r="AS6" s="43">
        <v>20</v>
      </c>
      <c r="AT6" s="43">
        <f t="shared" si="22"/>
        <v>5</v>
      </c>
      <c r="AU6" s="43">
        <v>0</v>
      </c>
      <c r="AV6" s="43">
        <v>0</v>
      </c>
      <c r="AW6" s="43">
        <v>0</v>
      </c>
      <c r="AX6" s="43">
        <v>0</v>
      </c>
      <c r="AY6" s="43">
        <v>1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1</v>
      </c>
      <c r="BH6" s="43">
        <v>0</v>
      </c>
      <c r="BI6" s="43">
        <f t="shared" si="2"/>
        <v>1</v>
      </c>
      <c r="BJ6" s="44">
        <v>0</v>
      </c>
      <c r="BK6" s="44">
        <v>0</v>
      </c>
      <c r="BL6" s="44">
        <f t="shared" si="23"/>
        <v>0</v>
      </c>
      <c r="BM6" s="44">
        <v>1</v>
      </c>
      <c r="BN6" s="49">
        <f t="shared" si="3"/>
        <v>0</v>
      </c>
      <c r="BO6" s="49">
        <f t="shared" si="4"/>
        <v>0</v>
      </c>
      <c r="BP6" s="49">
        <f t="shared" si="5"/>
        <v>0</v>
      </c>
      <c r="BQ6" s="49">
        <f t="shared" si="6"/>
        <v>0</v>
      </c>
      <c r="BR6" s="49">
        <f t="shared" si="7"/>
        <v>0</v>
      </c>
      <c r="BS6" s="49">
        <f t="shared" si="8"/>
        <v>0</v>
      </c>
      <c r="BT6" s="49">
        <f t="shared" si="9"/>
        <v>0</v>
      </c>
      <c r="BU6" s="49">
        <f t="shared" si="10"/>
        <v>0</v>
      </c>
      <c r="BV6" s="49">
        <f t="shared" si="11"/>
        <v>0</v>
      </c>
      <c r="BW6" s="49">
        <f t="shared" si="12"/>
        <v>0</v>
      </c>
      <c r="BX6" s="49">
        <f t="shared" si="13"/>
        <v>0</v>
      </c>
      <c r="BY6" s="49">
        <f t="shared" si="14"/>
        <v>0</v>
      </c>
      <c r="BZ6" s="49">
        <f t="shared" si="15"/>
        <v>0</v>
      </c>
      <c r="CA6" s="49">
        <f t="shared" si="16"/>
        <v>0</v>
      </c>
      <c r="CB6" s="49">
        <f t="shared" si="17"/>
        <v>0</v>
      </c>
      <c r="CC6" s="49">
        <f t="shared" si="18"/>
        <v>0</v>
      </c>
      <c r="CD6" s="8">
        <f t="shared" si="19"/>
        <v>568.74507341221738</v>
      </c>
      <c r="CE6" s="8">
        <f t="shared" si="20"/>
        <v>2153.0788815416909</v>
      </c>
      <c r="CF6" s="8">
        <f t="shared" si="21"/>
        <v>106856.73655027038</v>
      </c>
    </row>
    <row r="7" spans="1:84">
      <c r="A7" s="7">
        <f>'Monthly Data'!A7</f>
        <v>41061</v>
      </c>
      <c r="B7" s="6">
        <f>'Monthly Data'!B7</f>
        <v>2012</v>
      </c>
      <c r="C7" s="6">
        <f t="shared" si="1"/>
        <v>6</v>
      </c>
      <c r="D7" s="1">
        <f>'Monthly Data'!D7</f>
        <v>8454655.5354389474</v>
      </c>
      <c r="E7" s="1">
        <f>'Monthly Data'!E7</f>
        <v>7616.598672289485</v>
      </c>
      <c r="F7" s="1">
        <f>'Monthly Data'!F7</f>
        <v>8462272.1341112368</v>
      </c>
      <c r="G7" s="1">
        <f>'Monthly Data'!G7</f>
        <v>3781481.9837417374</v>
      </c>
      <c r="H7" s="1">
        <f>'Monthly Data'!H7</f>
        <v>26559.009222780162</v>
      </c>
      <c r="I7" s="1">
        <f>'Monthly Data'!I7</f>
        <v>3808040.9929645178</v>
      </c>
      <c r="J7" s="1">
        <f>'Monthly Data'!J7</f>
        <v>12310028.390929945</v>
      </c>
      <c r="K7" s="1">
        <f>'Monthly Data'!K7</f>
        <v>37506.851639469562</v>
      </c>
      <c r="L7" s="1">
        <f>'Monthly Data'!L7</f>
        <v>12347535.242569415</v>
      </c>
      <c r="M7" s="1">
        <f>'Monthly Data'!M7</f>
        <v>129019.81210405308</v>
      </c>
      <c r="N7" s="1">
        <f>'Monthly Data'!N7</f>
        <v>34805.063517449991</v>
      </c>
      <c r="O7" s="5">
        <f>'Monthly Data'!O7</f>
        <v>28656.22</v>
      </c>
      <c r="P7" s="5">
        <f>'Monthly Data'!P7</f>
        <v>507.87</v>
      </c>
      <c r="Q7" s="2">
        <f>'Monthly Data'!Q7</f>
        <v>13951</v>
      </c>
      <c r="R7" s="2">
        <f>'Monthly Data'!R7</f>
        <v>1682</v>
      </c>
      <c r="S7" s="2">
        <f>'Monthly Data'!S7</f>
        <v>114</v>
      </c>
      <c r="T7" s="2">
        <f>'Monthly Data'!T7</f>
        <v>3018</v>
      </c>
      <c r="U7" s="2">
        <f>'Monthly Data'!U7</f>
        <v>30</v>
      </c>
      <c r="V7" s="41">
        <f>Weather!C127</f>
        <v>19.233333333333331</v>
      </c>
      <c r="W7" s="42">
        <f>Weather!D127</f>
        <v>108.7</v>
      </c>
      <c r="X7" s="42">
        <f>Weather!E127</f>
        <v>25.7</v>
      </c>
      <c r="Y7" s="42">
        <f>Weather!F127</f>
        <v>71.2</v>
      </c>
      <c r="Z7" s="42">
        <f>Weather!G127</f>
        <v>48.2</v>
      </c>
      <c r="AA7" s="42">
        <f>Weather!H127</f>
        <v>40.799999999999997</v>
      </c>
      <c r="AB7" s="42">
        <f>Weather!I127</f>
        <v>77.8</v>
      </c>
      <c r="AC7" s="42">
        <f>Weather!J127</f>
        <v>21.6</v>
      </c>
      <c r="AD7" s="42">
        <f>Weather!K127</f>
        <v>118.6</v>
      </c>
      <c r="AE7" s="42">
        <f>Weather!L127</f>
        <v>7.5</v>
      </c>
      <c r="AF7" s="42">
        <f>Weather!M127</f>
        <v>164.5</v>
      </c>
      <c r="AG7" s="42">
        <f>Weather!N127</f>
        <v>0.5</v>
      </c>
      <c r="AH7" s="42">
        <f>Weather!O127</f>
        <v>217.5</v>
      </c>
      <c r="AI7" s="42">
        <f>Weather!P127</f>
        <v>0</v>
      </c>
      <c r="AJ7" s="42">
        <f>Weather!Q127</f>
        <v>277</v>
      </c>
      <c r="AK7" s="42">
        <f>Weather!R127</f>
        <v>0</v>
      </c>
      <c r="AL7" s="42">
        <f>Weather!S127</f>
        <v>337</v>
      </c>
      <c r="AM7" s="39">
        <f>Economic!C7</f>
        <v>634944.30000000005</v>
      </c>
      <c r="AN7" s="39">
        <f>Economic!D7</f>
        <v>6685.4</v>
      </c>
      <c r="AO7" s="39">
        <f>Economic!E7</f>
        <v>6727.5</v>
      </c>
      <c r="AP7" s="39">
        <f>Economic!F7</f>
        <v>102.2</v>
      </c>
      <c r="AQ7" s="39">
        <f>Economic!G7</f>
        <v>102.3</v>
      </c>
      <c r="AR7" s="43">
        <v>30</v>
      </c>
      <c r="AS7" s="43">
        <v>22</v>
      </c>
      <c r="AT7" s="43">
        <f t="shared" si="22"/>
        <v>6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  <c r="AZ7" s="43">
        <v>1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>
        <f t="shared" si="2"/>
        <v>0</v>
      </c>
      <c r="BJ7" s="44">
        <v>0</v>
      </c>
      <c r="BK7" s="44">
        <v>0</v>
      </c>
      <c r="BL7" s="44">
        <f t="shared" si="23"/>
        <v>0</v>
      </c>
      <c r="BM7" s="44">
        <v>1</v>
      </c>
      <c r="BN7" s="49">
        <f t="shared" si="3"/>
        <v>0</v>
      </c>
      <c r="BO7" s="49">
        <f t="shared" si="4"/>
        <v>0</v>
      </c>
      <c r="BP7" s="49">
        <f t="shared" si="5"/>
        <v>0</v>
      </c>
      <c r="BQ7" s="49">
        <f t="shared" si="6"/>
        <v>0</v>
      </c>
      <c r="BR7" s="49">
        <f t="shared" si="7"/>
        <v>0</v>
      </c>
      <c r="BS7" s="49">
        <f t="shared" si="8"/>
        <v>0</v>
      </c>
      <c r="BT7" s="49">
        <f t="shared" si="9"/>
        <v>0</v>
      </c>
      <c r="BU7" s="49">
        <f t="shared" si="10"/>
        <v>0</v>
      </c>
      <c r="BV7" s="49">
        <f t="shared" si="11"/>
        <v>0</v>
      </c>
      <c r="BW7" s="49">
        <f t="shared" si="12"/>
        <v>0</v>
      </c>
      <c r="BX7" s="49">
        <f t="shared" si="13"/>
        <v>0</v>
      </c>
      <c r="BY7" s="49">
        <f t="shared" si="14"/>
        <v>0</v>
      </c>
      <c r="BZ7" s="49">
        <f t="shared" si="15"/>
        <v>0</v>
      </c>
      <c r="CA7" s="49">
        <f t="shared" si="16"/>
        <v>0</v>
      </c>
      <c r="CB7" s="49">
        <f t="shared" si="17"/>
        <v>0</v>
      </c>
      <c r="CC7" s="49">
        <f t="shared" si="18"/>
        <v>0</v>
      </c>
      <c r="CD7" s="8">
        <f t="shared" si="19"/>
        <v>606.57100810775114</v>
      </c>
      <c r="CE7" s="8">
        <f t="shared" si="20"/>
        <v>2263.9958341049451</v>
      </c>
      <c r="CF7" s="8">
        <f t="shared" si="21"/>
        <v>108311.71265411767</v>
      </c>
    </row>
    <row r="8" spans="1:84">
      <c r="A8" s="7">
        <f>'Monthly Data'!A8</f>
        <v>41091</v>
      </c>
      <c r="B8" s="6">
        <f>'Monthly Data'!B8</f>
        <v>2012</v>
      </c>
      <c r="C8" s="6">
        <f t="shared" si="1"/>
        <v>7</v>
      </c>
      <c r="D8" s="1">
        <f>'Monthly Data'!D8</f>
        <v>9826603.0632330216</v>
      </c>
      <c r="E8" s="1">
        <f>'Monthly Data'!E8</f>
        <v>7616.598672289485</v>
      </c>
      <c r="F8" s="1">
        <f>'Monthly Data'!F8</f>
        <v>9834219.661905311</v>
      </c>
      <c r="G8" s="1">
        <f>'Monthly Data'!G8</f>
        <v>4207305.3270734232</v>
      </c>
      <c r="H8" s="1">
        <f>'Monthly Data'!H8</f>
        <v>26559.009222780162</v>
      </c>
      <c r="I8" s="1">
        <f>'Monthly Data'!I8</f>
        <v>4233864.3362962035</v>
      </c>
      <c r="J8" s="1">
        <f>'Monthly Data'!J8</f>
        <v>11300716.156588657</v>
      </c>
      <c r="K8" s="1">
        <f>'Monthly Data'!K8</f>
        <v>37506.851639469562</v>
      </c>
      <c r="L8" s="1">
        <f>'Monthly Data'!L8</f>
        <v>11338223.008228127</v>
      </c>
      <c r="M8" s="1">
        <f>'Monthly Data'!M8</f>
        <v>138431.42611166334</v>
      </c>
      <c r="N8" s="1">
        <f>'Monthly Data'!N8</f>
        <v>33577.12247694777</v>
      </c>
      <c r="O8" s="5">
        <f>'Monthly Data'!O8</f>
        <v>28813.030000000002</v>
      </c>
      <c r="P8" s="5">
        <f>'Monthly Data'!P8</f>
        <v>507.87</v>
      </c>
      <c r="Q8" s="2">
        <f>'Monthly Data'!Q8</f>
        <v>14026</v>
      </c>
      <c r="R8" s="2">
        <f>'Monthly Data'!R8</f>
        <v>1691</v>
      </c>
      <c r="S8" s="2">
        <f>'Monthly Data'!S8</f>
        <v>113</v>
      </c>
      <c r="T8" s="2">
        <f>'Monthly Data'!T8</f>
        <v>3018</v>
      </c>
      <c r="U8" s="2">
        <f>'Monthly Data'!U8</f>
        <v>30</v>
      </c>
      <c r="V8" s="41">
        <f>Weather!C128</f>
        <v>22.048387096774196</v>
      </c>
      <c r="W8" s="42">
        <f>Weather!D128</f>
        <v>34.799999999999997</v>
      </c>
      <c r="X8" s="42">
        <f>Weather!E128</f>
        <v>36.299999999999997</v>
      </c>
      <c r="Y8" s="42">
        <f>Weather!F128</f>
        <v>8.5</v>
      </c>
      <c r="Z8" s="42">
        <f>Weather!G128</f>
        <v>72</v>
      </c>
      <c r="AA8" s="42">
        <f>Weather!H128</f>
        <v>0.2</v>
      </c>
      <c r="AB8" s="42">
        <f>Weather!I128</f>
        <v>125.7</v>
      </c>
      <c r="AC8" s="42">
        <f>Weather!J128</f>
        <v>0</v>
      </c>
      <c r="AD8" s="42">
        <f>Weather!K128</f>
        <v>187.5</v>
      </c>
      <c r="AE8" s="42">
        <f>Weather!L128</f>
        <v>0</v>
      </c>
      <c r="AF8" s="42">
        <f>Weather!M128</f>
        <v>249.5</v>
      </c>
      <c r="AG8" s="42">
        <f>Weather!N128</f>
        <v>0</v>
      </c>
      <c r="AH8" s="42">
        <f>Weather!O128</f>
        <v>311.5</v>
      </c>
      <c r="AI8" s="42">
        <f>Weather!P128</f>
        <v>0</v>
      </c>
      <c r="AJ8" s="42">
        <f>Weather!Q128</f>
        <v>373.5</v>
      </c>
      <c r="AK8" s="42">
        <f>Weather!R128</f>
        <v>0</v>
      </c>
      <c r="AL8" s="42">
        <f>Weather!S128</f>
        <v>435.5</v>
      </c>
      <c r="AM8" s="39">
        <f>Economic!C8</f>
        <v>634944.30000000005</v>
      </c>
      <c r="AN8" s="39">
        <f>Economic!D8</f>
        <v>6687.7</v>
      </c>
      <c r="AO8" s="39">
        <f>Economic!E8</f>
        <v>6772.9</v>
      </c>
      <c r="AP8" s="39">
        <f>Economic!F8</f>
        <v>101.8</v>
      </c>
      <c r="AQ8" s="39">
        <f>Economic!G8</f>
        <v>104</v>
      </c>
      <c r="AR8" s="43">
        <v>31</v>
      </c>
      <c r="AS8" s="43">
        <v>21</v>
      </c>
      <c r="AT8" s="43">
        <f t="shared" si="22"/>
        <v>7</v>
      </c>
      <c r="AU8" s="43">
        <v>0</v>
      </c>
      <c r="AV8" s="43">
        <v>0</v>
      </c>
      <c r="AW8" s="43">
        <v>0</v>
      </c>
      <c r="AX8" s="43">
        <v>0</v>
      </c>
      <c r="AY8" s="43">
        <v>0</v>
      </c>
      <c r="AZ8" s="43">
        <v>0</v>
      </c>
      <c r="BA8" s="43">
        <v>1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>
        <f t="shared" si="2"/>
        <v>0</v>
      </c>
      <c r="BJ8" s="44">
        <v>0</v>
      </c>
      <c r="BK8" s="44">
        <v>0</v>
      </c>
      <c r="BL8" s="44">
        <f t="shared" si="23"/>
        <v>0</v>
      </c>
      <c r="BM8" s="44">
        <v>1</v>
      </c>
      <c r="BN8" s="49">
        <f t="shared" si="3"/>
        <v>0</v>
      </c>
      <c r="BO8" s="49">
        <f t="shared" si="4"/>
        <v>0</v>
      </c>
      <c r="BP8" s="49">
        <f t="shared" si="5"/>
        <v>0</v>
      </c>
      <c r="BQ8" s="49">
        <f t="shared" si="6"/>
        <v>0</v>
      </c>
      <c r="BR8" s="49">
        <f t="shared" si="7"/>
        <v>0</v>
      </c>
      <c r="BS8" s="49">
        <f t="shared" si="8"/>
        <v>0</v>
      </c>
      <c r="BT8" s="49">
        <f t="shared" si="9"/>
        <v>0</v>
      </c>
      <c r="BU8" s="49">
        <f t="shared" si="10"/>
        <v>0</v>
      </c>
      <c r="BV8" s="49">
        <f t="shared" si="11"/>
        <v>0</v>
      </c>
      <c r="BW8" s="49">
        <f t="shared" si="12"/>
        <v>0</v>
      </c>
      <c r="BX8" s="49">
        <f t="shared" si="13"/>
        <v>0</v>
      </c>
      <c r="BY8" s="49">
        <f t="shared" si="14"/>
        <v>0</v>
      </c>
      <c r="BZ8" s="49">
        <f t="shared" si="15"/>
        <v>0</v>
      </c>
      <c r="CA8" s="49">
        <f t="shared" si="16"/>
        <v>0</v>
      </c>
      <c r="CB8" s="49">
        <f t="shared" si="17"/>
        <v>0</v>
      </c>
      <c r="CC8" s="49">
        <f t="shared" si="18"/>
        <v>0</v>
      </c>
      <c r="CD8" s="8">
        <f t="shared" si="19"/>
        <v>701.14214044669268</v>
      </c>
      <c r="CE8" s="8">
        <f t="shared" si="20"/>
        <v>2503.7636524519239</v>
      </c>
      <c r="CF8" s="8">
        <f t="shared" si="21"/>
        <v>100338.25670998343</v>
      </c>
    </row>
    <row r="9" spans="1:84">
      <c r="A9" s="7">
        <f>'Monthly Data'!A9</f>
        <v>41122</v>
      </c>
      <c r="B9" s="6">
        <f>'Monthly Data'!B9</f>
        <v>2012</v>
      </c>
      <c r="C9" s="6">
        <f t="shared" si="1"/>
        <v>8</v>
      </c>
      <c r="D9" s="1">
        <f>'Monthly Data'!D9</f>
        <v>9147834.0091446079</v>
      </c>
      <c r="E9" s="1">
        <f>'Monthly Data'!E9</f>
        <v>7616.598672289485</v>
      </c>
      <c r="F9" s="1">
        <f>'Monthly Data'!F9</f>
        <v>9155450.6078168973</v>
      </c>
      <c r="G9" s="1">
        <f>'Monthly Data'!G9</f>
        <v>4030620.2912917547</v>
      </c>
      <c r="H9" s="1">
        <f>'Monthly Data'!H9</f>
        <v>26559.009222780162</v>
      </c>
      <c r="I9" s="1">
        <f>'Monthly Data'!I9</f>
        <v>4057179.300514535</v>
      </c>
      <c r="J9" s="1">
        <f>'Monthly Data'!J9</f>
        <v>10221475.762723412</v>
      </c>
      <c r="K9" s="1">
        <f>'Monthly Data'!K9</f>
        <v>37506.851639469562</v>
      </c>
      <c r="L9" s="1">
        <f>'Monthly Data'!L9</f>
        <v>10258982.614362882</v>
      </c>
      <c r="M9" s="1">
        <f>'Monthly Data'!M9</f>
        <v>156496.67510014755</v>
      </c>
      <c r="N9" s="1">
        <f>'Monthly Data'!N9</f>
        <v>34380.76217153528</v>
      </c>
      <c r="O9" s="5">
        <f>'Monthly Data'!O9</f>
        <v>28999.7</v>
      </c>
      <c r="P9" s="5">
        <f>'Monthly Data'!P9</f>
        <v>507.87</v>
      </c>
      <c r="Q9" s="2">
        <f>'Monthly Data'!Q9</f>
        <v>14008</v>
      </c>
      <c r="R9" s="2">
        <f>'Monthly Data'!R9</f>
        <v>1683</v>
      </c>
      <c r="S9" s="2">
        <f>'Monthly Data'!S9</f>
        <v>115</v>
      </c>
      <c r="T9" s="2">
        <f>'Monthly Data'!T9</f>
        <v>3018</v>
      </c>
      <c r="U9" s="2">
        <f>'Monthly Data'!U9</f>
        <v>30</v>
      </c>
      <c r="V9" s="41">
        <f>Weather!C129</f>
        <v>20.743008736673687</v>
      </c>
      <c r="W9" s="42">
        <f>Weather!D129</f>
        <v>58.3</v>
      </c>
      <c r="X9" s="42">
        <f>Weather!E129</f>
        <v>19.3</v>
      </c>
      <c r="Y9" s="42">
        <f>Weather!F129</f>
        <v>24.4</v>
      </c>
      <c r="Z9" s="42">
        <f>Weather!G129</f>
        <v>47.4</v>
      </c>
      <c r="AA9" s="42">
        <f>Weather!H129</f>
        <v>4.7</v>
      </c>
      <c r="AB9" s="42">
        <f>Weather!I129</f>
        <v>89.7</v>
      </c>
      <c r="AC9" s="42">
        <f>Weather!J129</f>
        <v>0</v>
      </c>
      <c r="AD9" s="42">
        <f>Weather!K129</f>
        <v>147</v>
      </c>
      <c r="AE9" s="42">
        <f>Weather!L129</f>
        <v>0</v>
      </c>
      <c r="AF9" s="42">
        <f>Weather!M129</f>
        <v>209</v>
      </c>
      <c r="AG9" s="42">
        <f>Weather!N129</f>
        <v>0</v>
      </c>
      <c r="AH9" s="42">
        <f>Weather!O129</f>
        <v>271</v>
      </c>
      <c r="AI9" s="42">
        <f>Weather!P129</f>
        <v>0</v>
      </c>
      <c r="AJ9" s="42">
        <f>Weather!Q129</f>
        <v>333</v>
      </c>
      <c r="AK9" s="42">
        <f>Weather!R129</f>
        <v>0</v>
      </c>
      <c r="AL9" s="42">
        <f>Weather!S129</f>
        <v>395</v>
      </c>
      <c r="AM9" s="39">
        <f>Economic!C9</f>
        <v>634944.30000000005</v>
      </c>
      <c r="AN9" s="39">
        <f>Economic!D9</f>
        <v>6696.7</v>
      </c>
      <c r="AO9" s="39">
        <f>Economic!E9</f>
        <v>6792.8</v>
      </c>
      <c r="AP9" s="39">
        <f>Economic!F9</f>
        <v>100.6</v>
      </c>
      <c r="AQ9" s="39">
        <f>Economic!G9</f>
        <v>102.5</v>
      </c>
      <c r="AR9" s="43">
        <v>31</v>
      </c>
      <c r="AS9" s="43">
        <v>21</v>
      </c>
      <c r="AT9" s="43">
        <f t="shared" si="22"/>
        <v>8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1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f t="shared" si="2"/>
        <v>0</v>
      </c>
      <c r="BJ9" s="44">
        <v>0</v>
      </c>
      <c r="BK9" s="44">
        <v>0</v>
      </c>
      <c r="BL9" s="44">
        <f t="shared" si="23"/>
        <v>0</v>
      </c>
      <c r="BM9" s="44">
        <v>0</v>
      </c>
      <c r="BN9" s="49">
        <f t="shared" si="3"/>
        <v>0</v>
      </c>
      <c r="BO9" s="49">
        <f t="shared" si="4"/>
        <v>0</v>
      </c>
      <c r="BP9" s="49">
        <f t="shared" si="5"/>
        <v>0</v>
      </c>
      <c r="BQ9" s="49">
        <f t="shared" si="6"/>
        <v>0</v>
      </c>
      <c r="BR9" s="49">
        <f t="shared" si="7"/>
        <v>0</v>
      </c>
      <c r="BS9" s="49">
        <f t="shared" si="8"/>
        <v>0</v>
      </c>
      <c r="BT9" s="49">
        <f t="shared" si="9"/>
        <v>0</v>
      </c>
      <c r="BU9" s="49">
        <f t="shared" si="10"/>
        <v>0</v>
      </c>
      <c r="BV9" s="49">
        <f t="shared" si="11"/>
        <v>0</v>
      </c>
      <c r="BW9" s="49">
        <f t="shared" si="12"/>
        <v>0</v>
      </c>
      <c r="BX9" s="49">
        <f t="shared" si="13"/>
        <v>0</v>
      </c>
      <c r="BY9" s="49">
        <f t="shared" si="14"/>
        <v>0</v>
      </c>
      <c r="BZ9" s="49">
        <f t="shared" si="15"/>
        <v>0</v>
      </c>
      <c r="CA9" s="49">
        <f t="shared" si="16"/>
        <v>0</v>
      </c>
      <c r="CB9" s="49">
        <f t="shared" si="17"/>
        <v>0</v>
      </c>
      <c r="CC9" s="49">
        <f t="shared" si="18"/>
        <v>0</v>
      </c>
      <c r="CD9" s="8">
        <f t="shared" si="19"/>
        <v>653.58727925591791</v>
      </c>
      <c r="CE9" s="8">
        <f t="shared" si="20"/>
        <v>2410.6828880062599</v>
      </c>
      <c r="CF9" s="8">
        <f t="shared" si="21"/>
        <v>89208.544472720721</v>
      </c>
    </row>
    <row r="10" spans="1:84">
      <c r="A10" s="7">
        <f>'Monthly Data'!A10</f>
        <v>41153</v>
      </c>
      <c r="B10" s="6">
        <f>'Monthly Data'!B10</f>
        <v>2012</v>
      </c>
      <c r="C10" s="6">
        <f t="shared" si="1"/>
        <v>9</v>
      </c>
      <c r="D10" s="1">
        <f>'Monthly Data'!D10</f>
        <v>7812356.94077376</v>
      </c>
      <c r="E10" s="1">
        <f>'Monthly Data'!E10</f>
        <v>7616.598672289485</v>
      </c>
      <c r="F10" s="1">
        <f>'Monthly Data'!F10</f>
        <v>7819973.5394460494</v>
      </c>
      <c r="G10" s="1">
        <f>'Monthly Data'!G10</f>
        <v>3577087.4095730796</v>
      </c>
      <c r="H10" s="1">
        <f>'Monthly Data'!H10</f>
        <v>26559.009222780162</v>
      </c>
      <c r="I10" s="1">
        <f>'Monthly Data'!I10</f>
        <v>3603646.4187958599</v>
      </c>
      <c r="J10" s="1">
        <f>'Monthly Data'!J10</f>
        <v>9495774.282707544</v>
      </c>
      <c r="K10" s="1">
        <f>'Monthly Data'!K10</f>
        <v>37506.851639469562</v>
      </c>
      <c r="L10" s="1">
        <f>'Monthly Data'!L10</f>
        <v>9533281.1343470141</v>
      </c>
      <c r="M10" s="1">
        <f>'Monthly Data'!M10</f>
        <v>174006.81475457569</v>
      </c>
      <c r="N10" s="1">
        <f>'Monthly Data'!N10</f>
        <v>35375.654033656472</v>
      </c>
      <c r="O10" s="5">
        <f>'Monthly Data'!O10</f>
        <v>24615.149999999998</v>
      </c>
      <c r="P10" s="5">
        <f>'Monthly Data'!P10</f>
        <v>507.87</v>
      </c>
      <c r="Q10" s="2">
        <f>'Monthly Data'!Q10</f>
        <v>14087</v>
      </c>
      <c r="R10" s="2">
        <f>'Monthly Data'!R10</f>
        <v>1686</v>
      </c>
      <c r="S10" s="2">
        <f>'Monthly Data'!S10</f>
        <v>116</v>
      </c>
      <c r="T10" s="2">
        <f>'Monthly Data'!T10</f>
        <v>3018</v>
      </c>
      <c r="U10" s="2">
        <f>'Monthly Data'!U10</f>
        <v>30</v>
      </c>
      <c r="V10" s="41">
        <f>Weather!C130</f>
        <v>15.806666666666667</v>
      </c>
      <c r="W10" s="42">
        <f>Weather!D130</f>
        <v>187.6</v>
      </c>
      <c r="X10" s="42">
        <f>Weather!E130</f>
        <v>1.8</v>
      </c>
      <c r="Y10" s="42">
        <f>Weather!F130</f>
        <v>133.9</v>
      </c>
      <c r="Z10" s="42">
        <f>Weather!G130</f>
        <v>8.1</v>
      </c>
      <c r="AA10" s="42">
        <f>Weather!H130</f>
        <v>90.2</v>
      </c>
      <c r="AB10" s="42">
        <f>Weather!I130</f>
        <v>24.4</v>
      </c>
      <c r="AC10" s="42">
        <f>Weather!J130</f>
        <v>53.8</v>
      </c>
      <c r="AD10" s="42">
        <f>Weather!K130</f>
        <v>48</v>
      </c>
      <c r="AE10" s="42">
        <f>Weather!L130</f>
        <v>24.4</v>
      </c>
      <c r="AF10" s="42">
        <f>Weather!M130</f>
        <v>78.599999999999994</v>
      </c>
      <c r="AG10" s="42">
        <f>Weather!N130</f>
        <v>5.5</v>
      </c>
      <c r="AH10" s="42">
        <f>Weather!O130</f>
        <v>119.7</v>
      </c>
      <c r="AI10" s="42">
        <f>Weather!P130</f>
        <v>0</v>
      </c>
      <c r="AJ10" s="42">
        <f>Weather!Q130</f>
        <v>174.2</v>
      </c>
      <c r="AK10" s="42">
        <f>Weather!R130</f>
        <v>0</v>
      </c>
      <c r="AL10" s="42">
        <f>Weather!S130</f>
        <v>234.2</v>
      </c>
      <c r="AM10" s="39">
        <f>Economic!C10</f>
        <v>634944.30000000005</v>
      </c>
      <c r="AN10" s="39">
        <f>Economic!D10</f>
        <v>6714.6</v>
      </c>
      <c r="AO10" s="39">
        <f>Economic!E10</f>
        <v>6769.1</v>
      </c>
      <c r="AP10" s="39">
        <f>Economic!F10</f>
        <v>99.8</v>
      </c>
      <c r="AQ10" s="39">
        <f>Economic!G10</f>
        <v>100.8</v>
      </c>
      <c r="AR10" s="43">
        <v>30</v>
      </c>
      <c r="AS10" s="43">
        <v>21</v>
      </c>
      <c r="AT10" s="43">
        <f t="shared" si="22"/>
        <v>9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1</v>
      </c>
      <c r="BD10" s="43">
        <v>0</v>
      </c>
      <c r="BE10" s="43">
        <v>0</v>
      </c>
      <c r="BF10" s="43">
        <v>0</v>
      </c>
      <c r="BG10" s="43">
        <v>0</v>
      </c>
      <c r="BH10" s="43">
        <v>1</v>
      </c>
      <c r="BI10" s="43">
        <f t="shared" si="2"/>
        <v>1</v>
      </c>
      <c r="BJ10" s="44">
        <v>0</v>
      </c>
      <c r="BK10" s="44">
        <v>0</v>
      </c>
      <c r="BL10" s="44">
        <f t="shared" si="23"/>
        <v>0</v>
      </c>
      <c r="BM10" s="44">
        <v>0</v>
      </c>
      <c r="BN10" s="49">
        <f t="shared" si="3"/>
        <v>0</v>
      </c>
      <c r="BO10" s="49">
        <f t="shared" si="4"/>
        <v>0</v>
      </c>
      <c r="BP10" s="49">
        <f t="shared" si="5"/>
        <v>0</v>
      </c>
      <c r="BQ10" s="49">
        <f t="shared" si="6"/>
        <v>0</v>
      </c>
      <c r="BR10" s="49">
        <f t="shared" si="7"/>
        <v>0</v>
      </c>
      <c r="BS10" s="49">
        <f t="shared" si="8"/>
        <v>0</v>
      </c>
      <c r="BT10" s="49">
        <f t="shared" si="9"/>
        <v>0</v>
      </c>
      <c r="BU10" s="49">
        <f t="shared" si="10"/>
        <v>0</v>
      </c>
      <c r="BV10" s="49">
        <f t="shared" si="11"/>
        <v>0</v>
      </c>
      <c r="BW10" s="49">
        <f t="shared" si="12"/>
        <v>0</v>
      </c>
      <c r="BX10" s="49">
        <f t="shared" si="13"/>
        <v>0</v>
      </c>
      <c r="BY10" s="49">
        <f t="shared" si="14"/>
        <v>0</v>
      </c>
      <c r="BZ10" s="49">
        <f t="shared" si="15"/>
        <v>0</v>
      </c>
      <c r="CA10" s="49">
        <f t="shared" si="16"/>
        <v>0</v>
      </c>
      <c r="CB10" s="49">
        <f t="shared" si="17"/>
        <v>0</v>
      </c>
      <c r="CC10" s="49">
        <f t="shared" si="18"/>
        <v>0</v>
      </c>
      <c r="CD10" s="8">
        <f t="shared" si="19"/>
        <v>555.11986508454959</v>
      </c>
      <c r="CE10" s="8">
        <f t="shared" si="20"/>
        <v>2137.3940799500947</v>
      </c>
      <c r="CF10" s="8">
        <f t="shared" si="21"/>
        <v>82183.458054715637</v>
      </c>
    </row>
    <row r="11" spans="1:84">
      <c r="A11" s="7">
        <f>'Monthly Data'!A11</f>
        <v>41183</v>
      </c>
      <c r="B11" s="6">
        <f>'Monthly Data'!B11</f>
        <v>2012</v>
      </c>
      <c r="C11" s="6">
        <f t="shared" si="1"/>
        <v>10</v>
      </c>
      <c r="D11" s="1">
        <f>'Monthly Data'!D11</f>
        <v>8482688.6504607759</v>
      </c>
      <c r="E11" s="1">
        <f>'Monthly Data'!E11</f>
        <v>7616.598672289485</v>
      </c>
      <c r="F11" s="1">
        <f>'Monthly Data'!F11</f>
        <v>8490305.2491330653</v>
      </c>
      <c r="G11" s="1">
        <f>'Monthly Data'!G11</f>
        <v>3583266.3542476725</v>
      </c>
      <c r="H11" s="1">
        <f>'Monthly Data'!H11</f>
        <v>26559.009222780162</v>
      </c>
      <c r="I11" s="1">
        <f>'Monthly Data'!I11</f>
        <v>3609825.3634704528</v>
      </c>
      <c r="J11" s="1">
        <f>'Monthly Data'!J11</f>
        <v>10069244.846842447</v>
      </c>
      <c r="K11" s="1">
        <f>'Monthly Data'!K11</f>
        <v>37506.851639469562</v>
      </c>
      <c r="L11" s="1">
        <f>'Monthly Data'!L11</f>
        <v>10106751.698481917</v>
      </c>
      <c r="M11" s="1">
        <f>'Monthly Data'!M11</f>
        <v>204099.79528729056</v>
      </c>
      <c r="N11" s="1">
        <f>'Monthly Data'!N11</f>
        <v>36526.962722723503</v>
      </c>
      <c r="O11" s="5">
        <f>'Monthly Data'!O11</f>
        <v>24974.510000000002</v>
      </c>
      <c r="P11" s="5">
        <f>'Monthly Data'!P11</f>
        <v>507.87</v>
      </c>
      <c r="Q11" s="2">
        <f>'Monthly Data'!Q11</f>
        <v>14124</v>
      </c>
      <c r="R11" s="2">
        <f>'Monthly Data'!R11</f>
        <v>1691</v>
      </c>
      <c r="S11" s="2">
        <f>'Monthly Data'!S11</f>
        <v>114</v>
      </c>
      <c r="T11" s="2">
        <f>'Monthly Data'!T11</f>
        <v>3018</v>
      </c>
      <c r="U11" s="2">
        <f>'Monthly Data'!U11</f>
        <v>30</v>
      </c>
      <c r="V11" s="41">
        <f>Weather!C131</f>
        <v>10.384944220544654</v>
      </c>
      <c r="W11" s="42">
        <f>Weather!D131</f>
        <v>360.1</v>
      </c>
      <c r="X11" s="42">
        <f>Weather!E131</f>
        <v>0</v>
      </c>
      <c r="Y11" s="42">
        <f>Weather!F131</f>
        <v>298.10000000000002</v>
      </c>
      <c r="Z11" s="42">
        <f>Weather!G131</f>
        <v>0</v>
      </c>
      <c r="AA11" s="42">
        <f>Weather!H131</f>
        <v>237.6</v>
      </c>
      <c r="AB11" s="42">
        <f>Weather!I131</f>
        <v>1.5</v>
      </c>
      <c r="AC11" s="42">
        <f>Weather!J131</f>
        <v>179.6</v>
      </c>
      <c r="AD11" s="42">
        <f>Weather!K131</f>
        <v>5.5</v>
      </c>
      <c r="AE11" s="42">
        <f>Weather!L131</f>
        <v>124.7</v>
      </c>
      <c r="AF11" s="42">
        <f>Weather!M131</f>
        <v>12.6</v>
      </c>
      <c r="AG11" s="42">
        <f>Weather!N131</f>
        <v>79.400000000000006</v>
      </c>
      <c r="AH11" s="42">
        <f>Weather!O131</f>
        <v>29.3</v>
      </c>
      <c r="AI11" s="42">
        <f>Weather!P131</f>
        <v>45.3</v>
      </c>
      <c r="AJ11" s="42">
        <f>Weather!Q131</f>
        <v>57.2</v>
      </c>
      <c r="AK11" s="42">
        <f>Weather!R131</f>
        <v>19.100000000000001</v>
      </c>
      <c r="AL11" s="42">
        <f>Weather!S131</f>
        <v>93</v>
      </c>
      <c r="AM11" s="39">
        <f>Economic!C11</f>
        <v>634944.30000000005</v>
      </c>
      <c r="AN11" s="39">
        <f>Economic!D11</f>
        <v>6719.1</v>
      </c>
      <c r="AO11" s="39">
        <f>Economic!E11</f>
        <v>6748.7</v>
      </c>
      <c r="AP11" s="39">
        <f>Economic!F11</f>
        <v>100.3</v>
      </c>
      <c r="AQ11" s="39">
        <f>Economic!G11</f>
        <v>101.6</v>
      </c>
      <c r="AR11" s="43">
        <v>31</v>
      </c>
      <c r="AS11" s="43">
        <v>20</v>
      </c>
      <c r="AT11" s="43">
        <f t="shared" si="22"/>
        <v>10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1</v>
      </c>
      <c r="BE11" s="43">
        <v>0</v>
      </c>
      <c r="BF11" s="43">
        <v>0</v>
      </c>
      <c r="BG11" s="43">
        <v>0</v>
      </c>
      <c r="BH11" s="43">
        <v>1</v>
      </c>
      <c r="BI11" s="43">
        <f t="shared" si="2"/>
        <v>1</v>
      </c>
      <c r="BJ11" s="44">
        <v>0</v>
      </c>
      <c r="BK11" s="44">
        <v>0</v>
      </c>
      <c r="BL11" s="44">
        <f t="shared" si="23"/>
        <v>0</v>
      </c>
      <c r="BM11" s="44">
        <v>0</v>
      </c>
      <c r="BN11" s="49">
        <f t="shared" si="3"/>
        <v>0</v>
      </c>
      <c r="BO11" s="49">
        <f t="shared" si="4"/>
        <v>0</v>
      </c>
      <c r="BP11" s="49">
        <f t="shared" si="5"/>
        <v>0</v>
      </c>
      <c r="BQ11" s="49">
        <f t="shared" si="6"/>
        <v>0</v>
      </c>
      <c r="BR11" s="49">
        <f t="shared" si="7"/>
        <v>0</v>
      </c>
      <c r="BS11" s="49">
        <f t="shared" si="8"/>
        <v>0</v>
      </c>
      <c r="BT11" s="49">
        <f t="shared" si="9"/>
        <v>0</v>
      </c>
      <c r="BU11" s="49">
        <f t="shared" si="10"/>
        <v>0</v>
      </c>
      <c r="BV11" s="49">
        <f t="shared" si="11"/>
        <v>0</v>
      </c>
      <c r="BW11" s="49">
        <f t="shared" si="12"/>
        <v>0</v>
      </c>
      <c r="BX11" s="49">
        <f t="shared" si="13"/>
        <v>0</v>
      </c>
      <c r="BY11" s="49">
        <f t="shared" si="14"/>
        <v>0</v>
      </c>
      <c r="BZ11" s="49">
        <f t="shared" si="15"/>
        <v>0</v>
      </c>
      <c r="CA11" s="49">
        <f t="shared" si="16"/>
        <v>0</v>
      </c>
      <c r="CB11" s="49">
        <f t="shared" si="17"/>
        <v>0</v>
      </c>
      <c r="CC11" s="49">
        <f t="shared" si="18"/>
        <v>0</v>
      </c>
      <c r="CD11" s="8">
        <f t="shared" si="19"/>
        <v>601.12611506181429</v>
      </c>
      <c r="CE11" s="8">
        <f t="shared" si="20"/>
        <v>2134.7281865585173</v>
      </c>
      <c r="CF11" s="8">
        <f t="shared" si="21"/>
        <v>88655.716653350159</v>
      </c>
    </row>
    <row r="12" spans="1:84">
      <c r="A12" s="7">
        <f>'Monthly Data'!A12</f>
        <v>41214</v>
      </c>
      <c r="B12" s="6">
        <f>'Monthly Data'!B12</f>
        <v>2012</v>
      </c>
      <c r="C12" s="6">
        <f t="shared" si="1"/>
        <v>11</v>
      </c>
      <c r="D12" s="1">
        <f>'Monthly Data'!D12</f>
        <v>9857148.4128671885</v>
      </c>
      <c r="E12" s="1">
        <f>'Monthly Data'!E12</f>
        <v>7616.598672289485</v>
      </c>
      <c r="F12" s="1">
        <f>'Monthly Data'!F12</f>
        <v>9864765.0115394779</v>
      </c>
      <c r="G12" s="1">
        <f>'Monthly Data'!G12</f>
        <v>3885581.043925914</v>
      </c>
      <c r="H12" s="1">
        <f>'Monthly Data'!H12</f>
        <v>26559.009222780162</v>
      </c>
      <c r="I12" s="1">
        <f>'Monthly Data'!I12</f>
        <v>3912140.0531486943</v>
      </c>
      <c r="J12" s="1">
        <f>'Monthly Data'!J12</f>
        <v>9879832.7372840885</v>
      </c>
      <c r="K12" s="1">
        <f>'Monthly Data'!K12</f>
        <v>37506.851639469562</v>
      </c>
      <c r="L12" s="1">
        <f>'Monthly Data'!L12</f>
        <v>9917339.5889235586</v>
      </c>
      <c r="M12" s="1">
        <f>'Monthly Data'!M12</f>
        <v>218255.46677308917</v>
      </c>
      <c r="N12" s="1">
        <f>'Monthly Data'!N12</f>
        <v>34618.930633311735</v>
      </c>
      <c r="O12" s="5">
        <f>'Monthly Data'!O12</f>
        <v>24244.86</v>
      </c>
      <c r="P12" s="5">
        <f>'Monthly Data'!P12</f>
        <v>507.87</v>
      </c>
      <c r="Q12" s="2">
        <f>'Monthly Data'!Q12</f>
        <v>14160</v>
      </c>
      <c r="R12" s="2">
        <f>'Monthly Data'!R12</f>
        <v>1696</v>
      </c>
      <c r="S12" s="2">
        <f>'Monthly Data'!S12</f>
        <v>114</v>
      </c>
      <c r="T12" s="2">
        <f>'Monthly Data'!T12</f>
        <v>3018</v>
      </c>
      <c r="U12" s="2">
        <f>'Monthly Data'!U12</f>
        <v>30</v>
      </c>
      <c r="V12" s="41">
        <f>Weather!C132</f>
        <v>3.1333333333333337</v>
      </c>
      <c r="W12" s="42">
        <f>Weather!D132</f>
        <v>566</v>
      </c>
      <c r="X12" s="42">
        <f>Weather!E132</f>
        <v>0</v>
      </c>
      <c r="Y12" s="42">
        <f>Weather!F132</f>
        <v>506</v>
      </c>
      <c r="Z12" s="42">
        <f>Weather!G132</f>
        <v>0</v>
      </c>
      <c r="AA12" s="42">
        <f>Weather!H132</f>
        <v>446</v>
      </c>
      <c r="AB12" s="42">
        <f>Weather!I132</f>
        <v>0</v>
      </c>
      <c r="AC12" s="42">
        <f>Weather!J132</f>
        <v>386</v>
      </c>
      <c r="AD12" s="42">
        <f>Weather!K132</f>
        <v>0</v>
      </c>
      <c r="AE12" s="42">
        <f>Weather!L132</f>
        <v>326</v>
      </c>
      <c r="AF12" s="42">
        <f>Weather!M132</f>
        <v>0</v>
      </c>
      <c r="AG12" s="42">
        <f>Weather!N132</f>
        <v>266.60000000000002</v>
      </c>
      <c r="AH12" s="42">
        <f>Weather!O132</f>
        <v>0.6</v>
      </c>
      <c r="AI12" s="42">
        <f>Weather!P132</f>
        <v>210.2</v>
      </c>
      <c r="AJ12" s="42">
        <f>Weather!Q132</f>
        <v>4.2</v>
      </c>
      <c r="AK12" s="42">
        <f>Weather!R132</f>
        <v>156</v>
      </c>
      <c r="AL12" s="42">
        <f>Weather!S132</f>
        <v>10</v>
      </c>
      <c r="AM12" s="39">
        <f>Economic!C12</f>
        <v>634944.30000000005</v>
      </c>
      <c r="AN12" s="39">
        <f>Economic!D12</f>
        <v>6733</v>
      </c>
      <c r="AO12" s="39">
        <f>Economic!E12</f>
        <v>6736.2</v>
      </c>
      <c r="AP12" s="39">
        <f>Economic!F12</f>
        <v>101.7</v>
      </c>
      <c r="AQ12" s="39">
        <f>Economic!G12</f>
        <v>103.8</v>
      </c>
      <c r="AR12" s="43">
        <v>30</v>
      </c>
      <c r="AS12" s="43">
        <v>21</v>
      </c>
      <c r="AT12" s="43">
        <f t="shared" si="22"/>
        <v>11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1</v>
      </c>
      <c r="BF12" s="43">
        <v>0</v>
      </c>
      <c r="BG12" s="43">
        <v>0</v>
      </c>
      <c r="BH12" s="43">
        <v>1</v>
      </c>
      <c r="BI12" s="43">
        <f t="shared" si="2"/>
        <v>1</v>
      </c>
      <c r="BJ12" s="44">
        <v>0</v>
      </c>
      <c r="BK12" s="44">
        <v>0</v>
      </c>
      <c r="BL12" s="44">
        <f t="shared" si="23"/>
        <v>0</v>
      </c>
      <c r="BM12" s="44">
        <v>0</v>
      </c>
      <c r="BN12" s="49">
        <f t="shared" si="3"/>
        <v>0</v>
      </c>
      <c r="BO12" s="49">
        <f t="shared" si="4"/>
        <v>0</v>
      </c>
      <c r="BP12" s="49">
        <f t="shared" si="5"/>
        <v>0</v>
      </c>
      <c r="BQ12" s="49">
        <f t="shared" si="6"/>
        <v>0</v>
      </c>
      <c r="BR12" s="49">
        <f t="shared" si="7"/>
        <v>0</v>
      </c>
      <c r="BS12" s="49">
        <f t="shared" si="8"/>
        <v>0</v>
      </c>
      <c r="BT12" s="49">
        <f t="shared" si="9"/>
        <v>0</v>
      </c>
      <c r="BU12" s="49">
        <f t="shared" si="10"/>
        <v>0</v>
      </c>
      <c r="BV12" s="49">
        <f t="shared" si="11"/>
        <v>0</v>
      </c>
      <c r="BW12" s="49">
        <f t="shared" si="12"/>
        <v>0</v>
      </c>
      <c r="BX12" s="49">
        <f t="shared" si="13"/>
        <v>0</v>
      </c>
      <c r="BY12" s="49">
        <f t="shared" si="14"/>
        <v>0</v>
      </c>
      <c r="BZ12" s="49">
        <f t="shared" si="15"/>
        <v>0</v>
      </c>
      <c r="CA12" s="49">
        <f t="shared" si="16"/>
        <v>0</v>
      </c>
      <c r="CB12" s="49">
        <f t="shared" si="17"/>
        <v>0</v>
      </c>
      <c r="CC12" s="49">
        <f t="shared" si="18"/>
        <v>0</v>
      </c>
      <c r="CD12" s="8">
        <f t="shared" si="19"/>
        <v>696.66419573018914</v>
      </c>
      <c r="CE12" s="8">
        <f t="shared" si="20"/>
        <v>2306.6863520923907</v>
      </c>
      <c r="CF12" s="8">
        <f t="shared" si="21"/>
        <v>86994.206920382087</v>
      </c>
    </row>
    <row r="13" spans="1:84">
      <c r="A13" s="7">
        <f>'Monthly Data'!A13</f>
        <v>41244</v>
      </c>
      <c r="B13" s="6">
        <f>'Monthly Data'!B13</f>
        <v>2012</v>
      </c>
      <c r="C13" s="6">
        <f t="shared" si="1"/>
        <v>12</v>
      </c>
      <c r="D13" s="1">
        <f>'Monthly Data'!D13</f>
        <v>12044245.788790239</v>
      </c>
      <c r="E13" s="1">
        <f>'Monthly Data'!E13</f>
        <v>7616.598672289485</v>
      </c>
      <c r="F13" s="1">
        <f>'Monthly Data'!F13</f>
        <v>12051862.387462528</v>
      </c>
      <c r="G13" s="1">
        <f>'Monthly Data'!G13</f>
        <v>4326765.4926572656</v>
      </c>
      <c r="H13" s="1">
        <f>'Monthly Data'!H13</f>
        <v>26559.009222780162</v>
      </c>
      <c r="I13" s="1">
        <f>'Monthly Data'!I13</f>
        <v>4353324.501880046</v>
      </c>
      <c r="J13" s="1">
        <f>'Monthly Data'!J13</f>
        <v>9921360.8879205063</v>
      </c>
      <c r="K13" s="1">
        <f>'Monthly Data'!K13</f>
        <v>37506.851639469562</v>
      </c>
      <c r="L13" s="1">
        <f>'Monthly Data'!L13</f>
        <v>9958867.7395599764</v>
      </c>
      <c r="M13" s="1">
        <f>'Monthly Data'!M13</f>
        <v>238214.40461632682</v>
      </c>
      <c r="N13" s="1">
        <f>'Monthly Data'!N13</f>
        <v>36066.839189856706</v>
      </c>
      <c r="O13" s="5">
        <f>'Monthly Data'!O13</f>
        <v>24083.310000000005</v>
      </c>
      <c r="P13" s="5">
        <f>'Monthly Data'!P13</f>
        <v>507.87</v>
      </c>
      <c r="Q13" s="2">
        <f>'Monthly Data'!Q13</f>
        <v>14224.5</v>
      </c>
      <c r="R13" s="2">
        <f>'Monthly Data'!R13</f>
        <v>1691.5</v>
      </c>
      <c r="S13" s="2">
        <f>'Monthly Data'!S13</f>
        <v>116</v>
      </c>
      <c r="T13" s="2">
        <f>'Monthly Data'!T13</f>
        <v>3018</v>
      </c>
      <c r="U13" s="2">
        <f>'Monthly Data'!U13</f>
        <v>30</v>
      </c>
      <c r="V13" s="41">
        <f>Weather!C133</f>
        <v>0.47096774193548407</v>
      </c>
      <c r="W13" s="42">
        <f>Weather!D133</f>
        <v>667.4</v>
      </c>
      <c r="X13" s="42">
        <f>Weather!E133</f>
        <v>0</v>
      </c>
      <c r="Y13" s="42">
        <f>Weather!F133</f>
        <v>605.4</v>
      </c>
      <c r="Z13" s="42">
        <f>Weather!G133</f>
        <v>0</v>
      </c>
      <c r="AA13" s="42">
        <f>Weather!H133</f>
        <v>543.4</v>
      </c>
      <c r="AB13" s="42">
        <f>Weather!I133</f>
        <v>0</v>
      </c>
      <c r="AC13" s="42">
        <f>Weather!J133</f>
        <v>481.4</v>
      </c>
      <c r="AD13" s="42">
        <f>Weather!K133</f>
        <v>0</v>
      </c>
      <c r="AE13" s="42">
        <f>Weather!L133</f>
        <v>419.4</v>
      </c>
      <c r="AF13" s="42">
        <f>Weather!M133</f>
        <v>0</v>
      </c>
      <c r="AG13" s="42">
        <f>Weather!N133</f>
        <v>357.4</v>
      </c>
      <c r="AH13" s="42">
        <f>Weather!O133</f>
        <v>0</v>
      </c>
      <c r="AI13" s="42">
        <f>Weather!P133</f>
        <v>295.39999999999998</v>
      </c>
      <c r="AJ13" s="42">
        <f>Weather!Q133</f>
        <v>0</v>
      </c>
      <c r="AK13" s="42">
        <f>Weather!R133</f>
        <v>235.5</v>
      </c>
      <c r="AL13" s="42">
        <f>Weather!S133</f>
        <v>2.1</v>
      </c>
      <c r="AM13" s="39">
        <f>Economic!C13</f>
        <v>634944.30000000005</v>
      </c>
      <c r="AN13" s="39">
        <f>Economic!D13</f>
        <v>6750</v>
      </c>
      <c r="AO13" s="39">
        <f>Economic!E13</f>
        <v>6755.9</v>
      </c>
      <c r="AP13" s="39">
        <f>Economic!F13</f>
        <v>104.7</v>
      </c>
      <c r="AQ13" s="39">
        <f>Economic!G13</f>
        <v>106.5</v>
      </c>
      <c r="AR13" s="43">
        <v>31</v>
      </c>
      <c r="AS13" s="43">
        <v>23</v>
      </c>
      <c r="AT13" s="43">
        <f t="shared" si="22"/>
        <v>12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1</v>
      </c>
      <c r="BG13" s="43">
        <v>0</v>
      </c>
      <c r="BH13" s="43">
        <v>0</v>
      </c>
      <c r="BI13" s="43">
        <f t="shared" si="2"/>
        <v>0</v>
      </c>
      <c r="BJ13" s="44">
        <v>0</v>
      </c>
      <c r="BK13" s="44">
        <v>0</v>
      </c>
      <c r="BL13" s="44">
        <f t="shared" si="23"/>
        <v>0</v>
      </c>
      <c r="BM13" s="43">
        <f>BM12</f>
        <v>0</v>
      </c>
      <c r="BN13" s="49">
        <f t="shared" si="3"/>
        <v>0</v>
      </c>
      <c r="BO13" s="49">
        <f t="shared" si="4"/>
        <v>0</v>
      </c>
      <c r="BP13" s="49">
        <f t="shared" si="5"/>
        <v>0</v>
      </c>
      <c r="BQ13" s="49">
        <f t="shared" si="6"/>
        <v>0</v>
      </c>
      <c r="BR13" s="49">
        <f t="shared" si="7"/>
        <v>0</v>
      </c>
      <c r="BS13" s="49">
        <f t="shared" si="8"/>
        <v>0</v>
      </c>
      <c r="BT13" s="49">
        <f t="shared" si="9"/>
        <v>0</v>
      </c>
      <c r="BU13" s="49">
        <f t="shared" si="10"/>
        <v>0</v>
      </c>
      <c r="BV13" s="49">
        <f t="shared" si="11"/>
        <v>0</v>
      </c>
      <c r="BW13" s="49">
        <f t="shared" si="12"/>
        <v>0</v>
      </c>
      <c r="BX13" s="49">
        <f t="shared" si="13"/>
        <v>0</v>
      </c>
      <c r="BY13" s="49">
        <f t="shared" si="14"/>
        <v>0</v>
      </c>
      <c r="BZ13" s="49">
        <f t="shared" si="15"/>
        <v>0</v>
      </c>
      <c r="CA13" s="49">
        <f t="shared" si="16"/>
        <v>0</v>
      </c>
      <c r="CB13" s="49">
        <f t="shared" si="17"/>
        <v>0</v>
      </c>
      <c r="CC13" s="49">
        <f t="shared" si="18"/>
        <v>0</v>
      </c>
      <c r="CD13" s="8">
        <f t="shared" si="19"/>
        <v>847.26087999314768</v>
      </c>
      <c r="CE13" s="8">
        <f t="shared" si="20"/>
        <v>2573.6473555306216</v>
      </c>
      <c r="CF13" s="8">
        <f t="shared" si="21"/>
        <v>85852.308099654969</v>
      </c>
    </row>
    <row r="14" spans="1:84">
      <c r="A14" s="7">
        <f>'Monthly Data'!A14</f>
        <v>41275</v>
      </c>
      <c r="B14" s="6">
        <f>'Monthly Data'!B14</f>
        <v>2013</v>
      </c>
      <c r="C14" s="6">
        <f t="shared" si="1"/>
        <v>1</v>
      </c>
      <c r="D14" s="1">
        <f>'Monthly Data'!D14</f>
        <v>13215525.720835192</v>
      </c>
      <c r="E14" s="1">
        <f>'Monthly Data'!E14</f>
        <v>22973.530962145975</v>
      </c>
      <c r="F14" s="1">
        <f>'Monthly Data'!F14</f>
        <v>13238499.251797339</v>
      </c>
      <c r="G14" s="1">
        <f>'Monthly Data'!G14</f>
        <v>4635815.4090870637</v>
      </c>
      <c r="H14" s="1">
        <f>'Monthly Data'!H14</f>
        <v>86206.064258494749</v>
      </c>
      <c r="I14" s="1">
        <f>'Monthly Data'!I14</f>
        <v>4722021.4733455582</v>
      </c>
      <c r="J14" s="1">
        <f>'Monthly Data'!J14</f>
        <v>10592340.05771707</v>
      </c>
      <c r="K14" s="1">
        <f>'Monthly Data'!K14</f>
        <v>100316.97639072855</v>
      </c>
      <c r="L14" s="1">
        <f>'Monthly Data'!L14</f>
        <v>10692657.034107799</v>
      </c>
      <c r="M14" s="1">
        <f>'Monthly Data'!M14</f>
        <v>231418.9036474805</v>
      </c>
      <c r="N14" s="1">
        <f>'Monthly Data'!N14</f>
        <v>34772.246845864785</v>
      </c>
      <c r="O14" s="5">
        <f>'Monthly Data'!O14</f>
        <v>24385.01</v>
      </c>
      <c r="P14" s="5">
        <f>'Monthly Data'!P14</f>
        <v>507.87</v>
      </c>
      <c r="Q14" s="2">
        <f>'Monthly Data'!Q14</f>
        <v>14224.5</v>
      </c>
      <c r="R14" s="2">
        <f>'Monthly Data'!R14</f>
        <v>1691.5</v>
      </c>
      <c r="S14" s="2">
        <f>'Monthly Data'!S14</f>
        <v>114</v>
      </c>
      <c r="T14" s="2">
        <f>'Monthly Data'!T14</f>
        <v>3018</v>
      </c>
      <c r="U14" s="2">
        <f>'Monthly Data'!U14</f>
        <v>30</v>
      </c>
      <c r="V14" s="41">
        <f>Weather!C134</f>
        <v>-2.6096774193548389</v>
      </c>
      <c r="W14" s="42">
        <f>Weather!D134</f>
        <v>762.9</v>
      </c>
      <c r="X14" s="42">
        <f>Weather!E134</f>
        <v>0</v>
      </c>
      <c r="Y14" s="42">
        <f>Weather!F134</f>
        <v>700.9</v>
      </c>
      <c r="Z14" s="42">
        <f>Weather!G134</f>
        <v>0</v>
      </c>
      <c r="AA14" s="42">
        <f>Weather!H134</f>
        <v>638.9</v>
      </c>
      <c r="AB14" s="42">
        <f>Weather!I134</f>
        <v>0</v>
      </c>
      <c r="AC14" s="42">
        <f>Weather!J134</f>
        <v>576.9</v>
      </c>
      <c r="AD14" s="42">
        <f>Weather!K134</f>
        <v>0</v>
      </c>
      <c r="AE14" s="42">
        <f>Weather!L134</f>
        <v>514.9</v>
      </c>
      <c r="AF14" s="42">
        <f>Weather!M134</f>
        <v>0</v>
      </c>
      <c r="AG14" s="42">
        <f>Weather!N134</f>
        <v>452.9</v>
      </c>
      <c r="AH14" s="42">
        <f>Weather!O134</f>
        <v>0</v>
      </c>
      <c r="AI14" s="42">
        <f>Weather!P134</f>
        <v>390.9</v>
      </c>
      <c r="AJ14" s="42">
        <f>Weather!Q134</f>
        <v>0</v>
      </c>
      <c r="AK14" s="42">
        <f>Weather!R134</f>
        <v>331.1</v>
      </c>
      <c r="AL14" s="42">
        <f>Weather!S134</f>
        <v>2.2000000000000002</v>
      </c>
      <c r="AM14" s="39">
        <f>Economic!C14</f>
        <v>643937</v>
      </c>
      <c r="AN14" s="39">
        <f>Economic!D14</f>
        <v>6764.2</v>
      </c>
      <c r="AO14" s="39">
        <f>Economic!E14</f>
        <v>6730.2</v>
      </c>
      <c r="AP14" s="39">
        <f>Economic!F14</f>
        <v>107.3</v>
      </c>
      <c r="AQ14" s="39">
        <f>Economic!G14</f>
        <v>107.5</v>
      </c>
      <c r="AR14" s="43">
        <f t="shared" ref="AR14:BH15" si="24">AR2</f>
        <v>31</v>
      </c>
      <c r="AS14" s="43">
        <v>21</v>
      </c>
      <c r="AT14" s="43">
        <f t="shared" si="22"/>
        <v>13</v>
      </c>
      <c r="AU14" s="43">
        <f t="shared" si="24"/>
        <v>1</v>
      </c>
      <c r="AV14" s="43">
        <f t="shared" si="24"/>
        <v>0</v>
      </c>
      <c r="AW14" s="43">
        <f t="shared" si="24"/>
        <v>0</v>
      </c>
      <c r="AX14" s="43">
        <f t="shared" si="24"/>
        <v>0</v>
      </c>
      <c r="AY14" s="43">
        <f t="shared" si="24"/>
        <v>0</v>
      </c>
      <c r="AZ14" s="43">
        <f t="shared" si="24"/>
        <v>0</v>
      </c>
      <c r="BA14" s="43">
        <f t="shared" si="24"/>
        <v>0</v>
      </c>
      <c r="BB14" s="43">
        <f t="shared" si="24"/>
        <v>0</v>
      </c>
      <c r="BC14" s="43">
        <f t="shared" si="24"/>
        <v>0</v>
      </c>
      <c r="BD14" s="43">
        <f t="shared" si="24"/>
        <v>0</v>
      </c>
      <c r="BE14" s="43">
        <f t="shared" si="24"/>
        <v>0</v>
      </c>
      <c r="BF14" s="43">
        <f t="shared" si="24"/>
        <v>0</v>
      </c>
      <c r="BG14" s="43">
        <f t="shared" si="24"/>
        <v>0</v>
      </c>
      <c r="BH14" s="43">
        <f t="shared" si="24"/>
        <v>0</v>
      </c>
      <c r="BI14" s="43">
        <f t="shared" si="2"/>
        <v>0</v>
      </c>
      <c r="BJ14" s="44">
        <v>0</v>
      </c>
      <c r="BK14" s="44">
        <v>0</v>
      </c>
      <c r="BL14" s="44">
        <f t="shared" si="23"/>
        <v>0</v>
      </c>
      <c r="BM14" s="43">
        <f t="shared" ref="BM14:BM77" si="25">BM13</f>
        <v>0</v>
      </c>
      <c r="BN14" s="49">
        <f t="shared" si="3"/>
        <v>0</v>
      </c>
      <c r="BO14" s="49">
        <f t="shared" si="4"/>
        <v>0</v>
      </c>
      <c r="BP14" s="49">
        <f t="shared" si="5"/>
        <v>0</v>
      </c>
      <c r="BQ14" s="49">
        <f t="shared" si="6"/>
        <v>0</v>
      </c>
      <c r="BR14" s="49">
        <f t="shared" si="7"/>
        <v>0</v>
      </c>
      <c r="BS14" s="49">
        <f t="shared" si="8"/>
        <v>0</v>
      </c>
      <c r="BT14" s="49">
        <f t="shared" si="9"/>
        <v>0</v>
      </c>
      <c r="BU14" s="49">
        <f t="shared" si="10"/>
        <v>0</v>
      </c>
      <c r="BV14" s="49">
        <f t="shared" si="11"/>
        <v>0</v>
      </c>
      <c r="BW14" s="49">
        <f t="shared" si="12"/>
        <v>0</v>
      </c>
      <c r="BX14" s="49">
        <f t="shared" si="13"/>
        <v>0</v>
      </c>
      <c r="BY14" s="49">
        <f t="shared" si="14"/>
        <v>0</v>
      </c>
      <c r="BZ14" s="49">
        <f t="shared" si="15"/>
        <v>0</v>
      </c>
      <c r="CA14" s="49">
        <f t="shared" si="16"/>
        <v>0</v>
      </c>
      <c r="CB14" s="49">
        <f t="shared" si="17"/>
        <v>0</v>
      </c>
      <c r="CC14" s="49">
        <f t="shared" si="18"/>
        <v>0</v>
      </c>
      <c r="CD14" s="8">
        <f t="shared" si="19"/>
        <v>930.68292395496076</v>
      </c>
      <c r="CE14" s="8">
        <f t="shared" si="20"/>
        <v>2791.6177790987635</v>
      </c>
      <c r="CF14" s="8">
        <f t="shared" si="21"/>
        <v>93795.237141296486</v>
      </c>
    </row>
    <row r="15" spans="1:84">
      <c r="A15" s="7">
        <f>'Monthly Data'!A15</f>
        <v>41306</v>
      </c>
      <c r="B15" s="6">
        <f>'Monthly Data'!B15</f>
        <v>2013</v>
      </c>
      <c r="C15" s="6">
        <f t="shared" si="1"/>
        <v>2</v>
      </c>
      <c r="D15" s="1">
        <f>'Monthly Data'!D15</f>
        <v>11933004.618414706</v>
      </c>
      <c r="E15" s="1">
        <f>'Monthly Data'!E15</f>
        <v>22973.530962145975</v>
      </c>
      <c r="F15" s="1">
        <f>'Monthly Data'!F15</f>
        <v>11955978.149376852</v>
      </c>
      <c r="G15" s="1">
        <f>'Monthly Data'!G15</f>
        <v>4293515.4118769756</v>
      </c>
      <c r="H15" s="1">
        <f>'Monthly Data'!H15</f>
        <v>86206.064258494749</v>
      </c>
      <c r="I15" s="1">
        <f>'Monthly Data'!I15</f>
        <v>4379721.47613547</v>
      </c>
      <c r="J15" s="1">
        <f>'Monthly Data'!J15</f>
        <v>10066435.971520996</v>
      </c>
      <c r="K15" s="1">
        <f>'Monthly Data'!K15</f>
        <v>100316.97639072855</v>
      </c>
      <c r="L15" s="1">
        <f>'Monthly Data'!L15</f>
        <v>10166752.947911724</v>
      </c>
      <c r="M15" s="1">
        <f>'Monthly Data'!M15</f>
        <v>192529.7127668272</v>
      </c>
      <c r="N15" s="1">
        <f>'Monthly Data'!N15</f>
        <v>32880.692076830739</v>
      </c>
      <c r="O15" s="5">
        <f>'Monthly Data'!O15</f>
        <v>24989.890000000003</v>
      </c>
      <c r="P15" s="5">
        <f>'Monthly Data'!P15</f>
        <v>507.87</v>
      </c>
      <c r="Q15" s="2">
        <f>'Monthly Data'!Q15</f>
        <v>14229</v>
      </c>
      <c r="R15" s="2">
        <f>'Monthly Data'!R15</f>
        <v>1694</v>
      </c>
      <c r="S15" s="2">
        <f>'Monthly Data'!S15</f>
        <v>113</v>
      </c>
      <c r="T15" s="2">
        <f>'Monthly Data'!T15</f>
        <v>3069</v>
      </c>
      <c r="U15" s="2">
        <f>'Monthly Data'!U15</f>
        <v>30</v>
      </c>
      <c r="V15" s="41">
        <f>Weather!C135</f>
        <v>-5.135714285714287</v>
      </c>
      <c r="W15" s="42">
        <f>Weather!D135</f>
        <v>759.8</v>
      </c>
      <c r="X15" s="42">
        <f>Weather!E135</f>
        <v>0</v>
      </c>
      <c r="Y15" s="42">
        <f>Weather!F135</f>
        <v>703.8</v>
      </c>
      <c r="Z15" s="42">
        <f>Weather!G135</f>
        <v>0</v>
      </c>
      <c r="AA15" s="42">
        <f>Weather!H135</f>
        <v>647.79999999999995</v>
      </c>
      <c r="AB15" s="42">
        <f>Weather!I135</f>
        <v>0</v>
      </c>
      <c r="AC15" s="42">
        <f>Weather!J135</f>
        <v>591.79999999999995</v>
      </c>
      <c r="AD15" s="42">
        <f>Weather!K135</f>
        <v>0</v>
      </c>
      <c r="AE15" s="42">
        <f>Weather!L135</f>
        <v>535.79999999999995</v>
      </c>
      <c r="AF15" s="42">
        <f>Weather!M135</f>
        <v>0</v>
      </c>
      <c r="AG15" s="42">
        <f>Weather!N135</f>
        <v>479.8</v>
      </c>
      <c r="AH15" s="42">
        <f>Weather!O135</f>
        <v>0</v>
      </c>
      <c r="AI15" s="42">
        <f>Weather!P135</f>
        <v>423.8</v>
      </c>
      <c r="AJ15" s="42">
        <f>Weather!Q135</f>
        <v>0</v>
      </c>
      <c r="AK15" s="42">
        <f>Weather!R135</f>
        <v>367.8</v>
      </c>
      <c r="AL15" s="42">
        <f>Weather!S135</f>
        <v>0</v>
      </c>
      <c r="AM15" s="39">
        <f>Economic!C15</f>
        <v>643937</v>
      </c>
      <c r="AN15" s="39">
        <f>Economic!D15</f>
        <v>6786.9</v>
      </c>
      <c r="AO15" s="39">
        <f>Economic!E15</f>
        <v>6713.2</v>
      </c>
      <c r="AP15" s="39">
        <f>Economic!F15</f>
        <v>110.2</v>
      </c>
      <c r="AQ15" s="39">
        <f>Economic!G15</f>
        <v>109.3</v>
      </c>
      <c r="AR15" s="43">
        <v>28</v>
      </c>
      <c r="AS15" s="43">
        <v>19</v>
      </c>
      <c r="AT15" s="43">
        <f t="shared" si="22"/>
        <v>14</v>
      </c>
      <c r="AU15" s="43">
        <f t="shared" si="24"/>
        <v>0</v>
      </c>
      <c r="AV15" s="43">
        <f t="shared" si="24"/>
        <v>1</v>
      </c>
      <c r="AW15" s="43">
        <f t="shared" si="24"/>
        <v>0</v>
      </c>
      <c r="AX15" s="43">
        <f t="shared" si="24"/>
        <v>0</v>
      </c>
      <c r="AY15" s="43">
        <f t="shared" si="24"/>
        <v>0</v>
      </c>
      <c r="AZ15" s="43">
        <f t="shared" si="24"/>
        <v>0</v>
      </c>
      <c r="BA15" s="43">
        <f t="shared" si="24"/>
        <v>0</v>
      </c>
      <c r="BB15" s="43">
        <f t="shared" si="24"/>
        <v>0</v>
      </c>
      <c r="BC15" s="43">
        <f t="shared" si="24"/>
        <v>0</v>
      </c>
      <c r="BD15" s="43">
        <f t="shared" si="24"/>
        <v>0</v>
      </c>
      <c r="BE15" s="43">
        <f t="shared" si="24"/>
        <v>0</v>
      </c>
      <c r="BF15" s="43">
        <f t="shared" si="24"/>
        <v>0</v>
      </c>
      <c r="BG15" s="43">
        <f t="shared" si="24"/>
        <v>0</v>
      </c>
      <c r="BH15" s="43">
        <f t="shared" si="24"/>
        <v>0</v>
      </c>
      <c r="BI15" s="43">
        <f t="shared" si="2"/>
        <v>0</v>
      </c>
      <c r="BJ15" s="44">
        <v>0</v>
      </c>
      <c r="BK15" s="44">
        <v>0</v>
      </c>
      <c r="BL15" s="44">
        <f t="shared" si="23"/>
        <v>0</v>
      </c>
      <c r="BM15" s="43">
        <f t="shared" si="25"/>
        <v>0</v>
      </c>
      <c r="BN15" s="49">
        <f t="shared" si="3"/>
        <v>0</v>
      </c>
      <c r="BO15" s="49">
        <f t="shared" si="4"/>
        <v>0</v>
      </c>
      <c r="BP15" s="49">
        <f t="shared" si="5"/>
        <v>0</v>
      </c>
      <c r="BQ15" s="49">
        <f t="shared" si="6"/>
        <v>0</v>
      </c>
      <c r="BR15" s="49">
        <f t="shared" si="7"/>
        <v>0</v>
      </c>
      <c r="BS15" s="49">
        <f t="shared" si="8"/>
        <v>0</v>
      </c>
      <c r="BT15" s="49">
        <f t="shared" si="9"/>
        <v>0</v>
      </c>
      <c r="BU15" s="49">
        <f t="shared" si="10"/>
        <v>0</v>
      </c>
      <c r="BV15" s="49">
        <f t="shared" si="11"/>
        <v>0</v>
      </c>
      <c r="BW15" s="49">
        <f t="shared" si="12"/>
        <v>0</v>
      </c>
      <c r="BX15" s="49">
        <f t="shared" si="13"/>
        <v>0</v>
      </c>
      <c r="BY15" s="49">
        <f t="shared" si="14"/>
        <v>0</v>
      </c>
      <c r="BZ15" s="49">
        <f t="shared" si="15"/>
        <v>0</v>
      </c>
      <c r="CA15" s="49">
        <f t="shared" si="16"/>
        <v>0</v>
      </c>
      <c r="CB15" s="49">
        <f t="shared" si="17"/>
        <v>0</v>
      </c>
      <c r="CC15" s="49">
        <f t="shared" si="18"/>
        <v>0</v>
      </c>
      <c r="CD15" s="8">
        <f t="shared" si="19"/>
        <v>840.25427994777237</v>
      </c>
      <c r="CE15" s="8">
        <f t="shared" si="20"/>
        <v>2585.431804094138</v>
      </c>
      <c r="CF15" s="8">
        <f t="shared" si="21"/>
        <v>89971.265025767469</v>
      </c>
    </row>
    <row r="16" spans="1:84">
      <c r="A16" s="7">
        <f>'Monthly Data'!A16</f>
        <v>41334</v>
      </c>
      <c r="B16" s="6">
        <f>'Monthly Data'!B16</f>
        <v>2013</v>
      </c>
      <c r="C16" s="6">
        <f t="shared" si="1"/>
        <v>3</v>
      </c>
      <c r="D16" s="1">
        <f>'Monthly Data'!D16</f>
        <v>11808394.102076609</v>
      </c>
      <c r="E16" s="1">
        <f>'Monthly Data'!E16</f>
        <v>22973.530962145975</v>
      </c>
      <c r="F16" s="1">
        <f>'Monthly Data'!F16</f>
        <v>11831367.633038756</v>
      </c>
      <c r="G16" s="1">
        <f>'Monthly Data'!G16</f>
        <v>4374623.3602313511</v>
      </c>
      <c r="H16" s="1">
        <f>'Monthly Data'!H16</f>
        <v>86206.064258494749</v>
      </c>
      <c r="I16" s="1">
        <f>'Monthly Data'!I16</f>
        <v>4460829.4244898455</v>
      </c>
      <c r="J16" s="1">
        <f>'Monthly Data'!J16</f>
        <v>10688896.11731804</v>
      </c>
      <c r="K16" s="1">
        <f>'Monthly Data'!K16</f>
        <v>100316.97639072855</v>
      </c>
      <c r="L16" s="1">
        <f>'Monthly Data'!L16</f>
        <v>10789213.093708768</v>
      </c>
      <c r="M16" s="1">
        <f>'Monthly Data'!M16</f>
        <v>189835.87140232438</v>
      </c>
      <c r="N16" s="1">
        <f>'Monthly Data'!N16</f>
        <v>35975.824400728037</v>
      </c>
      <c r="O16" s="5">
        <f>'Monthly Data'!O16</f>
        <v>24702.640000000003</v>
      </c>
      <c r="P16" s="5">
        <f>'Monthly Data'!P16</f>
        <v>507.87</v>
      </c>
      <c r="Q16" s="2">
        <f>'Monthly Data'!Q16</f>
        <v>14244</v>
      </c>
      <c r="R16" s="2">
        <f>'Monthly Data'!R16</f>
        <v>1690</v>
      </c>
      <c r="S16" s="2">
        <f>'Monthly Data'!S16</f>
        <v>118</v>
      </c>
      <c r="T16" s="2">
        <f>'Monthly Data'!T16</f>
        <v>3069</v>
      </c>
      <c r="U16" s="2">
        <f>'Monthly Data'!U16</f>
        <v>31</v>
      </c>
      <c r="V16" s="41">
        <f>Weather!C136</f>
        <v>-0.78064516129032269</v>
      </c>
      <c r="W16" s="42">
        <f>Weather!D136</f>
        <v>706.2</v>
      </c>
      <c r="X16" s="42">
        <f>Weather!E136</f>
        <v>0</v>
      </c>
      <c r="Y16" s="42">
        <f>Weather!F136</f>
        <v>644.20000000000005</v>
      </c>
      <c r="Z16" s="42">
        <f>Weather!G136</f>
        <v>0</v>
      </c>
      <c r="AA16" s="42">
        <f>Weather!H136</f>
        <v>582.20000000000005</v>
      </c>
      <c r="AB16" s="42">
        <f>Weather!I136</f>
        <v>0</v>
      </c>
      <c r="AC16" s="42">
        <f>Weather!J136</f>
        <v>520.20000000000005</v>
      </c>
      <c r="AD16" s="42">
        <f>Weather!K136</f>
        <v>0</v>
      </c>
      <c r="AE16" s="42">
        <f>Weather!L136</f>
        <v>458.2</v>
      </c>
      <c r="AF16" s="42">
        <f>Weather!M136</f>
        <v>0</v>
      </c>
      <c r="AG16" s="42">
        <f>Weather!N136</f>
        <v>396.2</v>
      </c>
      <c r="AH16" s="42">
        <f>Weather!O136</f>
        <v>0</v>
      </c>
      <c r="AI16" s="42">
        <f>Weather!P136</f>
        <v>334.2</v>
      </c>
      <c r="AJ16" s="42">
        <f>Weather!Q136</f>
        <v>0</v>
      </c>
      <c r="AK16" s="42">
        <f>Weather!R136</f>
        <v>272.7</v>
      </c>
      <c r="AL16" s="42">
        <f>Weather!S136</f>
        <v>0.5</v>
      </c>
      <c r="AM16" s="39">
        <f>Economic!C16</f>
        <v>643937</v>
      </c>
      <c r="AN16" s="39">
        <f>Economic!D16</f>
        <v>6786.1</v>
      </c>
      <c r="AO16" s="39">
        <f>Economic!E16</f>
        <v>6677.7</v>
      </c>
      <c r="AP16" s="39">
        <f>Economic!F16</f>
        <v>110.6</v>
      </c>
      <c r="AQ16" s="39">
        <f>Economic!G16</f>
        <v>109.1</v>
      </c>
      <c r="AR16" s="43">
        <f t="shared" ref="AR16:BH27" si="26">AR4</f>
        <v>31</v>
      </c>
      <c r="AS16" s="43">
        <v>23</v>
      </c>
      <c r="AT16" s="43">
        <f t="shared" si="22"/>
        <v>15</v>
      </c>
      <c r="AU16" s="43">
        <f t="shared" si="26"/>
        <v>0</v>
      </c>
      <c r="AV16" s="43">
        <f t="shared" si="26"/>
        <v>0</v>
      </c>
      <c r="AW16" s="43">
        <f t="shared" si="26"/>
        <v>1</v>
      </c>
      <c r="AX16" s="43">
        <f t="shared" si="26"/>
        <v>0</v>
      </c>
      <c r="AY16" s="43">
        <f t="shared" si="26"/>
        <v>0</v>
      </c>
      <c r="AZ16" s="43">
        <f t="shared" si="26"/>
        <v>0</v>
      </c>
      <c r="BA16" s="43">
        <f t="shared" si="26"/>
        <v>0</v>
      </c>
      <c r="BB16" s="43">
        <f t="shared" si="26"/>
        <v>0</v>
      </c>
      <c r="BC16" s="43">
        <f t="shared" si="26"/>
        <v>0</v>
      </c>
      <c r="BD16" s="43">
        <f t="shared" si="26"/>
        <v>0</v>
      </c>
      <c r="BE16" s="43">
        <f t="shared" si="26"/>
        <v>0</v>
      </c>
      <c r="BF16" s="43">
        <f t="shared" si="26"/>
        <v>0</v>
      </c>
      <c r="BG16" s="43">
        <f t="shared" si="26"/>
        <v>1</v>
      </c>
      <c r="BH16" s="43">
        <f t="shared" si="26"/>
        <v>0</v>
      </c>
      <c r="BI16" s="43">
        <f t="shared" si="2"/>
        <v>1</v>
      </c>
      <c r="BJ16" s="44">
        <v>0</v>
      </c>
      <c r="BK16" s="44">
        <v>0</v>
      </c>
      <c r="BL16" s="44">
        <f t="shared" si="23"/>
        <v>0</v>
      </c>
      <c r="BM16" s="43">
        <f t="shared" si="25"/>
        <v>0</v>
      </c>
      <c r="BN16" s="49">
        <f t="shared" si="3"/>
        <v>0</v>
      </c>
      <c r="BO16" s="49">
        <f t="shared" si="4"/>
        <v>0</v>
      </c>
      <c r="BP16" s="49">
        <f t="shared" si="5"/>
        <v>0</v>
      </c>
      <c r="BQ16" s="49">
        <f t="shared" si="6"/>
        <v>0</v>
      </c>
      <c r="BR16" s="49">
        <f t="shared" si="7"/>
        <v>0</v>
      </c>
      <c r="BS16" s="49">
        <f t="shared" si="8"/>
        <v>0</v>
      </c>
      <c r="BT16" s="49">
        <f t="shared" si="9"/>
        <v>0</v>
      </c>
      <c r="BU16" s="49">
        <f t="shared" si="10"/>
        <v>0</v>
      </c>
      <c r="BV16" s="49">
        <f t="shared" si="11"/>
        <v>0</v>
      </c>
      <c r="BW16" s="49">
        <f t="shared" si="12"/>
        <v>0</v>
      </c>
      <c r="BX16" s="49">
        <f t="shared" si="13"/>
        <v>0</v>
      </c>
      <c r="BY16" s="49">
        <f t="shared" si="14"/>
        <v>0</v>
      </c>
      <c r="BZ16" s="49">
        <f t="shared" si="15"/>
        <v>0</v>
      </c>
      <c r="CA16" s="49">
        <f t="shared" si="16"/>
        <v>0</v>
      </c>
      <c r="CB16" s="49">
        <f t="shared" si="17"/>
        <v>0</v>
      </c>
      <c r="CC16" s="49">
        <f t="shared" si="18"/>
        <v>0</v>
      </c>
      <c r="CD16" s="8">
        <f t="shared" si="19"/>
        <v>830.62114806506293</v>
      </c>
      <c r="CE16" s="8">
        <f t="shared" si="20"/>
        <v>2639.5440381596718</v>
      </c>
      <c r="CF16" s="8">
        <f t="shared" si="21"/>
        <v>91434.009268718379</v>
      </c>
    </row>
    <row r="17" spans="1:84">
      <c r="A17" s="7">
        <f>'Monthly Data'!A17</f>
        <v>41365</v>
      </c>
      <c r="B17" s="6">
        <f>'Monthly Data'!B17</f>
        <v>2013</v>
      </c>
      <c r="C17" s="6">
        <f t="shared" si="1"/>
        <v>4</v>
      </c>
      <c r="D17" s="1">
        <f>'Monthly Data'!D17</f>
        <v>9226248.1237747781</v>
      </c>
      <c r="E17" s="1">
        <f>'Monthly Data'!E17</f>
        <v>22973.530962145975</v>
      </c>
      <c r="F17" s="1">
        <f>'Monthly Data'!F17</f>
        <v>9249221.6547369249</v>
      </c>
      <c r="G17" s="1">
        <f>'Monthly Data'!G17</f>
        <v>3746140.2054161387</v>
      </c>
      <c r="H17" s="1">
        <f>'Monthly Data'!H17</f>
        <v>86206.064258494749</v>
      </c>
      <c r="I17" s="1">
        <f>'Monthly Data'!I17</f>
        <v>3832346.2696746336</v>
      </c>
      <c r="J17" s="1">
        <f>'Monthly Data'!J17</f>
        <v>9803120.9883631151</v>
      </c>
      <c r="K17" s="1">
        <f>'Monthly Data'!K17</f>
        <v>100316.97639072855</v>
      </c>
      <c r="L17" s="1">
        <f>'Monthly Data'!L17</f>
        <v>9903437.9647538438</v>
      </c>
      <c r="M17" s="1">
        <f>'Monthly Data'!M17</f>
        <v>160050.00734917622</v>
      </c>
      <c r="N17" s="1">
        <f>'Monthly Data'!N17</f>
        <v>33768.965248464978</v>
      </c>
      <c r="O17" s="5">
        <f>'Monthly Data'!O17</f>
        <v>24308.53</v>
      </c>
      <c r="P17" s="5">
        <f>'Monthly Data'!P17</f>
        <v>507.87</v>
      </c>
      <c r="Q17" s="2">
        <f>'Monthly Data'!Q17</f>
        <v>14259</v>
      </c>
      <c r="R17" s="2">
        <f>'Monthly Data'!R17</f>
        <v>1686</v>
      </c>
      <c r="S17" s="2">
        <f>'Monthly Data'!S17</f>
        <v>117</v>
      </c>
      <c r="T17" s="2">
        <f>'Monthly Data'!T17</f>
        <v>3069</v>
      </c>
      <c r="U17" s="2">
        <f>'Monthly Data'!U17</f>
        <v>31</v>
      </c>
      <c r="V17" s="41">
        <f>Weather!C137</f>
        <v>5.7099999999999991</v>
      </c>
      <c r="W17" s="42">
        <f>Weather!D137</f>
        <v>488.7</v>
      </c>
      <c r="X17" s="42">
        <f>Weather!E137</f>
        <v>0</v>
      </c>
      <c r="Y17" s="42">
        <f>Weather!F137</f>
        <v>428.7</v>
      </c>
      <c r="Z17" s="42">
        <f>Weather!G137</f>
        <v>0</v>
      </c>
      <c r="AA17" s="42">
        <f>Weather!H137</f>
        <v>368.7</v>
      </c>
      <c r="AB17" s="42">
        <f>Weather!I137</f>
        <v>0</v>
      </c>
      <c r="AC17" s="42">
        <f>Weather!J137</f>
        <v>309.39999999999998</v>
      </c>
      <c r="AD17" s="42">
        <f>Weather!K137</f>
        <v>0.7</v>
      </c>
      <c r="AE17" s="42">
        <f>Weather!L137</f>
        <v>252.8</v>
      </c>
      <c r="AF17" s="42">
        <f>Weather!M137</f>
        <v>4.0999999999999996</v>
      </c>
      <c r="AG17" s="42">
        <f>Weather!N137</f>
        <v>200.1</v>
      </c>
      <c r="AH17" s="42">
        <f>Weather!O137</f>
        <v>11.4</v>
      </c>
      <c r="AI17" s="42">
        <f>Weather!P137</f>
        <v>151.4</v>
      </c>
      <c r="AJ17" s="42">
        <f>Weather!Q137</f>
        <v>22.7</v>
      </c>
      <c r="AK17" s="42">
        <f>Weather!R137</f>
        <v>108.1</v>
      </c>
      <c r="AL17" s="42">
        <f>Weather!S137</f>
        <v>39.4</v>
      </c>
      <c r="AM17" s="39">
        <f>Economic!C17</f>
        <v>643937</v>
      </c>
      <c r="AN17" s="39">
        <f>Economic!D17</f>
        <v>6794.3</v>
      </c>
      <c r="AO17" s="39">
        <f>Economic!E17</f>
        <v>6706.3</v>
      </c>
      <c r="AP17" s="39">
        <f>Economic!F17</f>
        <v>110.4</v>
      </c>
      <c r="AQ17" s="39">
        <f>Economic!G17</f>
        <v>108.4</v>
      </c>
      <c r="AR17" s="43">
        <f t="shared" si="26"/>
        <v>30</v>
      </c>
      <c r="AS17" s="43">
        <v>20</v>
      </c>
      <c r="AT17" s="43">
        <f t="shared" si="22"/>
        <v>16</v>
      </c>
      <c r="AU17" s="43">
        <f t="shared" si="26"/>
        <v>0</v>
      </c>
      <c r="AV17" s="43">
        <f t="shared" si="26"/>
        <v>0</v>
      </c>
      <c r="AW17" s="43">
        <f t="shared" si="26"/>
        <v>0</v>
      </c>
      <c r="AX17" s="43">
        <f t="shared" si="26"/>
        <v>1</v>
      </c>
      <c r="AY17" s="43">
        <f t="shared" si="26"/>
        <v>0</v>
      </c>
      <c r="AZ17" s="43">
        <f t="shared" si="26"/>
        <v>0</v>
      </c>
      <c r="BA17" s="43">
        <f t="shared" si="26"/>
        <v>0</v>
      </c>
      <c r="BB17" s="43">
        <f t="shared" si="26"/>
        <v>0</v>
      </c>
      <c r="BC17" s="43">
        <f t="shared" si="26"/>
        <v>0</v>
      </c>
      <c r="BD17" s="43">
        <f t="shared" si="26"/>
        <v>0</v>
      </c>
      <c r="BE17" s="43">
        <f t="shared" si="26"/>
        <v>0</v>
      </c>
      <c r="BF17" s="43">
        <f t="shared" si="26"/>
        <v>0</v>
      </c>
      <c r="BG17" s="43">
        <f t="shared" si="26"/>
        <v>1</v>
      </c>
      <c r="BH17" s="43">
        <f t="shared" si="26"/>
        <v>0</v>
      </c>
      <c r="BI17" s="43">
        <f t="shared" si="2"/>
        <v>1</v>
      </c>
      <c r="BJ17" s="44">
        <v>0</v>
      </c>
      <c r="BK17" s="44">
        <v>0</v>
      </c>
      <c r="BL17" s="44">
        <f t="shared" si="23"/>
        <v>0</v>
      </c>
      <c r="BM17" s="43">
        <f t="shared" si="25"/>
        <v>0</v>
      </c>
      <c r="BN17" s="49">
        <f t="shared" si="3"/>
        <v>0</v>
      </c>
      <c r="BO17" s="49">
        <f t="shared" si="4"/>
        <v>0</v>
      </c>
      <c r="BP17" s="49">
        <f t="shared" si="5"/>
        <v>0</v>
      </c>
      <c r="BQ17" s="49">
        <f t="shared" si="6"/>
        <v>0</v>
      </c>
      <c r="BR17" s="49">
        <f t="shared" si="7"/>
        <v>0</v>
      </c>
      <c r="BS17" s="49">
        <f t="shared" si="8"/>
        <v>0</v>
      </c>
      <c r="BT17" s="49">
        <f t="shared" si="9"/>
        <v>0</v>
      </c>
      <c r="BU17" s="49">
        <f t="shared" si="10"/>
        <v>0</v>
      </c>
      <c r="BV17" s="49">
        <f t="shared" si="11"/>
        <v>0</v>
      </c>
      <c r="BW17" s="49">
        <f t="shared" si="12"/>
        <v>0</v>
      </c>
      <c r="BX17" s="49">
        <f t="shared" si="13"/>
        <v>0</v>
      </c>
      <c r="BY17" s="49">
        <f t="shared" si="14"/>
        <v>0</v>
      </c>
      <c r="BZ17" s="49">
        <f t="shared" si="15"/>
        <v>0</v>
      </c>
      <c r="CA17" s="49">
        <f t="shared" si="16"/>
        <v>0</v>
      </c>
      <c r="CB17" s="49">
        <f t="shared" si="17"/>
        <v>0</v>
      </c>
      <c r="CC17" s="49">
        <f t="shared" si="18"/>
        <v>0</v>
      </c>
      <c r="CD17" s="8">
        <f t="shared" si="19"/>
        <v>648.65850724012375</v>
      </c>
      <c r="CE17" s="8">
        <f t="shared" si="20"/>
        <v>2273.0404920964611</v>
      </c>
      <c r="CF17" s="8">
        <f t="shared" si="21"/>
        <v>84644.76892952004</v>
      </c>
    </row>
    <row r="18" spans="1:84">
      <c r="A18" s="7">
        <f>'Monthly Data'!A18</f>
        <v>41395</v>
      </c>
      <c r="B18" s="6">
        <f>'Monthly Data'!B18</f>
        <v>2013</v>
      </c>
      <c r="C18" s="6">
        <f t="shared" si="1"/>
        <v>5</v>
      </c>
      <c r="D18" s="1">
        <f>'Monthly Data'!D18</f>
        <v>8145944.877643276</v>
      </c>
      <c r="E18" s="1">
        <f>'Monthly Data'!E18</f>
        <v>22973.530962145975</v>
      </c>
      <c r="F18" s="1">
        <f>'Monthly Data'!F18</f>
        <v>8168918.4086054219</v>
      </c>
      <c r="G18" s="1">
        <f>'Monthly Data'!G18</f>
        <v>3595184.8228466981</v>
      </c>
      <c r="H18" s="1">
        <f>'Monthly Data'!H18</f>
        <v>86206.064258494749</v>
      </c>
      <c r="I18" s="1">
        <f>'Monthly Data'!I18</f>
        <v>3681390.887105193</v>
      </c>
      <c r="J18" s="1">
        <f>'Monthly Data'!J18</f>
        <v>9546584.7656909451</v>
      </c>
      <c r="K18" s="1">
        <f>'Monthly Data'!K18</f>
        <v>100316.97639072855</v>
      </c>
      <c r="L18" s="1">
        <f>'Monthly Data'!L18</f>
        <v>9646901.7420816738</v>
      </c>
      <c r="M18" s="1">
        <f>'Monthly Data'!M18</f>
        <v>144384.19131953857</v>
      </c>
      <c r="N18" s="1">
        <f>'Monthly Data'!N18</f>
        <v>35252.20517669434</v>
      </c>
      <c r="O18" s="5">
        <f>'Monthly Data'!O18</f>
        <v>25640.87</v>
      </c>
      <c r="P18" s="5">
        <f>'Monthly Data'!P18</f>
        <v>507.87</v>
      </c>
      <c r="Q18" s="2">
        <f>'Monthly Data'!Q18</f>
        <v>14256</v>
      </c>
      <c r="R18" s="2">
        <f>'Monthly Data'!R18</f>
        <v>1697</v>
      </c>
      <c r="S18" s="2">
        <f>'Monthly Data'!S18</f>
        <v>117</v>
      </c>
      <c r="T18" s="2">
        <f>'Monthly Data'!T18</f>
        <v>3069</v>
      </c>
      <c r="U18" s="2">
        <f>'Monthly Data'!U18</f>
        <v>31</v>
      </c>
      <c r="V18" s="41">
        <f>Weather!C138</f>
        <v>13.2258064516129</v>
      </c>
      <c r="W18" s="42">
        <f>Weather!D138</f>
        <v>275.2</v>
      </c>
      <c r="X18" s="42">
        <f>Weather!E138</f>
        <v>3.2</v>
      </c>
      <c r="Y18" s="42">
        <f>Weather!F138</f>
        <v>215.9</v>
      </c>
      <c r="Z18" s="42">
        <f>Weather!G138</f>
        <v>5.9</v>
      </c>
      <c r="AA18" s="42">
        <f>Weather!H138</f>
        <v>163.69999999999999</v>
      </c>
      <c r="AB18" s="42">
        <f>Weather!I138</f>
        <v>15.7</v>
      </c>
      <c r="AC18" s="42">
        <f>Weather!J138</f>
        <v>120.1</v>
      </c>
      <c r="AD18" s="42">
        <f>Weather!K138</f>
        <v>34.1</v>
      </c>
      <c r="AE18" s="42">
        <f>Weather!L138</f>
        <v>80.2</v>
      </c>
      <c r="AF18" s="42">
        <f>Weather!M138</f>
        <v>56.2</v>
      </c>
      <c r="AG18" s="42">
        <f>Weather!N138</f>
        <v>48.9</v>
      </c>
      <c r="AH18" s="42">
        <f>Weather!O138</f>
        <v>86.9</v>
      </c>
      <c r="AI18" s="42">
        <f>Weather!P138</f>
        <v>26.1</v>
      </c>
      <c r="AJ18" s="42">
        <f>Weather!Q138</f>
        <v>126.1</v>
      </c>
      <c r="AK18" s="42">
        <f>Weather!R138</f>
        <v>10.7</v>
      </c>
      <c r="AL18" s="42">
        <f>Weather!S138</f>
        <v>172.7</v>
      </c>
      <c r="AM18" s="39">
        <f>Economic!C18</f>
        <v>643937</v>
      </c>
      <c r="AN18" s="39">
        <f>Economic!D18</f>
        <v>6795.3</v>
      </c>
      <c r="AO18" s="39">
        <f>Economic!E18</f>
        <v>6764.2</v>
      </c>
      <c r="AP18" s="39">
        <f>Economic!F18</f>
        <v>109.8</v>
      </c>
      <c r="AQ18" s="39">
        <f>Economic!G18</f>
        <v>108.7</v>
      </c>
      <c r="AR18" s="43">
        <f t="shared" si="26"/>
        <v>31</v>
      </c>
      <c r="AS18" s="43">
        <v>21</v>
      </c>
      <c r="AT18" s="43">
        <f t="shared" si="22"/>
        <v>17</v>
      </c>
      <c r="AU18" s="43">
        <f t="shared" si="26"/>
        <v>0</v>
      </c>
      <c r="AV18" s="43">
        <f t="shared" si="26"/>
        <v>0</v>
      </c>
      <c r="AW18" s="43">
        <f t="shared" si="26"/>
        <v>0</v>
      </c>
      <c r="AX18" s="43">
        <f t="shared" si="26"/>
        <v>0</v>
      </c>
      <c r="AY18" s="43">
        <f t="shared" si="26"/>
        <v>1</v>
      </c>
      <c r="AZ18" s="43">
        <f t="shared" si="26"/>
        <v>0</v>
      </c>
      <c r="BA18" s="43">
        <f t="shared" si="26"/>
        <v>0</v>
      </c>
      <c r="BB18" s="43">
        <f t="shared" si="26"/>
        <v>0</v>
      </c>
      <c r="BC18" s="43">
        <f t="shared" si="26"/>
        <v>0</v>
      </c>
      <c r="BD18" s="43">
        <f t="shared" si="26"/>
        <v>0</v>
      </c>
      <c r="BE18" s="43">
        <f t="shared" si="26"/>
        <v>0</v>
      </c>
      <c r="BF18" s="43">
        <f t="shared" si="26"/>
        <v>0</v>
      </c>
      <c r="BG18" s="43">
        <f t="shared" si="26"/>
        <v>1</v>
      </c>
      <c r="BH18" s="43">
        <f t="shared" si="26"/>
        <v>0</v>
      </c>
      <c r="BI18" s="43">
        <f t="shared" si="2"/>
        <v>1</v>
      </c>
      <c r="BJ18" s="44">
        <v>0</v>
      </c>
      <c r="BK18" s="44">
        <v>0</v>
      </c>
      <c r="BL18" s="44">
        <f t="shared" si="23"/>
        <v>0</v>
      </c>
      <c r="BM18" s="43">
        <f t="shared" si="25"/>
        <v>0</v>
      </c>
      <c r="BN18" s="49">
        <f t="shared" si="3"/>
        <v>0</v>
      </c>
      <c r="BO18" s="49">
        <f t="shared" si="4"/>
        <v>0</v>
      </c>
      <c r="BP18" s="49">
        <f t="shared" si="5"/>
        <v>0</v>
      </c>
      <c r="BQ18" s="49">
        <f t="shared" si="6"/>
        <v>0</v>
      </c>
      <c r="BR18" s="49">
        <f t="shared" si="7"/>
        <v>0</v>
      </c>
      <c r="BS18" s="49">
        <f t="shared" si="8"/>
        <v>0</v>
      </c>
      <c r="BT18" s="49">
        <f t="shared" si="9"/>
        <v>0</v>
      </c>
      <c r="BU18" s="49">
        <f t="shared" si="10"/>
        <v>0</v>
      </c>
      <c r="BV18" s="49">
        <f t="shared" si="11"/>
        <v>0</v>
      </c>
      <c r="BW18" s="49">
        <f t="shared" si="12"/>
        <v>0</v>
      </c>
      <c r="BX18" s="49">
        <f t="shared" si="13"/>
        <v>0</v>
      </c>
      <c r="BY18" s="49">
        <f t="shared" si="14"/>
        <v>0</v>
      </c>
      <c r="BZ18" s="49">
        <f t="shared" si="15"/>
        <v>0</v>
      </c>
      <c r="CA18" s="49">
        <f t="shared" si="16"/>
        <v>0</v>
      </c>
      <c r="CB18" s="49">
        <f t="shared" si="17"/>
        <v>0</v>
      </c>
      <c r="CC18" s="49">
        <f t="shared" si="18"/>
        <v>0</v>
      </c>
      <c r="CD18" s="8">
        <f t="shared" si="19"/>
        <v>573.01616221979668</v>
      </c>
      <c r="CE18" s="8">
        <f t="shared" si="20"/>
        <v>2169.3523200384166</v>
      </c>
      <c r="CF18" s="8">
        <f t="shared" si="21"/>
        <v>82452.151641723714</v>
      </c>
    </row>
    <row r="19" spans="1:84">
      <c r="A19" s="7">
        <f>'Monthly Data'!A19</f>
        <v>41426</v>
      </c>
      <c r="B19" s="6">
        <f>'Monthly Data'!B19</f>
        <v>2013</v>
      </c>
      <c r="C19" s="6">
        <f t="shared" si="1"/>
        <v>6</v>
      </c>
      <c r="D19" s="1">
        <f>'Monthly Data'!D19</f>
        <v>8158035.0975392917</v>
      </c>
      <c r="E19" s="1">
        <f>'Monthly Data'!E19</f>
        <v>22973.530962145975</v>
      </c>
      <c r="F19" s="1">
        <f>'Monthly Data'!F19</f>
        <v>8181008.6285014376</v>
      </c>
      <c r="G19" s="1">
        <f>'Monthly Data'!G19</f>
        <v>3650453.6258274256</v>
      </c>
      <c r="H19" s="1">
        <f>'Monthly Data'!H19</f>
        <v>86206.064258494749</v>
      </c>
      <c r="I19" s="1">
        <f>'Monthly Data'!I19</f>
        <v>3736659.6900859205</v>
      </c>
      <c r="J19" s="1">
        <f>'Monthly Data'!J19</f>
        <v>9600861.3503311947</v>
      </c>
      <c r="K19" s="1">
        <f>'Monthly Data'!K19</f>
        <v>100316.97639072855</v>
      </c>
      <c r="L19" s="1">
        <f>'Monthly Data'!L19</f>
        <v>9701178.3267219234</v>
      </c>
      <c r="M19" s="1">
        <f>'Monthly Data'!M19</f>
        <v>129375.89022419002</v>
      </c>
      <c r="N19" s="1">
        <f>'Monthly Data'!N19</f>
        <v>36201.158902270581</v>
      </c>
      <c r="O19" s="5">
        <f>'Monthly Data'!O19</f>
        <v>25358.500000000004</v>
      </c>
      <c r="P19" s="5">
        <f>'Monthly Data'!P19</f>
        <v>507.87</v>
      </c>
      <c r="Q19" s="2">
        <f>'Monthly Data'!Q19</f>
        <v>14221</v>
      </c>
      <c r="R19" s="2">
        <f>'Monthly Data'!R19</f>
        <v>1696</v>
      </c>
      <c r="S19" s="2">
        <f>'Monthly Data'!S19</f>
        <v>117</v>
      </c>
      <c r="T19" s="2">
        <f>'Monthly Data'!T19</f>
        <v>3069</v>
      </c>
      <c r="U19" s="2">
        <f>'Monthly Data'!U19</f>
        <v>31</v>
      </c>
      <c r="V19" s="41">
        <f>Weather!C139</f>
        <v>16.883887847281404</v>
      </c>
      <c r="W19" s="42">
        <f>Weather!D139</f>
        <v>162.1</v>
      </c>
      <c r="X19" s="42">
        <f>Weather!E139</f>
        <v>8.6</v>
      </c>
      <c r="Y19" s="42">
        <f>Weather!F139</f>
        <v>115.1</v>
      </c>
      <c r="Z19" s="42">
        <f>Weather!G139</f>
        <v>21.6</v>
      </c>
      <c r="AA19" s="42">
        <f>Weather!H139</f>
        <v>74.5</v>
      </c>
      <c r="AB19" s="42">
        <f>Weather!I139</f>
        <v>41</v>
      </c>
      <c r="AC19" s="42">
        <f>Weather!J139</f>
        <v>39.4</v>
      </c>
      <c r="AD19" s="42">
        <f>Weather!K139</f>
        <v>65.900000000000006</v>
      </c>
      <c r="AE19" s="42">
        <f>Weather!L139</f>
        <v>14.4</v>
      </c>
      <c r="AF19" s="42">
        <f>Weather!M139</f>
        <v>100.9</v>
      </c>
      <c r="AG19" s="42">
        <f>Weather!N139</f>
        <v>3.4</v>
      </c>
      <c r="AH19" s="42">
        <f>Weather!O139</f>
        <v>149.9</v>
      </c>
      <c r="AI19" s="42">
        <f>Weather!P139</f>
        <v>0</v>
      </c>
      <c r="AJ19" s="42">
        <f>Weather!Q139</f>
        <v>206.5</v>
      </c>
      <c r="AK19" s="42">
        <f>Weather!R139</f>
        <v>0</v>
      </c>
      <c r="AL19" s="42">
        <f>Weather!S139</f>
        <v>266.5</v>
      </c>
      <c r="AM19" s="39">
        <f>Economic!C19</f>
        <v>643937</v>
      </c>
      <c r="AN19" s="39">
        <f>Economic!D19</f>
        <v>6807.1</v>
      </c>
      <c r="AO19" s="39">
        <f>Economic!E19</f>
        <v>6849.6</v>
      </c>
      <c r="AP19" s="39">
        <f>Economic!F19</f>
        <v>108.8</v>
      </c>
      <c r="AQ19" s="39">
        <f>Economic!G19</f>
        <v>109.5</v>
      </c>
      <c r="AR19" s="43">
        <f t="shared" si="26"/>
        <v>30</v>
      </c>
      <c r="AS19" s="43">
        <v>22</v>
      </c>
      <c r="AT19" s="43">
        <f t="shared" si="22"/>
        <v>18</v>
      </c>
      <c r="AU19" s="43">
        <f t="shared" si="26"/>
        <v>0</v>
      </c>
      <c r="AV19" s="43">
        <f t="shared" si="26"/>
        <v>0</v>
      </c>
      <c r="AW19" s="43">
        <f t="shared" si="26"/>
        <v>0</v>
      </c>
      <c r="AX19" s="43">
        <f t="shared" si="26"/>
        <v>0</v>
      </c>
      <c r="AY19" s="43">
        <f t="shared" si="26"/>
        <v>0</v>
      </c>
      <c r="AZ19" s="43">
        <f t="shared" si="26"/>
        <v>1</v>
      </c>
      <c r="BA19" s="43">
        <f t="shared" si="26"/>
        <v>0</v>
      </c>
      <c r="BB19" s="43">
        <f t="shared" si="26"/>
        <v>0</v>
      </c>
      <c r="BC19" s="43">
        <f t="shared" si="26"/>
        <v>0</v>
      </c>
      <c r="BD19" s="43">
        <f t="shared" si="26"/>
        <v>0</v>
      </c>
      <c r="BE19" s="43">
        <f t="shared" si="26"/>
        <v>0</v>
      </c>
      <c r="BF19" s="43">
        <f t="shared" si="26"/>
        <v>0</v>
      </c>
      <c r="BG19" s="43">
        <f t="shared" si="26"/>
        <v>0</v>
      </c>
      <c r="BH19" s="43">
        <f t="shared" si="26"/>
        <v>0</v>
      </c>
      <c r="BI19" s="43">
        <f t="shared" si="2"/>
        <v>0</v>
      </c>
      <c r="BJ19" s="44">
        <v>0</v>
      </c>
      <c r="BK19" s="44">
        <v>0</v>
      </c>
      <c r="BL19" s="44">
        <f t="shared" si="23"/>
        <v>0</v>
      </c>
      <c r="BM19" s="43">
        <f t="shared" si="25"/>
        <v>0</v>
      </c>
      <c r="BN19" s="49">
        <f t="shared" si="3"/>
        <v>0</v>
      </c>
      <c r="BO19" s="49">
        <f t="shared" si="4"/>
        <v>0</v>
      </c>
      <c r="BP19" s="49">
        <f t="shared" si="5"/>
        <v>0</v>
      </c>
      <c r="BQ19" s="49">
        <f t="shared" si="6"/>
        <v>0</v>
      </c>
      <c r="BR19" s="49">
        <f t="shared" si="7"/>
        <v>0</v>
      </c>
      <c r="BS19" s="49">
        <f t="shared" si="8"/>
        <v>0</v>
      </c>
      <c r="BT19" s="49">
        <f t="shared" si="9"/>
        <v>0</v>
      </c>
      <c r="BU19" s="49">
        <f t="shared" si="10"/>
        <v>0</v>
      </c>
      <c r="BV19" s="49">
        <f t="shared" si="11"/>
        <v>0</v>
      </c>
      <c r="BW19" s="49">
        <f t="shared" si="12"/>
        <v>0</v>
      </c>
      <c r="BX19" s="49">
        <f t="shared" si="13"/>
        <v>0</v>
      </c>
      <c r="BY19" s="49">
        <f t="shared" si="14"/>
        <v>0</v>
      </c>
      <c r="BZ19" s="49">
        <f t="shared" si="15"/>
        <v>0</v>
      </c>
      <c r="CA19" s="49">
        <f t="shared" si="16"/>
        <v>0</v>
      </c>
      <c r="CB19" s="49">
        <f t="shared" si="17"/>
        <v>0</v>
      </c>
      <c r="CC19" s="49">
        <f t="shared" si="18"/>
        <v>0</v>
      </c>
      <c r="CD19" s="8">
        <f t="shared" si="19"/>
        <v>575.27660702492358</v>
      </c>
      <c r="CE19" s="8">
        <f t="shared" si="20"/>
        <v>2203.2191568902831</v>
      </c>
      <c r="CF19" s="8">
        <f t="shared" si="21"/>
        <v>82916.054074546351</v>
      </c>
    </row>
    <row r="20" spans="1:84">
      <c r="A20" s="7">
        <f>'Monthly Data'!A20</f>
        <v>41456</v>
      </c>
      <c r="B20" s="6">
        <f>'Monthly Data'!B20</f>
        <v>2013</v>
      </c>
      <c r="C20" s="6">
        <f t="shared" si="1"/>
        <v>7</v>
      </c>
      <c r="D20" s="1">
        <f>'Monthly Data'!D20</f>
        <v>9381527.0858831536</v>
      </c>
      <c r="E20" s="1">
        <f>'Monthly Data'!E20</f>
        <v>22973.530962145975</v>
      </c>
      <c r="F20" s="1">
        <f>'Monthly Data'!F20</f>
        <v>9404500.6168453004</v>
      </c>
      <c r="G20" s="1">
        <f>'Monthly Data'!G20</f>
        <v>4069837.8484544731</v>
      </c>
      <c r="H20" s="1">
        <f>'Monthly Data'!H20</f>
        <v>86206.064258494749</v>
      </c>
      <c r="I20" s="1">
        <f>'Monthly Data'!I20</f>
        <v>4156043.912712968</v>
      </c>
      <c r="J20" s="1">
        <f>'Monthly Data'!J20</f>
        <v>9700292.7916630208</v>
      </c>
      <c r="K20" s="1">
        <f>'Monthly Data'!K20</f>
        <v>100316.97639072855</v>
      </c>
      <c r="L20" s="1">
        <f>'Monthly Data'!L20</f>
        <v>9800609.7680537496</v>
      </c>
      <c r="M20" s="1">
        <f>'Monthly Data'!M20</f>
        <v>138855.74044958488</v>
      </c>
      <c r="N20" s="1">
        <f>'Monthly Data'!N20</f>
        <v>34296.761799343396</v>
      </c>
      <c r="O20" s="5">
        <f>'Monthly Data'!O20</f>
        <v>24114.27</v>
      </c>
      <c r="P20" s="5">
        <f>'Monthly Data'!P20</f>
        <v>509.42999999999995</v>
      </c>
      <c r="Q20" s="2">
        <f>'Monthly Data'!Q20</f>
        <v>14329</v>
      </c>
      <c r="R20" s="2">
        <f>'Monthly Data'!R20</f>
        <v>1698.5</v>
      </c>
      <c r="S20" s="2">
        <f>'Monthly Data'!S20</f>
        <v>118</v>
      </c>
      <c r="T20" s="2">
        <f>'Monthly Data'!T20</f>
        <v>3069</v>
      </c>
      <c r="U20" s="2">
        <f>'Monthly Data'!U20</f>
        <v>31</v>
      </c>
      <c r="V20" s="41">
        <f>Weather!C140</f>
        <v>20.958064516129028</v>
      </c>
      <c r="W20" s="42">
        <f>Weather!D140</f>
        <v>62.2</v>
      </c>
      <c r="X20" s="42">
        <f>Weather!E140</f>
        <v>29.9</v>
      </c>
      <c r="Y20" s="42">
        <f>Weather!F140</f>
        <v>28.6</v>
      </c>
      <c r="Z20" s="42">
        <f>Weather!G140</f>
        <v>58.3</v>
      </c>
      <c r="AA20" s="42">
        <f>Weather!H140</f>
        <v>6.3</v>
      </c>
      <c r="AB20" s="42">
        <f>Weather!I140</f>
        <v>98</v>
      </c>
      <c r="AC20" s="42">
        <f>Weather!J140</f>
        <v>0.2</v>
      </c>
      <c r="AD20" s="42">
        <f>Weather!K140</f>
        <v>153.9</v>
      </c>
      <c r="AE20" s="42">
        <f>Weather!L140</f>
        <v>0</v>
      </c>
      <c r="AF20" s="42">
        <f>Weather!M140</f>
        <v>215.7</v>
      </c>
      <c r="AG20" s="42">
        <f>Weather!N140</f>
        <v>0</v>
      </c>
      <c r="AH20" s="42">
        <f>Weather!O140</f>
        <v>277.7</v>
      </c>
      <c r="AI20" s="42">
        <f>Weather!P140</f>
        <v>0</v>
      </c>
      <c r="AJ20" s="42">
        <f>Weather!Q140</f>
        <v>339.7</v>
      </c>
      <c r="AK20" s="42">
        <f>Weather!R140</f>
        <v>0</v>
      </c>
      <c r="AL20" s="42">
        <f>Weather!S140</f>
        <v>401.7</v>
      </c>
      <c r="AM20" s="39">
        <f>Economic!C20</f>
        <v>643937</v>
      </c>
      <c r="AN20" s="39">
        <f>Economic!D20</f>
        <v>6810.7</v>
      </c>
      <c r="AO20" s="39">
        <f>Economic!E20</f>
        <v>6898</v>
      </c>
      <c r="AP20" s="39">
        <f>Economic!F20</f>
        <v>107.8</v>
      </c>
      <c r="AQ20" s="39">
        <f>Economic!G20</f>
        <v>110</v>
      </c>
      <c r="AR20" s="43">
        <f t="shared" si="26"/>
        <v>31</v>
      </c>
      <c r="AS20" s="43">
        <v>20</v>
      </c>
      <c r="AT20" s="43">
        <f t="shared" si="22"/>
        <v>19</v>
      </c>
      <c r="AU20" s="43">
        <f t="shared" si="26"/>
        <v>0</v>
      </c>
      <c r="AV20" s="43">
        <f t="shared" si="26"/>
        <v>0</v>
      </c>
      <c r="AW20" s="43">
        <f t="shared" si="26"/>
        <v>0</v>
      </c>
      <c r="AX20" s="43">
        <f t="shared" si="26"/>
        <v>0</v>
      </c>
      <c r="AY20" s="43">
        <f t="shared" si="26"/>
        <v>0</v>
      </c>
      <c r="AZ20" s="43">
        <f t="shared" si="26"/>
        <v>0</v>
      </c>
      <c r="BA20" s="43">
        <f t="shared" si="26"/>
        <v>1</v>
      </c>
      <c r="BB20" s="43">
        <f t="shared" si="26"/>
        <v>0</v>
      </c>
      <c r="BC20" s="43">
        <f t="shared" si="26"/>
        <v>0</v>
      </c>
      <c r="BD20" s="43">
        <f t="shared" si="26"/>
        <v>0</v>
      </c>
      <c r="BE20" s="43">
        <f t="shared" si="26"/>
        <v>0</v>
      </c>
      <c r="BF20" s="43">
        <f t="shared" si="26"/>
        <v>0</v>
      </c>
      <c r="BG20" s="43">
        <f t="shared" si="26"/>
        <v>0</v>
      </c>
      <c r="BH20" s="43">
        <f t="shared" si="26"/>
        <v>0</v>
      </c>
      <c r="BI20" s="43">
        <f t="shared" si="2"/>
        <v>0</v>
      </c>
      <c r="BJ20" s="44">
        <v>0</v>
      </c>
      <c r="BK20" s="44">
        <v>0</v>
      </c>
      <c r="BL20" s="44">
        <f t="shared" si="23"/>
        <v>0</v>
      </c>
      <c r="BM20" s="43">
        <f t="shared" si="25"/>
        <v>0</v>
      </c>
      <c r="BN20" s="49">
        <f t="shared" si="3"/>
        <v>0</v>
      </c>
      <c r="BO20" s="49">
        <f t="shared" si="4"/>
        <v>0</v>
      </c>
      <c r="BP20" s="49">
        <f t="shared" si="5"/>
        <v>0</v>
      </c>
      <c r="BQ20" s="49">
        <f t="shared" si="6"/>
        <v>0</v>
      </c>
      <c r="BR20" s="49">
        <f t="shared" si="7"/>
        <v>0</v>
      </c>
      <c r="BS20" s="49">
        <f t="shared" si="8"/>
        <v>0</v>
      </c>
      <c r="BT20" s="49">
        <f t="shared" si="9"/>
        <v>0</v>
      </c>
      <c r="BU20" s="49">
        <f t="shared" si="10"/>
        <v>0</v>
      </c>
      <c r="BV20" s="49">
        <f t="shared" si="11"/>
        <v>0</v>
      </c>
      <c r="BW20" s="49">
        <f t="shared" si="12"/>
        <v>0</v>
      </c>
      <c r="BX20" s="49">
        <f t="shared" si="13"/>
        <v>0</v>
      </c>
      <c r="BY20" s="49">
        <f t="shared" si="14"/>
        <v>0</v>
      </c>
      <c r="BZ20" s="49">
        <f t="shared" si="15"/>
        <v>0</v>
      </c>
      <c r="CA20" s="49">
        <f t="shared" si="16"/>
        <v>0</v>
      </c>
      <c r="CB20" s="49">
        <f t="shared" si="17"/>
        <v>0</v>
      </c>
      <c r="CC20" s="49">
        <f t="shared" si="18"/>
        <v>0</v>
      </c>
      <c r="CD20" s="8">
        <f t="shared" si="19"/>
        <v>656.32637426514759</v>
      </c>
      <c r="CE20" s="8">
        <f t="shared" si="20"/>
        <v>2446.8907345969783</v>
      </c>
      <c r="CF20" s="8">
        <f t="shared" si="21"/>
        <v>83056.014983506349</v>
      </c>
    </row>
    <row r="21" spans="1:84">
      <c r="A21" s="7">
        <f>'Monthly Data'!A21</f>
        <v>41487</v>
      </c>
      <c r="B21" s="6">
        <f>'Monthly Data'!B21</f>
        <v>2013</v>
      </c>
      <c r="C21" s="6">
        <f t="shared" si="1"/>
        <v>8</v>
      </c>
      <c r="D21" s="1">
        <f>'Monthly Data'!D21</f>
        <v>8900086.9413107354</v>
      </c>
      <c r="E21" s="1">
        <f>'Monthly Data'!E21</f>
        <v>22973.530962145975</v>
      </c>
      <c r="F21" s="1">
        <f>'Monthly Data'!F21</f>
        <v>8923060.4722728822</v>
      </c>
      <c r="G21" s="1">
        <f>'Monthly Data'!G21</f>
        <v>3921872.9498774898</v>
      </c>
      <c r="H21" s="1">
        <f>'Monthly Data'!H21</f>
        <v>86206.064258494749</v>
      </c>
      <c r="I21" s="1">
        <f>'Monthly Data'!I21</f>
        <v>4008079.0141359847</v>
      </c>
      <c r="J21" s="1">
        <f>'Monthly Data'!J21</f>
        <v>9644399.6486493591</v>
      </c>
      <c r="K21" s="1">
        <f>'Monthly Data'!K21</f>
        <v>100316.97639072855</v>
      </c>
      <c r="L21" s="1">
        <f>'Monthly Data'!L21</f>
        <v>9744716.6250400878</v>
      </c>
      <c r="M21" s="1">
        <f>'Monthly Data'!M21</f>
        <v>156977.37447667241</v>
      </c>
      <c r="N21" s="1">
        <f>'Monthly Data'!N21</f>
        <v>35339.426904094973</v>
      </c>
      <c r="O21" s="5">
        <f>'Monthly Data'!O21</f>
        <v>24204.95</v>
      </c>
      <c r="P21" s="5">
        <f>'Monthly Data'!P21</f>
        <v>509.42999999999995</v>
      </c>
      <c r="Q21" s="2">
        <f>'Monthly Data'!Q21</f>
        <v>14329</v>
      </c>
      <c r="R21" s="2">
        <f>'Monthly Data'!R21</f>
        <v>1698.5</v>
      </c>
      <c r="S21" s="2">
        <f>'Monthly Data'!S21</f>
        <v>107</v>
      </c>
      <c r="T21" s="2">
        <f>'Monthly Data'!T21</f>
        <v>3069</v>
      </c>
      <c r="U21" s="2">
        <f>'Monthly Data'!U21</f>
        <v>31</v>
      </c>
      <c r="V21" s="41">
        <f>Weather!C141</f>
        <v>19.616129032258069</v>
      </c>
      <c r="W21" s="42">
        <f>Weather!D141</f>
        <v>84.9</v>
      </c>
      <c r="X21" s="42">
        <f>Weather!E141</f>
        <v>11</v>
      </c>
      <c r="Y21" s="42">
        <f>Weather!F141</f>
        <v>42.5</v>
      </c>
      <c r="Z21" s="42">
        <f>Weather!G141</f>
        <v>30.6</v>
      </c>
      <c r="AA21" s="42">
        <f>Weather!H141</f>
        <v>13.8</v>
      </c>
      <c r="AB21" s="42">
        <f>Weather!I141</f>
        <v>63.9</v>
      </c>
      <c r="AC21" s="42">
        <f>Weather!J141</f>
        <v>1.8</v>
      </c>
      <c r="AD21" s="42">
        <f>Weather!K141</f>
        <v>113.9</v>
      </c>
      <c r="AE21" s="42">
        <f>Weather!L141</f>
        <v>0</v>
      </c>
      <c r="AF21" s="42">
        <f>Weather!M141</f>
        <v>174.1</v>
      </c>
      <c r="AG21" s="42">
        <f>Weather!N141</f>
        <v>0</v>
      </c>
      <c r="AH21" s="42">
        <f>Weather!O141</f>
        <v>236.1</v>
      </c>
      <c r="AI21" s="42">
        <f>Weather!P141</f>
        <v>0</v>
      </c>
      <c r="AJ21" s="42">
        <f>Weather!Q141</f>
        <v>298.10000000000002</v>
      </c>
      <c r="AK21" s="42">
        <f>Weather!R141</f>
        <v>0</v>
      </c>
      <c r="AL21" s="42">
        <f>Weather!S141</f>
        <v>360.1</v>
      </c>
      <c r="AM21" s="39">
        <f>Economic!C21</f>
        <v>643937</v>
      </c>
      <c r="AN21" s="39">
        <f>Economic!D21</f>
        <v>6812.5</v>
      </c>
      <c r="AO21" s="39">
        <f>Economic!E21</f>
        <v>6910.2</v>
      </c>
      <c r="AP21" s="39">
        <f>Economic!F21</f>
        <v>106.7</v>
      </c>
      <c r="AQ21" s="39">
        <f>Economic!G21</f>
        <v>108.5</v>
      </c>
      <c r="AR21" s="43">
        <f t="shared" si="26"/>
        <v>31</v>
      </c>
      <c r="AS21" s="43">
        <v>22</v>
      </c>
      <c r="AT21" s="43">
        <f t="shared" si="22"/>
        <v>20</v>
      </c>
      <c r="AU21" s="43">
        <f t="shared" si="26"/>
        <v>0</v>
      </c>
      <c r="AV21" s="43">
        <f t="shared" si="26"/>
        <v>0</v>
      </c>
      <c r="AW21" s="43">
        <f t="shared" si="26"/>
        <v>0</v>
      </c>
      <c r="AX21" s="43">
        <f t="shared" si="26"/>
        <v>0</v>
      </c>
      <c r="AY21" s="43">
        <f t="shared" si="26"/>
        <v>0</v>
      </c>
      <c r="AZ21" s="43">
        <f t="shared" si="26"/>
        <v>0</v>
      </c>
      <c r="BA21" s="43">
        <f t="shared" si="26"/>
        <v>0</v>
      </c>
      <c r="BB21" s="43">
        <f t="shared" si="26"/>
        <v>1</v>
      </c>
      <c r="BC21" s="43">
        <f t="shared" si="26"/>
        <v>0</v>
      </c>
      <c r="BD21" s="43">
        <f t="shared" si="26"/>
        <v>0</v>
      </c>
      <c r="BE21" s="43">
        <f t="shared" si="26"/>
        <v>0</v>
      </c>
      <c r="BF21" s="43">
        <f t="shared" si="26"/>
        <v>0</v>
      </c>
      <c r="BG21" s="43">
        <f t="shared" si="26"/>
        <v>0</v>
      </c>
      <c r="BH21" s="43">
        <f t="shared" si="26"/>
        <v>0</v>
      </c>
      <c r="BI21" s="43">
        <f t="shared" si="2"/>
        <v>0</v>
      </c>
      <c r="BJ21" s="44">
        <v>0</v>
      </c>
      <c r="BK21" s="44">
        <v>0</v>
      </c>
      <c r="BL21" s="44">
        <f t="shared" si="23"/>
        <v>0</v>
      </c>
      <c r="BM21" s="43">
        <f t="shared" si="25"/>
        <v>0</v>
      </c>
      <c r="BN21" s="49">
        <f t="shared" si="3"/>
        <v>0</v>
      </c>
      <c r="BO21" s="49">
        <f t="shared" si="4"/>
        <v>0</v>
      </c>
      <c r="BP21" s="49">
        <f t="shared" si="5"/>
        <v>0</v>
      </c>
      <c r="BQ21" s="49">
        <f t="shared" si="6"/>
        <v>0</v>
      </c>
      <c r="BR21" s="49">
        <f t="shared" si="7"/>
        <v>0</v>
      </c>
      <c r="BS21" s="49">
        <f t="shared" si="8"/>
        <v>0</v>
      </c>
      <c r="BT21" s="49">
        <f t="shared" si="9"/>
        <v>0</v>
      </c>
      <c r="BU21" s="49">
        <f t="shared" si="10"/>
        <v>0</v>
      </c>
      <c r="BV21" s="49">
        <f t="shared" si="11"/>
        <v>0</v>
      </c>
      <c r="BW21" s="49">
        <f t="shared" si="12"/>
        <v>0</v>
      </c>
      <c r="BX21" s="49">
        <f t="shared" si="13"/>
        <v>0</v>
      </c>
      <c r="BY21" s="49">
        <f t="shared" si="14"/>
        <v>0</v>
      </c>
      <c r="BZ21" s="49">
        <f t="shared" si="15"/>
        <v>0</v>
      </c>
      <c r="CA21" s="49">
        <f t="shared" si="16"/>
        <v>0</v>
      </c>
      <c r="CB21" s="49">
        <f t="shared" si="17"/>
        <v>0</v>
      </c>
      <c r="CC21" s="49">
        <f t="shared" si="18"/>
        <v>0</v>
      </c>
      <c r="CD21" s="8">
        <f t="shared" si="19"/>
        <v>622.72736913063591</v>
      </c>
      <c r="CE21" s="8">
        <f t="shared" si="20"/>
        <v>2359.7756927500645</v>
      </c>
      <c r="CF21" s="8">
        <f t="shared" si="21"/>
        <v>91072.117991028863</v>
      </c>
    </row>
    <row r="22" spans="1:84">
      <c r="A22" s="7">
        <f>'Monthly Data'!A22</f>
        <v>41518</v>
      </c>
      <c r="B22" s="6">
        <f>'Monthly Data'!B22</f>
        <v>2013</v>
      </c>
      <c r="C22" s="6">
        <f t="shared" si="1"/>
        <v>9</v>
      </c>
      <c r="D22" s="1">
        <f>'Monthly Data'!D22</f>
        <v>7939283.2786467914</v>
      </c>
      <c r="E22" s="1">
        <f>'Monthly Data'!E22</f>
        <v>22973.530962145975</v>
      </c>
      <c r="F22" s="1">
        <f>'Monthly Data'!F22</f>
        <v>7962256.8096089372</v>
      </c>
      <c r="G22" s="1">
        <f>'Monthly Data'!G22</f>
        <v>3601551.1249350826</v>
      </c>
      <c r="H22" s="1">
        <f>'Monthly Data'!H22</f>
        <v>86206.064258494749</v>
      </c>
      <c r="I22" s="1">
        <f>'Monthly Data'!I22</f>
        <v>3687757.1891935775</v>
      </c>
      <c r="J22" s="1">
        <f>'Monthly Data'!J22</f>
        <v>9357221.2777383216</v>
      </c>
      <c r="K22" s="1">
        <f>'Monthly Data'!K22</f>
        <v>100316.97639072855</v>
      </c>
      <c r="L22" s="1">
        <f>'Monthly Data'!L22</f>
        <v>9457538.2541290503</v>
      </c>
      <c r="M22" s="1">
        <f>'Monthly Data'!M22</f>
        <v>174541.30244068956</v>
      </c>
      <c r="N22" s="1">
        <f>'Monthly Data'!N22</f>
        <v>36282.246670711298</v>
      </c>
      <c r="O22" s="5">
        <f>'Monthly Data'!O22</f>
        <v>23704.959999999995</v>
      </c>
      <c r="P22" s="5">
        <f>'Monthly Data'!P22</f>
        <v>509.42999999999995</v>
      </c>
      <c r="Q22" s="2">
        <f>'Monthly Data'!Q22</f>
        <v>14293</v>
      </c>
      <c r="R22" s="2">
        <f>'Monthly Data'!R22</f>
        <v>1698</v>
      </c>
      <c r="S22" s="2">
        <f>'Monthly Data'!S22</f>
        <v>124</v>
      </c>
      <c r="T22" s="2">
        <f>'Monthly Data'!T22</f>
        <v>3069</v>
      </c>
      <c r="U22" s="2">
        <f>'Monthly Data'!U22</f>
        <v>31</v>
      </c>
      <c r="V22" s="41">
        <f>Weather!C142</f>
        <v>15.35333333333333</v>
      </c>
      <c r="W22" s="42">
        <f>Weather!D142</f>
        <v>205.2</v>
      </c>
      <c r="X22" s="42">
        <f>Weather!E142</f>
        <v>5.8</v>
      </c>
      <c r="Y22" s="42">
        <f>Weather!F142</f>
        <v>152.30000000000001</v>
      </c>
      <c r="Z22" s="42">
        <f>Weather!G142</f>
        <v>12.9</v>
      </c>
      <c r="AA22" s="42">
        <f>Weather!H142</f>
        <v>103.5</v>
      </c>
      <c r="AB22" s="42">
        <f>Weather!I142</f>
        <v>24.1</v>
      </c>
      <c r="AC22" s="42">
        <f>Weather!J142</f>
        <v>63.2</v>
      </c>
      <c r="AD22" s="42">
        <f>Weather!K142</f>
        <v>43.8</v>
      </c>
      <c r="AE22" s="42">
        <f>Weather!L142</f>
        <v>32.4</v>
      </c>
      <c r="AF22" s="42">
        <f>Weather!M142</f>
        <v>73</v>
      </c>
      <c r="AG22" s="42">
        <f>Weather!N142</f>
        <v>13.8</v>
      </c>
      <c r="AH22" s="42">
        <f>Weather!O142</f>
        <v>114.4</v>
      </c>
      <c r="AI22" s="42">
        <f>Weather!P142</f>
        <v>2.9</v>
      </c>
      <c r="AJ22" s="42">
        <f>Weather!Q142</f>
        <v>163.5</v>
      </c>
      <c r="AK22" s="42">
        <f>Weather!R142</f>
        <v>0</v>
      </c>
      <c r="AL22" s="42">
        <f>Weather!S142</f>
        <v>220.6</v>
      </c>
      <c r="AM22" s="39">
        <f>Economic!C22</f>
        <v>643937</v>
      </c>
      <c r="AN22" s="39">
        <f>Economic!D22</f>
        <v>6813.6</v>
      </c>
      <c r="AO22" s="39">
        <f>Economic!E22</f>
        <v>6881.2</v>
      </c>
      <c r="AP22" s="39">
        <f>Economic!F22</f>
        <v>106.8</v>
      </c>
      <c r="AQ22" s="39">
        <f>Economic!G22</f>
        <v>107</v>
      </c>
      <c r="AR22" s="43">
        <f t="shared" si="26"/>
        <v>30</v>
      </c>
      <c r="AS22" s="43">
        <v>21</v>
      </c>
      <c r="AT22" s="43">
        <f t="shared" si="22"/>
        <v>21</v>
      </c>
      <c r="AU22" s="43">
        <f t="shared" si="26"/>
        <v>0</v>
      </c>
      <c r="AV22" s="43">
        <f t="shared" si="26"/>
        <v>0</v>
      </c>
      <c r="AW22" s="43">
        <f t="shared" si="26"/>
        <v>0</v>
      </c>
      <c r="AX22" s="43">
        <f t="shared" si="26"/>
        <v>0</v>
      </c>
      <c r="AY22" s="43">
        <f t="shared" si="26"/>
        <v>0</v>
      </c>
      <c r="AZ22" s="43">
        <f t="shared" si="26"/>
        <v>0</v>
      </c>
      <c r="BA22" s="43">
        <f t="shared" si="26"/>
        <v>0</v>
      </c>
      <c r="BB22" s="43">
        <f t="shared" si="26"/>
        <v>0</v>
      </c>
      <c r="BC22" s="43">
        <f t="shared" si="26"/>
        <v>1</v>
      </c>
      <c r="BD22" s="43">
        <f t="shared" si="26"/>
        <v>0</v>
      </c>
      <c r="BE22" s="43">
        <f t="shared" si="26"/>
        <v>0</v>
      </c>
      <c r="BF22" s="43">
        <f t="shared" si="26"/>
        <v>0</v>
      </c>
      <c r="BG22" s="43">
        <f t="shared" si="26"/>
        <v>0</v>
      </c>
      <c r="BH22" s="43">
        <f t="shared" si="26"/>
        <v>1</v>
      </c>
      <c r="BI22" s="43">
        <f t="shared" si="2"/>
        <v>1</v>
      </c>
      <c r="BJ22" s="44">
        <v>0</v>
      </c>
      <c r="BK22" s="44">
        <v>0</v>
      </c>
      <c r="BL22" s="44">
        <f t="shared" si="23"/>
        <v>0</v>
      </c>
      <c r="BM22" s="43">
        <f t="shared" si="25"/>
        <v>0</v>
      </c>
      <c r="BN22" s="49">
        <f t="shared" si="3"/>
        <v>0</v>
      </c>
      <c r="BO22" s="49">
        <f t="shared" si="4"/>
        <v>0</v>
      </c>
      <c r="BP22" s="49">
        <f t="shared" si="5"/>
        <v>0</v>
      </c>
      <c r="BQ22" s="49">
        <f t="shared" si="6"/>
        <v>0</v>
      </c>
      <c r="BR22" s="49">
        <f t="shared" si="7"/>
        <v>0</v>
      </c>
      <c r="BS22" s="49">
        <f t="shared" si="8"/>
        <v>0</v>
      </c>
      <c r="BT22" s="49">
        <f t="shared" si="9"/>
        <v>0</v>
      </c>
      <c r="BU22" s="49">
        <f t="shared" si="10"/>
        <v>0</v>
      </c>
      <c r="BV22" s="49">
        <f t="shared" si="11"/>
        <v>0</v>
      </c>
      <c r="BW22" s="49">
        <f t="shared" si="12"/>
        <v>0</v>
      </c>
      <c r="BX22" s="49">
        <f t="shared" si="13"/>
        <v>0</v>
      </c>
      <c r="BY22" s="49">
        <f t="shared" si="14"/>
        <v>0</v>
      </c>
      <c r="BZ22" s="49">
        <f t="shared" si="15"/>
        <v>0</v>
      </c>
      <c r="CA22" s="49">
        <f t="shared" si="16"/>
        <v>0</v>
      </c>
      <c r="CB22" s="49">
        <f t="shared" si="17"/>
        <v>0</v>
      </c>
      <c r="CC22" s="49">
        <f t="shared" si="18"/>
        <v>0</v>
      </c>
      <c r="CD22" s="8">
        <f t="shared" si="19"/>
        <v>557.07386899943594</v>
      </c>
      <c r="CE22" s="8">
        <f t="shared" si="20"/>
        <v>2171.824021904345</v>
      </c>
      <c r="CF22" s="8">
        <f t="shared" si="21"/>
        <v>76270.469791363314</v>
      </c>
    </row>
    <row r="23" spans="1:84">
      <c r="A23" s="7">
        <f>'Monthly Data'!A23</f>
        <v>41548</v>
      </c>
      <c r="B23" s="6">
        <f>'Monthly Data'!B23</f>
        <v>2013</v>
      </c>
      <c r="C23" s="6">
        <f t="shared" si="1"/>
        <v>10</v>
      </c>
      <c r="D23" s="1">
        <f>'Monthly Data'!D23</f>
        <v>8433400.4425314926</v>
      </c>
      <c r="E23" s="1">
        <f>'Monthly Data'!E23</f>
        <v>22973.530962145975</v>
      </c>
      <c r="F23" s="1">
        <f>'Monthly Data'!F23</f>
        <v>8456373.9734936394</v>
      </c>
      <c r="G23" s="1">
        <f>'Monthly Data'!G23</f>
        <v>3638006.1988442158</v>
      </c>
      <c r="H23" s="1">
        <f>'Monthly Data'!H23</f>
        <v>86206.064258494749</v>
      </c>
      <c r="I23" s="1">
        <f>'Monthly Data'!I23</f>
        <v>3724212.2631027107</v>
      </c>
      <c r="J23" s="1">
        <f>'Monthly Data'!J23</f>
        <v>9397512.7869254183</v>
      </c>
      <c r="K23" s="1">
        <f>'Monthly Data'!K23</f>
        <v>100316.97639072855</v>
      </c>
      <c r="L23" s="1">
        <f>'Monthly Data'!L23</f>
        <v>9497829.763316147</v>
      </c>
      <c r="M23" s="1">
        <f>'Monthly Data'!M23</f>
        <v>204726.72502836262</v>
      </c>
      <c r="N23" s="1">
        <f>'Monthly Data'!N23</f>
        <v>36923.399921258824</v>
      </c>
      <c r="O23" s="5">
        <f>'Monthly Data'!O23</f>
        <v>25974.63</v>
      </c>
      <c r="P23" s="5">
        <f>'Monthly Data'!P23</f>
        <v>509.42999999999995</v>
      </c>
      <c r="Q23" s="2">
        <f>AVERAGE(Q22,Q24)</f>
        <v>14329</v>
      </c>
      <c r="R23" s="2">
        <f t="shared" ref="R23:U23" si="27">AVERAGE(R22,R24)</f>
        <v>1704</v>
      </c>
      <c r="S23" s="2">
        <f t="shared" si="27"/>
        <v>131.5</v>
      </c>
      <c r="T23" s="2">
        <f t="shared" si="27"/>
        <v>3069</v>
      </c>
      <c r="U23" s="2">
        <f t="shared" si="27"/>
        <v>31</v>
      </c>
      <c r="V23" s="41">
        <f>Weather!C143</f>
        <v>10.427416330816985</v>
      </c>
      <c r="W23" s="42">
        <f>Weather!D143</f>
        <v>358.8</v>
      </c>
      <c r="X23" s="42">
        <f>Weather!E143</f>
        <v>0</v>
      </c>
      <c r="Y23" s="42">
        <f>Weather!F143</f>
        <v>296.8</v>
      </c>
      <c r="Z23" s="42">
        <f>Weather!G143</f>
        <v>0</v>
      </c>
      <c r="AA23" s="42">
        <f>Weather!H143</f>
        <v>234.9</v>
      </c>
      <c r="AB23" s="42">
        <f>Weather!I143</f>
        <v>0.1</v>
      </c>
      <c r="AC23" s="42">
        <f>Weather!J143</f>
        <v>175.4</v>
      </c>
      <c r="AD23" s="42">
        <f>Weather!K143</f>
        <v>2.6</v>
      </c>
      <c r="AE23" s="42">
        <f>Weather!L143</f>
        <v>126</v>
      </c>
      <c r="AF23" s="42">
        <f>Weather!M143</f>
        <v>15.2</v>
      </c>
      <c r="AG23" s="42">
        <f>Weather!N143</f>
        <v>86.9</v>
      </c>
      <c r="AH23" s="42">
        <f>Weather!O143</f>
        <v>38.1</v>
      </c>
      <c r="AI23" s="42">
        <f>Weather!P143</f>
        <v>55.6</v>
      </c>
      <c r="AJ23" s="42">
        <f>Weather!Q143</f>
        <v>68.8</v>
      </c>
      <c r="AK23" s="42">
        <f>Weather!R143</f>
        <v>33.9</v>
      </c>
      <c r="AL23" s="42">
        <f>Weather!S143</f>
        <v>109.1</v>
      </c>
      <c r="AM23" s="39">
        <f>Economic!C23</f>
        <v>643937</v>
      </c>
      <c r="AN23" s="39">
        <f>Economic!D23</f>
        <v>6820.5</v>
      </c>
      <c r="AO23" s="39">
        <f>Economic!E23</f>
        <v>6866.5</v>
      </c>
      <c r="AP23" s="39">
        <f>Economic!F23</f>
        <v>107.5</v>
      </c>
      <c r="AQ23" s="39">
        <f>Economic!G23</f>
        <v>107.4</v>
      </c>
      <c r="AR23" s="43">
        <f t="shared" si="26"/>
        <v>31</v>
      </c>
      <c r="AS23" s="43">
        <v>20</v>
      </c>
      <c r="AT23" s="43">
        <f t="shared" si="22"/>
        <v>22</v>
      </c>
      <c r="AU23" s="43">
        <f t="shared" si="26"/>
        <v>0</v>
      </c>
      <c r="AV23" s="43">
        <f t="shared" si="26"/>
        <v>0</v>
      </c>
      <c r="AW23" s="43">
        <f t="shared" si="26"/>
        <v>0</v>
      </c>
      <c r="AX23" s="43">
        <f t="shared" si="26"/>
        <v>0</v>
      </c>
      <c r="AY23" s="43">
        <f t="shared" si="26"/>
        <v>0</v>
      </c>
      <c r="AZ23" s="43">
        <f t="shared" si="26"/>
        <v>0</v>
      </c>
      <c r="BA23" s="43">
        <f t="shared" si="26"/>
        <v>0</v>
      </c>
      <c r="BB23" s="43">
        <f t="shared" si="26"/>
        <v>0</v>
      </c>
      <c r="BC23" s="43">
        <f t="shared" si="26"/>
        <v>0</v>
      </c>
      <c r="BD23" s="43">
        <f t="shared" si="26"/>
        <v>1</v>
      </c>
      <c r="BE23" s="43">
        <f t="shared" si="26"/>
        <v>0</v>
      </c>
      <c r="BF23" s="43">
        <f t="shared" si="26"/>
        <v>0</v>
      </c>
      <c r="BG23" s="43">
        <f t="shared" si="26"/>
        <v>0</v>
      </c>
      <c r="BH23" s="43">
        <f t="shared" si="26"/>
        <v>1</v>
      </c>
      <c r="BI23" s="43">
        <f t="shared" si="2"/>
        <v>1</v>
      </c>
      <c r="BJ23" s="44">
        <v>0</v>
      </c>
      <c r="BK23" s="44">
        <v>0</v>
      </c>
      <c r="BL23" s="44">
        <f t="shared" si="23"/>
        <v>0</v>
      </c>
      <c r="BM23" s="43">
        <f t="shared" si="25"/>
        <v>0</v>
      </c>
      <c r="BN23" s="49">
        <f t="shared" si="3"/>
        <v>0</v>
      </c>
      <c r="BO23" s="49">
        <f t="shared" si="4"/>
        <v>0</v>
      </c>
      <c r="BP23" s="49">
        <f t="shared" si="5"/>
        <v>0</v>
      </c>
      <c r="BQ23" s="49">
        <f t="shared" si="6"/>
        <v>0</v>
      </c>
      <c r="BR23" s="49">
        <f t="shared" si="7"/>
        <v>0</v>
      </c>
      <c r="BS23" s="49">
        <f t="shared" si="8"/>
        <v>0</v>
      </c>
      <c r="BT23" s="49">
        <f t="shared" si="9"/>
        <v>0</v>
      </c>
      <c r="BU23" s="49">
        <f t="shared" si="10"/>
        <v>0</v>
      </c>
      <c r="BV23" s="49">
        <f t="shared" si="11"/>
        <v>0</v>
      </c>
      <c r="BW23" s="49">
        <f t="shared" si="12"/>
        <v>0</v>
      </c>
      <c r="BX23" s="49">
        <f t="shared" si="13"/>
        <v>0</v>
      </c>
      <c r="BY23" s="49">
        <f t="shared" si="14"/>
        <v>0</v>
      </c>
      <c r="BZ23" s="49">
        <f t="shared" si="15"/>
        <v>0</v>
      </c>
      <c r="CA23" s="49">
        <f t="shared" si="16"/>
        <v>0</v>
      </c>
      <c r="CB23" s="49">
        <f t="shared" si="17"/>
        <v>0</v>
      </c>
      <c r="CC23" s="49">
        <f t="shared" si="18"/>
        <v>0</v>
      </c>
      <c r="CD23" s="8">
        <f t="shared" si="19"/>
        <v>590.1579994063535</v>
      </c>
      <c r="CE23" s="8">
        <f t="shared" si="20"/>
        <v>2185.5705769382107</v>
      </c>
      <c r="CF23" s="8">
        <f t="shared" si="21"/>
        <v>72226.842306586666</v>
      </c>
    </row>
    <row r="24" spans="1:84">
      <c r="A24" s="7">
        <f>'Monthly Data'!A24</f>
        <v>41579</v>
      </c>
      <c r="B24" s="6">
        <f>'Monthly Data'!B24</f>
        <v>2013</v>
      </c>
      <c r="C24" s="6">
        <f t="shared" si="1"/>
        <v>11</v>
      </c>
      <c r="D24" s="1">
        <f>'Monthly Data'!D24</f>
        <v>10562999.854916623</v>
      </c>
      <c r="E24" s="1">
        <f>'Monthly Data'!E24</f>
        <v>22973.530962145975</v>
      </c>
      <c r="F24" s="1">
        <f>'Monthly Data'!F24</f>
        <v>10585973.38587877</v>
      </c>
      <c r="G24" s="1">
        <f>'Monthly Data'!G24</f>
        <v>3996946.5825713533</v>
      </c>
      <c r="H24" s="1">
        <f>'Monthly Data'!H24</f>
        <v>86206.064258494749</v>
      </c>
      <c r="I24" s="1">
        <f>'Monthly Data'!I24</f>
        <v>4083152.6468298482</v>
      </c>
      <c r="J24" s="1">
        <f>'Monthly Data'!J24</f>
        <v>9866184.0170310847</v>
      </c>
      <c r="K24" s="1">
        <f>'Monthly Data'!K24</f>
        <v>100316.97639072855</v>
      </c>
      <c r="L24" s="1">
        <f>'Monthly Data'!L24</f>
        <v>9966500.9934218135</v>
      </c>
      <c r="M24" s="1">
        <f>'Monthly Data'!M24</f>
        <v>218135.93074505785</v>
      </c>
      <c r="N24" s="1">
        <f>'Monthly Data'!N24</f>
        <v>35259.229285979622</v>
      </c>
      <c r="O24" s="5">
        <f>'Monthly Data'!O24</f>
        <v>24182.959999999999</v>
      </c>
      <c r="P24" s="5">
        <f>'Monthly Data'!P24</f>
        <v>509.42999999999995</v>
      </c>
      <c r="Q24" s="2">
        <f>'Monthly Data'!Q24</f>
        <v>14365</v>
      </c>
      <c r="R24" s="2">
        <f>'Monthly Data'!R24</f>
        <v>1710</v>
      </c>
      <c r="S24" s="2">
        <f>'Monthly Data'!S24</f>
        <v>139</v>
      </c>
      <c r="T24" s="2">
        <f>'Monthly Data'!T24</f>
        <v>3069</v>
      </c>
      <c r="U24" s="2">
        <f>'Monthly Data'!U24</f>
        <v>31</v>
      </c>
      <c r="V24" s="41">
        <f>Weather!C144</f>
        <v>2.1099999999999985</v>
      </c>
      <c r="W24" s="42">
        <f>Weather!D144</f>
        <v>596.70000000000005</v>
      </c>
      <c r="X24" s="42">
        <f>Weather!E144</f>
        <v>0</v>
      </c>
      <c r="Y24" s="42">
        <f>Weather!F144</f>
        <v>536.70000000000005</v>
      </c>
      <c r="Z24" s="42">
        <f>Weather!G144</f>
        <v>0</v>
      </c>
      <c r="AA24" s="42">
        <f>Weather!H144</f>
        <v>476.7</v>
      </c>
      <c r="AB24" s="42">
        <f>Weather!I144</f>
        <v>0</v>
      </c>
      <c r="AC24" s="42">
        <f>Weather!J144</f>
        <v>416.7</v>
      </c>
      <c r="AD24" s="42">
        <f>Weather!K144</f>
        <v>0</v>
      </c>
      <c r="AE24" s="42">
        <f>Weather!L144</f>
        <v>356.7</v>
      </c>
      <c r="AF24" s="42">
        <f>Weather!M144</f>
        <v>0</v>
      </c>
      <c r="AG24" s="42">
        <f>Weather!N144</f>
        <v>298.39999999999998</v>
      </c>
      <c r="AH24" s="42">
        <f>Weather!O144</f>
        <v>1.7</v>
      </c>
      <c r="AI24" s="42">
        <f>Weather!P144</f>
        <v>243.3</v>
      </c>
      <c r="AJ24" s="42">
        <f>Weather!Q144</f>
        <v>6.6</v>
      </c>
      <c r="AK24" s="42">
        <f>Weather!R144</f>
        <v>190.4</v>
      </c>
      <c r="AL24" s="42">
        <f>Weather!S144</f>
        <v>13.7</v>
      </c>
      <c r="AM24" s="39">
        <f>Economic!C24</f>
        <v>643937</v>
      </c>
      <c r="AN24" s="39">
        <f>Economic!D24</f>
        <v>6822</v>
      </c>
      <c r="AO24" s="39">
        <f>Economic!E24</f>
        <v>6838.5</v>
      </c>
      <c r="AP24" s="39">
        <f>Economic!F24</f>
        <v>108.6</v>
      </c>
      <c r="AQ24" s="39">
        <f>Economic!G24</f>
        <v>108.3</v>
      </c>
      <c r="AR24" s="43">
        <f t="shared" si="26"/>
        <v>30</v>
      </c>
      <c r="AS24" s="43">
        <v>22</v>
      </c>
      <c r="AT24" s="43">
        <f t="shared" si="22"/>
        <v>23</v>
      </c>
      <c r="AU24" s="43">
        <f t="shared" si="26"/>
        <v>0</v>
      </c>
      <c r="AV24" s="43">
        <f t="shared" si="26"/>
        <v>0</v>
      </c>
      <c r="AW24" s="43">
        <f t="shared" si="26"/>
        <v>0</v>
      </c>
      <c r="AX24" s="43">
        <f t="shared" si="26"/>
        <v>0</v>
      </c>
      <c r="AY24" s="43">
        <f t="shared" si="26"/>
        <v>0</v>
      </c>
      <c r="AZ24" s="43">
        <f t="shared" si="26"/>
        <v>0</v>
      </c>
      <c r="BA24" s="43">
        <f t="shared" si="26"/>
        <v>0</v>
      </c>
      <c r="BB24" s="43">
        <f t="shared" si="26"/>
        <v>0</v>
      </c>
      <c r="BC24" s="43">
        <f t="shared" si="26"/>
        <v>0</v>
      </c>
      <c r="BD24" s="43">
        <f t="shared" si="26"/>
        <v>0</v>
      </c>
      <c r="BE24" s="43">
        <f t="shared" si="26"/>
        <v>1</v>
      </c>
      <c r="BF24" s="43">
        <f t="shared" si="26"/>
        <v>0</v>
      </c>
      <c r="BG24" s="43">
        <f t="shared" si="26"/>
        <v>0</v>
      </c>
      <c r="BH24" s="43">
        <f t="shared" si="26"/>
        <v>1</v>
      </c>
      <c r="BI24" s="43">
        <f t="shared" si="2"/>
        <v>1</v>
      </c>
      <c r="BJ24" s="44">
        <v>0</v>
      </c>
      <c r="BK24" s="44">
        <v>0</v>
      </c>
      <c r="BL24" s="44">
        <f t="shared" si="23"/>
        <v>0</v>
      </c>
      <c r="BM24" s="43">
        <f t="shared" si="25"/>
        <v>0</v>
      </c>
      <c r="BN24" s="49">
        <f t="shared" si="3"/>
        <v>0</v>
      </c>
      <c r="BO24" s="49">
        <f t="shared" si="4"/>
        <v>0</v>
      </c>
      <c r="BP24" s="49">
        <f t="shared" si="5"/>
        <v>0</v>
      </c>
      <c r="BQ24" s="49">
        <f t="shared" si="6"/>
        <v>0</v>
      </c>
      <c r="BR24" s="49">
        <f t="shared" si="7"/>
        <v>0</v>
      </c>
      <c r="BS24" s="49">
        <f t="shared" si="8"/>
        <v>0</v>
      </c>
      <c r="BT24" s="49">
        <f t="shared" si="9"/>
        <v>0</v>
      </c>
      <c r="BU24" s="49">
        <f t="shared" si="10"/>
        <v>0</v>
      </c>
      <c r="BV24" s="49">
        <f t="shared" si="11"/>
        <v>0</v>
      </c>
      <c r="BW24" s="49">
        <f t="shared" si="12"/>
        <v>0</v>
      </c>
      <c r="BX24" s="49">
        <f t="shared" si="13"/>
        <v>0</v>
      </c>
      <c r="BY24" s="49">
        <f t="shared" si="14"/>
        <v>0</v>
      </c>
      <c r="BZ24" s="49">
        <f t="shared" si="15"/>
        <v>0</v>
      </c>
      <c r="CA24" s="49">
        <f t="shared" si="16"/>
        <v>0</v>
      </c>
      <c r="CB24" s="49">
        <f t="shared" si="17"/>
        <v>0</v>
      </c>
      <c r="CC24" s="49">
        <f t="shared" si="18"/>
        <v>0</v>
      </c>
      <c r="CD24" s="8">
        <f t="shared" si="19"/>
        <v>736.92818558153635</v>
      </c>
      <c r="CE24" s="8">
        <f t="shared" si="20"/>
        <v>2387.8085653975722</v>
      </c>
      <c r="CF24" s="8">
        <f t="shared" si="21"/>
        <v>71701.44599584039</v>
      </c>
    </row>
    <row r="25" spans="1:84">
      <c r="A25" s="7">
        <f>'Monthly Data'!A25</f>
        <v>41609</v>
      </c>
      <c r="B25" s="6">
        <f>'Monthly Data'!B25</f>
        <v>2013</v>
      </c>
      <c r="C25" s="6">
        <f t="shared" si="1"/>
        <v>12</v>
      </c>
      <c r="D25" s="1">
        <f>'Monthly Data'!D25</f>
        <v>13687777.934921203</v>
      </c>
      <c r="E25" s="1">
        <f>'Monthly Data'!E25</f>
        <v>22973.530962145975</v>
      </c>
      <c r="F25" s="1">
        <f>'Monthly Data'!F25</f>
        <v>13710751.46588335</v>
      </c>
      <c r="G25" s="1">
        <f>'Monthly Data'!G25</f>
        <v>4631276.4678350054</v>
      </c>
      <c r="H25" s="1">
        <f>'Monthly Data'!H25</f>
        <v>86206.064258494749</v>
      </c>
      <c r="I25" s="1">
        <f>'Monthly Data'!I25</f>
        <v>4717482.5320934998</v>
      </c>
      <c r="J25" s="1">
        <f>'Monthly Data'!J25</f>
        <v>9592904.3171253409</v>
      </c>
      <c r="K25" s="1">
        <f>'Monthly Data'!K25</f>
        <v>100316.97639072855</v>
      </c>
      <c r="L25" s="1">
        <f>'Monthly Data'!L25</f>
        <v>9693221.2935160697</v>
      </c>
      <c r="M25" s="1">
        <f>'Monthly Data'!M25</f>
        <v>238437.51252472319</v>
      </c>
      <c r="N25" s="1">
        <f>'Monthly Data'!N25</f>
        <v>34561.587453619439</v>
      </c>
      <c r="O25" s="5">
        <f>'Monthly Data'!O25</f>
        <v>24251.51</v>
      </c>
      <c r="P25" s="5">
        <f>'Monthly Data'!P25</f>
        <v>509.42999999999995</v>
      </c>
      <c r="Q25" s="2">
        <f>'Monthly Data'!Q25</f>
        <v>14366</v>
      </c>
      <c r="R25" s="2">
        <f>'Monthly Data'!R25</f>
        <v>1703</v>
      </c>
      <c r="S25" s="2">
        <f>'Monthly Data'!S25</f>
        <v>118</v>
      </c>
      <c r="T25" s="2">
        <f>'Monthly Data'!T25</f>
        <v>3069</v>
      </c>
      <c r="U25" s="2">
        <f>'Monthly Data'!U25</f>
        <v>31</v>
      </c>
      <c r="V25" s="41">
        <f>Weather!C145</f>
        <v>-5.1451612903225827</v>
      </c>
      <c r="W25" s="42">
        <f>Weather!D145</f>
        <v>841.5</v>
      </c>
      <c r="X25" s="42">
        <f>Weather!E145</f>
        <v>0</v>
      </c>
      <c r="Y25" s="42">
        <f>Weather!F145</f>
        <v>779.5</v>
      </c>
      <c r="Z25" s="42">
        <f>Weather!G145</f>
        <v>0</v>
      </c>
      <c r="AA25" s="42">
        <f>Weather!H145</f>
        <v>717.5</v>
      </c>
      <c r="AB25" s="42">
        <f>Weather!I145</f>
        <v>0</v>
      </c>
      <c r="AC25" s="42">
        <f>Weather!J145</f>
        <v>655.5</v>
      </c>
      <c r="AD25" s="42">
        <f>Weather!K145</f>
        <v>0</v>
      </c>
      <c r="AE25" s="42">
        <f>Weather!L145</f>
        <v>593.5</v>
      </c>
      <c r="AF25" s="42">
        <f>Weather!M145</f>
        <v>0</v>
      </c>
      <c r="AG25" s="42">
        <f>Weather!N145</f>
        <v>531.5</v>
      </c>
      <c r="AH25" s="42">
        <f>Weather!O145</f>
        <v>0</v>
      </c>
      <c r="AI25" s="42">
        <f>Weather!P145</f>
        <v>469.5</v>
      </c>
      <c r="AJ25" s="42">
        <f>Weather!Q145</f>
        <v>0</v>
      </c>
      <c r="AK25" s="42">
        <f>Weather!R145</f>
        <v>407.5</v>
      </c>
      <c r="AL25" s="42">
        <f>Weather!S145</f>
        <v>0</v>
      </c>
      <c r="AM25" s="39">
        <f>Economic!C25</f>
        <v>643937</v>
      </c>
      <c r="AN25" s="39">
        <f>Economic!D25</f>
        <v>6816.6</v>
      </c>
      <c r="AO25" s="39">
        <f>Economic!E25</f>
        <v>6818.9</v>
      </c>
      <c r="AP25" s="39">
        <f>Economic!F25</f>
        <v>107.8</v>
      </c>
      <c r="AQ25" s="39">
        <f>Economic!G25</f>
        <v>107.4</v>
      </c>
      <c r="AR25" s="43">
        <f t="shared" si="26"/>
        <v>31</v>
      </c>
      <c r="AS25" s="43">
        <v>21</v>
      </c>
      <c r="AT25" s="43">
        <f t="shared" si="22"/>
        <v>24</v>
      </c>
      <c r="AU25" s="43">
        <f t="shared" si="26"/>
        <v>0</v>
      </c>
      <c r="AV25" s="43">
        <f t="shared" si="26"/>
        <v>0</v>
      </c>
      <c r="AW25" s="43">
        <f t="shared" si="26"/>
        <v>0</v>
      </c>
      <c r="AX25" s="43">
        <f t="shared" si="26"/>
        <v>0</v>
      </c>
      <c r="AY25" s="43">
        <f t="shared" si="26"/>
        <v>0</v>
      </c>
      <c r="AZ25" s="43">
        <f t="shared" si="26"/>
        <v>0</v>
      </c>
      <c r="BA25" s="43">
        <f t="shared" si="26"/>
        <v>0</v>
      </c>
      <c r="BB25" s="43">
        <f t="shared" si="26"/>
        <v>0</v>
      </c>
      <c r="BC25" s="43">
        <f t="shared" si="26"/>
        <v>0</v>
      </c>
      <c r="BD25" s="43">
        <f t="shared" si="26"/>
        <v>0</v>
      </c>
      <c r="BE25" s="43">
        <f t="shared" si="26"/>
        <v>0</v>
      </c>
      <c r="BF25" s="43">
        <f t="shared" si="26"/>
        <v>1</v>
      </c>
      <c r="BG25" s="43">
        <f t="shared" si="26"/>
        <v>0</v>
      </c>
      <c r="BH25" s="43">
        <f t="shared" si="26"/>
        <v>0</v>
      </c>
      <c r="BI25" s="43">
        <f t="shared" si="2"/>
        <v>0</v>
      </c>
      <c r="BJ25" s="44">
        <v>0</v>
      </c>
      <c r="BK25" s="44">
        <v>0</v>
      </c>
      <c r="BL25" s="44">
        <f t="shared" si="23"/>
        <v>0</v>
      </c>
      <c r="BM25" s="43">
        <f t="shared" si="25"/>
        <v>0</v>
      </c>
      <c r="BN25" s="49">
        <f t="shared" si="3"/>
        <v>0</v>
      </c>
      <c r="BO25" s="49">
        <f t="shared" si="4"/>
        <v>0</v>
      </c>
      <c r="BP25" s="49">
        <f t="shared" si="5"/>
        <v>0</v>
      </c>
      <c r="BQ25" s="49">
        <f t="shared" si="6"/>
        <v>0</v>
      </c>
      <c r="BR25" s="49">
        <f t="shared" si="7"/>
        <v>0</v>
      </c>
      <c r="BS25" s="49">
        <f t="shared" si="8"/>
        <v>0</v>
      </c>
      <c r="BT25" s="49">
        <f t="shared" si="9"/>
        <v>0</v>
      </c>
      <c r="BU25" s="49">
        <f t="shared" si="10"/>
        <v>0</v>
      </c>
      <c r="BV25" s="49">
        <f t="shared" si="11"/>
        <v>0</v>
      </c>
      <c r="BW25" s="49">
        <f t="shared" si="12"/>
        <v>0</v>
      </c>
      <c r="BX25" s="49">
        <f t="shared" si="13"/>
        <v>0</v>
      </c>
      <c r="BY25" s="49">
        <f t="shared" si="14"/>
        <v>0</v>
      </c>
      <c r="BZ25" s="49">
        <f t="shared" si="15"/>
        <v>0</v>
      </c>
      <c r="CA25" s="49">
        <f t="shared" si="16"/>
        <v>0</v>
      </c>
      <c r="CB25" s="49">
        <f t="shared" si="17"/>
        <v>0</v>
      </c>
      <c r="CC25" s="49">
        <f t="shared" si="18"/>
        <v>0</v>
      </c>
      <c r="CD25" s="8">
        <f t="shared" si="19"/>
        <v>954.3889367870911</v>
      </c>
      <c r="CE25" s="8">
        <f t="shared" si="20"/>
        <v>2770.1013106832061</v>
      </c>
      <c r="CF25" s="8">
        <f t="shared" si="21"/>
        <v>82145.943165390418</v>
      </c>
    </row>
    <row r="26" spans="1:84">
      <c r="A26" s="7">
        <f>'Monthly Data'!A26</f>
        <v>41640</v>
      </c>
      <c r="B26" s="6">
        <f>'Monthly Data'!B26</f>
        <v>2014</v>
      </c>
      <c r="C26" s="6">
        <f t="shared" si="1"/>
        <v>1</v>
      </c>
      <c r="D26" s="1">
        <f>'Monthly Data'!D26</f>
        <v>14704397.908763388</v>
      </c>
      <c r="E26" s="1">
        <f>'Monthly Data'!E26</f>
        <v>57002.949898329745</v>
      </c>
      <c r="F26" s="1">
        <f>'Monthly Data'!F26</f>
        <v>14761400.858661719</v>
      </c>
      <c r="G26" s="1">
        <f>'Monthly Data'!G26</f>
        <v>4934336.5870424351</v>
      </c>
      <c r="H26" s="1">
        <f>'Monthly Data'!H26</f>
        <v>169942.95964701704</v>
      </c>
      <c r="I26" s="1">
        <f>'Monthly Data'!I26</f>
        <v>5104279.5466894517</v>
      </c>
      <c r="J26" s="1">
        <f>'Monthly Data'!J26</f>
        <v>10681837.157593889</v>
      </c>
      <c r="K26" s="1">
        <f>'Monthly Data'!K26</f>
        <v>147847.7490730694</v>
      </c>
      <c r="L26" s="1">
        <f>'Monthly Data'!L26</f>
        <v>10829684.906666959</v>
      </c>
      <c r="M26" s="1">
        <f>'Monthly Data'!M26</f>
        <v>231731.76018794614</v>
      </c>
      <c r="N26" s="1">
        <f>'Monthly Data'!N26</f>
        <v>37255.984927304249</v>
      </c>
      <c r="O26" s="5">
        <f>'Monthly Data'!O26</f>
        <v>24607.070000000003</v>
      </c>
      <c r="P26" s="5">
        <f>'Monthly Data'!P26</f>
        <v>510.27</v>
      </c>
      <c r="Q26" s="2">
        <f>'Monthly Data'!Q26</f>
        <v>14366</v>
      </c>
      <c r="R26" s="2">
        <f>'Monthly Data'!R26</f>
        <v>1703</v>
      </c>
      <c r="S26" s="2">
        <f>'Monthly Data'!S26</f>
        <v>118</v>
      </c>
      <c r="T26" s="2">
        <f>'Monthly Data'!T26</f>
        <v>3069</v>
      </c>
      <c r="U26" s="2">
        <f>'Monthly Data'!U26</f>
        <v>31</v>
      </c>
      <c r="V26" s="41">
        <f>Weather!C146</f>
        <v>-8.6483870967741936</v>
      </c>
      <c r="W26" s="42">
        <f>Weather!D146</f>
        <v>950.1</v>
      </c>
      <c r="X26" s="42">
        <f>Weather!E146</f>
        <v>0</v>
      </c>
      <c r="Y26" s="42">
        <f>Weather!F146</f>
        <v>888.1</v>
      </c>
      <c r="Z26" s="42">
        <f>Weather!G146</f>
        <v>0</v>
      </c>
      <c r="AA26" s="42">
        <f>Weather!H146</f>
        <v>826.1</v>
      </c>
      <c r="AB26" s="42">
        <f>Weather!I146</f>
        <v>0</v>
      </c>
      <c r="AC26" s="42">
        <f>Weather!J146</f>
        <v>764.1</v>
      </c>
      <c r="AD26" s="42">
        <f>Weather!K146</f>
        <v>0</v>
      </c>
      <c r="AE26" s="42">
        <f>Weather!L146</f>
        <v>702.1</v>
      </c>
      <c r="AF26" s="42">
        <f>Weather!M146</f>
        <v>0</v>
      </c>
      <c r="AG26" s="42">
        <f>Weather!N146</f>
        <v>640.1</v>
      </c>
      <c r="AH26" s="42">
        <f>Weather!O146</f>
        <v>0</v>
      </c>
      <c r="AI26" s="42">
        <f>Weather!P146</f>
        <v>578.1</v>
      </c>
      <c r="AJ26" s="42">
        <f>Weather!Q146</f>
        <v>0</v>
      </c>
      <c r="AK26" s="42">
        <f>Weather!R146</f>
        <v>516.1</v>
      </c>
      <c r="AL26" s="42">
        <f>Weather!S146</f>
        <v>0</v>
      </c>
      <c r="AM26" s="39">
        <f>Economic!C26</f>
        <v>659861.19999999995</v>
      </c>
      <c r="AN26" s="39">
        <f>Economic!D26</f>
        <v>6812.5</v>
      </c>
      <c r="AO26" s="39">
        <f>Economic!E26</f>
        <v>6770.4</v>
      </c>
      <c r="AP26" s="39">
        <f>Economic!F26</f>
        <v>106.4</v>
      </c>
      <c r="AQ26" s="39">
        <f>Economic!G26</f>
        <v>105.8</v>
      </c>
      <c r="AR26" s="43">
        <f t="shared" si="26"/>
        <v>31</v>
      </c>
      <c r="AS26" s="43">
        <v>21</v>
      </c>
      <c r="AT26" s="43">
        <f t="shared" si="22"/>
        <v>25</v>
      </c>
      <c r="AU26" s="43">
        <f t="shared" si="26"/>
        <v>1</v>
      </c>
      <c r="AV26" s="43">
        <f t="shared" si="26"/>
        <v>0</v>
      </c>
      <c r="AW26" s="43">
        <f t="shared" si="26"/>
        <v>0</v>
      </c>
      <c r="AX26" s="43">
        <f t="shared" si="26"/>
        <v>0</v>
      </c>
      <c r="AY26" s="43">
        <f t="shared" si="26"/>
        <v>0</v>
      </c>
      <c r="AZ26" s="43">
        <f t="shared" si="26"/>
        <v>0</v>
      </c>
      <c r="BA26" s="43">
        <f t="shared" si="26"/>
        <v>0</v>
      </c>
      <c r="BB26" s="43">
        <f t="shared" si="26"/>
        <v>0</v>
      </c>
      <c r="BC26" s="43">
        <f t="shared" si="26"/>
        <v>0</v>
      </c>
      <c r="BD26" s="43">
        <f t="shared" si="26"/>
        <v>0</v>
      </c>
      <c r="BE26" s="43">
        <f t="shared" si="26"/>
        <v>0</v>
      </c>
      <c r="BF26" s="43">
        <f t="shared" si="26"/>
        <v>0</v>
      </c>
      <c r="BG26" s="43">
        <f t="shared" si="26"/>
        <v>0</v>
      </c>
      <c r="BH26" s="43">
        <f t="shared" si="26"/>
        <v>0</v>
      </c>
      <c r="BI26" s="43">
        <f t="shared" si="2"/>
        <v>0</v>
      </c>
      <c r="BJ26" s="44">
        <v>0</v>
      </c>
      <c r="BK26" s="44">
        <v>0</v>
      </c>
      <c r="BL26" s="44">
        <f t="shared" si="23"/>
        <v>0</v>
      </c>
      <c r="BM26" s="43">
        <f t="shared" si="25"/>
        <v>0</v>
      </c>
      <c r="BN26" s="49">
        <f t="shared" si="3"/>
        <v>0</v>
      </c>
      <c r="BO26" s="49">
        <f t="shared" si="4"/>
        <v>0</v>
      </c>
      <c r="BP26" s="49">
        <f t="shared" si="5"/>
        <v>0</v>
      </c>
      <c r="BQ26" s="49">
        <f t="shared" si="6"/>
        <v>0</v>
      </c>
      <c r="BR26" s="49">
        <f t="shared" si="7"/>
        <v>0</v>
      </c>
      <c r="BS26" s="49">
        <f t="shared" si="8"/>
        <v>0</v>
      </c>
      <c r="BT26" s="49">
        <f t="shared" si="9"/>
        <v>0</v>
      </c>
      <c r="BU26" s="49">
        <f t="shared" si="10"/>
        <v>0</v>
      </c>
      <c r="BV26" s="49">
        <f t="shared" si="11"/>
        <v>0</v>
      </c>
      <c r="BW26" s="49">
        <f t="shared" si="12"/>
        <v>0</v>
      </c>
      <c r="BX26" s="49">
        <f t="shared" si="13"/>
        <v>0</v>
      </c>
      <c r="BY26" s="49">
        <f t="shared" si="14"/>
        <v>0</v>
      </c>
      <c r="BZ26" s="49">
        <f t="shared" si="15"/>
        <v>0</v>
      </c>
      <c r="CA26" s="49">
        <f t="shared" si="16"/>
        <v>0</v>
      </c>
      <c r="CB26" s="49">
        <f t="shared" si="17"/>
        <v>0</v>
      </c>
      <c r="CC26" s="49">
        <f t="shared" si="18"/>
        <v>0</v>
      </c>
      <c r="CD26" s="8">
        <f t="shared" si="19"/>
        <v>1027.5233787179257</v>
      </c>
      <c r="CE26" s="8">
        <f t="shared" si="20"/>
        <v>2997.2281542509991</v>
      </c>
      <c r="CF26" s="8">
        <f t="shared" si="21"/>
        <v>91776.990734465755</v>
      </c>
    </row>
    <row r="27" spans="1:84">
      <c r="A27" s="7">
        <f>'Monthly Data'!A27</f>
        <v>41671</v>
      </c>
      <c r="B27" s="6">
        <f>'Monthly Data'!B27</f>
        <v>2014</v>
      </c>
      <c r="C27" s="6">
        <f t="shared" si="1"/>
        <v>2</v>
      </c>
      <c r="D27" s="1">
        <f>'Monthly Data'!D27</f>
        <v>12967153.882261178</v>
      </c>
      <c r="E27" s="1">
        <f>'Monthly Data'!E27</f>
        <v>57002.949898329745</v>
      </c>
      <c r="F27" s="1">
        <f>'Monthly Data'!F27</f>
        <v>13024156.832159508</v>
      </c>
      <c r="G27" s="1">
        <f>'Monthly Data'!G27</f>
        <v>4526857.3424909981</v>
      </c>
      <c r="H27" s="1">
        <f>'Monthly Data'!H27</f>
        <v>169942.95964701704</v>
      </c>
      <c r="I27" s="1">
        <f>'Monthly Data'!I27</f>
        <v>4696800.3021380147</v>
      </c>
      <c r="J27" s="1">
        <f>'Monthly Data'!J27</f>
        <v>9655716.0824489109</v>
      </c>
      <c r="K27" s="1">
        <f>'Monthly Data'!K27</f>
        <v>147847.7490730694</v>
      </c>
      <c r="L27" s="1">
        <f>'Monthly Data'!L27</f>
        <v>9803563.8315219805</v>
      </c>
      <c r="M27" s="1">
        <f>'Monthly Data'!M27</f>
        <v>192813.30943129942</v>
      </c>
      <c r="N27" s="1">
        <f>'Monthly Data'!N27</f>
        <v>35425.839561631103</v>
      </c>
      <c r="O27" s="5">
        <f>'Monthly Data'!O27</f>
        <v>25233.64</v>
      </c>
      <c r="P27" s="5">
        <f>'Monthly Data'!P27</f>
        <v>510.52</v>
      </c>
      <c r="Q27" s="2">
        <f>'Monthly Data'!Q27</f>
        <v>14408</v>
      </c>
      <c r="R27" s="2">
        <f>'Monthly Data'!R27</f>
        <v>1709</v>
      </c>
      <c r="S27" s="2">
        <f>'Monthly Data'!S27</f>
        <v>116</v>
      </c>
      <c r="T27" s="2">
        <f>'Monthly Data'!T27</f>
        <v>3069</v>
      </c>
      <c r="U27" s="2">
        <f>'Monthly Data'!U27</f>
        <v>31</v>
      </c>
      <c r="V27" s="41">
        <f>Weather!C147</f>
        <v>-8.4321428571428552</v>
      </c>
      <c r="W27" s="42">
        <f>Weather!D147</f>
        <v>852.1</v>
      </c>
      <c r="X27" s="42">
        <f>Weather!E147</f>
        <v>0</v>
      </c>
      <c r="Y27" s="42">
        <f>Weather!F147</f>
        <v>796.1</v>
      </c>
      <c r="Z27" s="42">
        <f>Weather!G147</f>
        <v>0</v>
      </c>
      <c r="AA27" s="42">
        <f>Weather!H147</f>
        <v>740.1</v>
      </c>
      <c r="AB27" s="42">
        <f>Weather!I147</f>
        <v>0</v>
      </c>
      <c r="AC27" s="42">
        <f>Weather!J147</f>
        <v>684.1</v>
      </c>
      <c r="AD27" s="42">
        <f>Weather!K147</f>
        <v>0</v>
      </c>
      <c r="AE27" s="42">
        <f>Weather!L147</f>
        <v>628.1</v>
      </c>
      <c r="AF27" s="42">
        <f>Weather!M147</f>
        <v>0</v>
      </c>
      <c r="AG27" s="42">
        <f>Weather!N147</f>
        <v>572.1</v>
      </c>
      <c r="AH27" s="42">
        <f>Weather!O147</f>
        <v>0</v>
      </c>
      <c r="AI27" s="42">
        <f>Weather!P147</f>
        <v>516.1</v>
      </c>
      <c r="AJ27" s="42">
        <f>Weather!Q147</f>
        <v>0</v>
      </c>
      <c r="AK27" s="42">
        <f>Weather!R147</f>
        <v>460.1</v>
      </c>
      <c r="AL27" s="42">
        <f>Weather!S147</f>
        <v>0</v>
      </c>
      <c r="AM27" s="39">
        <f>Economic!C27</f>
        <v>659861.19999999995</v>
      </c>
      <c r="AN27" s="39">
        <f>Economic!D27</f>
        <v>6810.3</v>
      </c>
      <c r="AO27" s="39">
        <f>Economic!E27</f>
        <v>6732.3</v>
      </c>
      <c r="AP27" s="39">
        <f>Economic!F27</f>
        <v>105.4</v>
      </c>
      <c r="AQ27" s="39">
        <f>Economic!G27</f>
        <v>104.3</v>
      </c>
      <c r="AR27" s="43">
        <f>AR15</f>
        <v>28</v>
      </c>
      <c r="AS27" s="43">
        <v>20</v>
      </c>
      <c r="AT27" s="43">
        <f t="shared" si="22"/>
        <v>26</v>
      </c>
      <c r="AU27" s="43">
        <f t="shared" si="26"/>
        <v>0</v>
      </c>
      <c r="AV27" s="43">
        <f t="shared" si="26"/>
        <v>1</v>
      </c>
      <c r="AW27" s="43">
        <f t="shared" si="26"/>
        <v>0</v>
      </c>
      <c r="AX27" s="43">
        <f t="shared" si="26"/>
        <v>0</v>
      </c>
      <c r="AY27" s="43">
        <f t="shared" si="26"/>
        <v>0</v>
      </c>
      <c r="AZ27" s="43">
        <f t="shared" si="26"/>
        <v>0</v>
      </c>
      <c r="BA27" s="43">
        <f t="shared" si="26"/>
        <v>0</v>
      </c>
      <c r="BB27" s="43">
        <f t="shared" si="26"/>
        <v>0</v>
      </c>
      <c r="BC27" s="43">
        <f t="shared" si="26"/>
        <v>0</v>
      </c>
      <c r="BD27" s="43">
        <f t="shared" si="26"/>
        <v>0</v>
      </c>
      <c r="BE27" s="43">
        <f t="shared" si="26"/>
        <v>0</v>
      </c>
      <c r="BF27" s="43">
        <f t="shared" si="26"/>
        <v>0</v>
      </c>
      <c r="BG27" s="43">
        <f t="shared" si="26"/>
        <v>0</v>
      </c>
      <c r="BH27" s="43">
        <f t="shared" si="26"/>
        <v>0</v>
      </c>
      <c r="BI27" s="43">
        <f t="shared" si="2"/>
        <v>0</v>
      </c>
      <c r="BJ27" s="44">
        <v>0</v>
      </c>
      <c r="BK27" s="44">
        <v>0</v>
      </c>
      <c r="BL27" s="44">
        <f t="shared" si="23"/>
        <v>0</v>
      </c>
      <c r="BM27" s="43">
        <f t="shared" si="25"/>
        <v>0</v>
      </c>
      <c r="BN27" s="49">
        <f t="shared" si="3"/>
        <v>0</v>
      </c>
      <c r="BO27" s="49">
        <f t="shared" si="4"/>
        <v>0</v>
      </c>
      <c r="BP27" s="49">
        <f t="shared" si="5"/>
        <v>0</v>
      </c>
      <c r="BQ27" s="49">
        <f t="shared" si="6"/>
        <v>0</v>
      </c>
      <c r="BR27" s="49">
        <f t="shared" si="7"/>
        <v>0</v>
      </c>
      <c r="BS27" s="49">
        <f t="shared" si="8"/>
        <v>0</v>
      </c>
      <c r="BT27" s="49">
        <f t="shared" si="9"/>
        <v>0</v>
      </c>
      <c r="BU27" s="49">
        <f t="shared" si="10"/>
        <v>0</v>
      </c>
      <c r="BV27" s="49">
        <f t="shared" si="11"/>
        <v>0</v>
      </c>
      <c r="BW27" s="49">
        <f t="shared" si="12"/>
        <v>0</v>
      </c>
      <c r="BX27" s="49">
        <f t="shared" si="13"/>
        <v>0</v>
      </c>
      <c r="BY27" s="49">
        <f t="shared" si="14"/>
        <v>0</v>
      </c>
      <c r="BZ27" s="49">
        <f t="shared" si="15"/>
        <v>0</v>
      </c>
      <c r="CA27" s="49">
        <f t="shared" si="16"/>
        <v>0</v>
      </c>
      <c r="CB27" s="49">
        <f t="shared" si="17"/>
        <v>0</v>
      </c>
      <c r="CC27" s="49">
        <f t="shared" si="18"/>
        <v>0</v>
      </c>
      <c r="CD27" s="8">
        <f t="shared" si="19"/>
        <v>903.95313937808908</v>
      </c>
      <c r="CE27" s="8">
        <f t="shared" si="20"/>
        <v>2748.274021145708</v>
      </c>
      <c r="CF27" s="8">
        <f t="shared" si="21"/>
        <v>84513.48130622397</v>
      </c>
    </row>
    <row r="28" spans="1:84">
      <c r="A28" s="7">
        <f>'Monthly Data'!A28</f>
        <v>41699</v>
      </c>
      <c r="B28" s="6">
        <f>'Monthly Data'!B28</f>
        <v>2014</v>
      </c>
      <c r="C28" s="6">
        <f t="shared" si="1"/>
        <v>3</v>
      </c>
      <c r="D28" s="1">
        <f>'Monthly Data'!D28</f>
        <v>12728700.391282</v>
      </c>
      <c r="E28" s="1">
        <f>'Monthly Data'!E28</f>
        <v>57002.949898329745</v>
      </c>
      <c r="F28" s="1">
        <f>'Monthly Data'!F28</f>
        <v>12785703.34118033</v>
      </c>
      <c r="G28" s="1">
        <f>'Monthly Data'!G28</f>
        <v>4605272.0758394049</v>
      </c>
      <c r="H28" s="1">
        <f>'Monthly Data'!H28</f>
        <v>169942.95964701704</v>
      </c>
      <c r="I28" s="1">
        <f>'Monthly Data'!I28</f>
        <v>4775215.0354864215</v>
      </c>
      <c r="J28" s="1">
        <f>'Monthly Data'!J28</f>
        <v>10469185.0488049</v>
      </c>
      <c r="K28" s="1">
        <f>'Monthly Data'!K28</f>
        <v>147847.7490730694</v>
      </c>
      <c r="L28" s="1">
        <f>'Monthly Data'!L28</f>
        <v>10617032.797877969</v>
      </c>
      <c r="M28" s="1">
        <f>'Monthly Data'!M28</f>
        <v>190116.34238641689</v>
      </c>
      <c r="N28" s="1">
        <f>'Monthly Data'!N28</f>
        <v>35730.686382079708</v>
      </c>
      <c r="O28" s="5">
        <f>'Monthly Data'!O28</f>
        <v>24646.670000000002</v>
      </c>
      <c r="P28" s="5">
        <f>'Monthly Data'!P28</f>
        <v>510.52</v>
      </c>
      <c r="Q28" s="2">
        <f>'Monthly Data'!Q28</f>
        <v>14376</v>
      </c>
      <c r="R28" s="2">
        <f>'Monthly Data'!R28</f>
        <v>1714</v>
      </c>
      <c r="S28" s="2">
        <f>'Monthly Data'!S28</f>
        <v>116</v>
      </c>
      <c r="T28" s="2">
        <f>'Monthly Data'!T28</f>
        <v>3069</v>
      </c>
      <c r="U28" s="2">
        <f>'Monthly Data'!U28</f>
        <v>31</v>
      </c>
      <c r="V28" s="41">
        <f>Weather!C148</f>
        <v>-5.5483870967741913</v>
      </c>
      <c r="W28" s="42">
        <f>Weather!D148</f>
        <v>854</v>
      </c>
      <c r="X28" s="42">
        <f>Weather!E148</f>
        <v>0</v>
      </c>
      <c r="Y28" s="42">
        <f>Weather!F148</f>
        <v>792</v>
      </c>
      <c r="Z28" s="42">
        <f>Weather!G148</f>
        <v>0</v>
      </c>
      <c r="AA28" s="42">
        <f>Weather!H148</f>
        <v>730</v>
      </c>
      <c r="AB28" s="42">
        <f>Weather!I148</f>
        <v>0</v>
      </c>
      <c r="AC28" s="42">
        <f>Weather!J148</f>
        <v>668</v>
      </c>
      <c r="AD28" s="42">
        <f>Weather!K148</f>
        <v>0</v>
      </c>
      <c r="AE28" s="42">
        <f>Weather!L148</f>
        <v>606</v>
      </c>
      <c r="AF28" s="42">
        <f>Weather!M148</f>
        <v>0</v>
      </c>
      <c r="AG28" s="42">
        <f>Weather!N148</f>
        <v>544</v>
      </c>
      <c r="AH28" s="42">
        <f>Weather!O148</f>
        <v>0</v>
      </c>
      <c r="AI28" s="42">
        <f>Weather!P148</f>
        <v>482</v>
      </c>
      <c r="AJ28" s="42">
        <f>Weather!Q148</f>
        <v>0</v>
      </c>
      <c r="AK28" s="42">
        <f>Weather!R148</f>
        <v>420</v>
      </c>
      <c r="AL28" s="42">
        <f>Weather!S148</f>
        <v>0</v>
      </c>
      <c r="AM28" s="39">
        <f>Economic!C28</f>
        <v>659861.19999999995</v>
      </c>
      <c r="AN28" s="39">
        <f>Economic!D28</f>
        <v>6810.9</v>
      </c>
      <c r="AO28" s="39">
        <f>Economic!E28</f>
        <v>6704.5</v>
      </c>
      <c r="AP28" s="39">
        <f>Economic!F28</f>
        <v>106</v>
      </c>
      <c r="AQ28" s="39">
        <f>Economic!G28</f>
        <v>104.8</v>
      </c>
      <c r="AR28" s="43">
        <f t="shared" ref="AR28:BH43" si="28">AR16</f>
        <v>31</v>
      </c>
      <c r="AS28" s="43">
        <v>22</v>
      </c>
      <c r="AT28" s="43">
        <f t="shared" si="22"/>
        <v>27</v>
      </c>
      <c r="AU28" s="43">
        <f t="shared" si="28"/>
        <v>0</v>
      </c>
      <c r="AV28" s="43">
        <f t="shared" si="28"/>
        <v>0</v>
      </c>
      <c r="AW28" s="43">
        <f t="shared" si="28"/>
        <v>1</v>
      </c>
      <c r="AX28" s="43">
        <f t="shared" si="28"/>
        <v>0</v>
      </c>
      <c r="AY28" s="43">
        <f t="shared" si="28"/>
        <v>0</v>
      </c>
      <c r="AZ28" s="43">
        <f t="shared" si="28"/>
        <v>0</v>
      </c>
      <c r="BA28" s="43">
        <f t="shared" si="28"/>
        <v>0</v>
      </c>
      <c r="BB28" s="43">
        <f t="shared" si="28"/>
        <v>0</v>
      </c>
      <c r="BC28" s="43">
        <f t="shared" si="28"/>
        <v>0</v>
      </c>
      <c r="BD28" s="43">
        <f t="shared" si="28"/>
        <v>0</v>
      </c>
      <c r="BE28" s="43">
        <f t="shared" si="28"/>
        <v>0</v>
      </c>
      <c r="BF28" s="43">
        <f t="shared" si="28"/>
        <v>0</v>
      </c>
      <c r="BG28" s="43">
        <f t="shared" si="28"/>
        <v>1</v>
      </c>
      <c r="BH28" s="43">
        <f t="shared" si="28"/>
        <v>0</v>
      </c>
      <c r="BI28" s="43">
        <f t="shared" si="2"/>
        <v>1</v>
      </c>
      <c r="BJ28" s="44">
        <v>0</v>
      </c>
      <c r="BK28" s="44">
        <v>0</v>
      </c>
      <c r="BL28" s="44">
        <f t="shared" si="23"/>
        <v>0</v>
      </c>
      <c r="BM28" s="43">
        <f t="shared" si="25"/>
        <v>0</v>
      </c>
      <c r="BN28" s="49">
        <f t="shared" si="3"/>
        <v>0</v>
      </c>
      <c r="BO28" s="49">
        <f t="shared" si="4"/>
        <v>0</v>
      </c>
      <c r="BP28" s="49">
        <f t="shared" si="5"/>
        <v>0</v>
      </c>
      <c r="BQ28" s="49">
        <f t="shared" si="6"/>
        <v>0</v>
      </c>
      <c r="BR28" s="49">
        <f t="shared" si="7"/>
        <v>0</v>
      </c>
      <c r="BS28" s="49">
        <f t="shared" si="8"/>
        <v>0</v>
      </c>
      <c r="BT28" s="49">
        <f t="shared" si="9"/>
        <v>0</v>
      </c>
      <c r="BU28" s="49">
        <f t="shared" si="10"/>
        <v>0</v>
      </c>
      <c r="BV28" s="49">
        <f t="shared" si="11"/>
        <v>0</v>
      </c>
      <c r="BW28" s="49">
        <f t="shared" si="12"/>
        <v>0</v>
      </c>
      <c r="BX28" s="49">
        <f t="shared" si="13"/>
        <v>0</v>
      </c>
      <c r="BY28" s="49">
        <f t="shared" si="14"/>
        <v>0</v>
      </c>
      <c r="BZ28" s="49">
        <f t="shared" si="15"/>
        <v>0</v>
      </c>
      <c r="CA28" s="49">
        <f t="shared" si="16"/>
        <v>0</v>
      </c>
      <c r="CB28" s="49">
        <f t="shared" si="17"/>
        <v>0</v>
      </c>
      <c r="CC28" s="49">
        <f t="shared" si="18"/>
        <v>0</v>
      </c>
      <c r="CD28" s="8">
        <f t="shared" si="19"/>
        <v>889.37836263079646</v>
      </c>
      <c r="CE28" s="8">
        <f t="shared" si="20"/>
        <v>2786.0064384401526</v>
      </c>
      <c r="CF28" s="8">
        <f t="shared" si="21"/>
        <v>91526.144809292833</v>
      </c>
    </row>
    <row r="29" spans="1:84">
      <c r="A29" s="7">
        <f>'Monthly Data'!A29</f>
        <v>41730</v>
      </c>
      <c r="B29" s="6">
        <f>'Monthly Data'!B29</f>
        <v>2014</v>
      </c>
      <c r="C29" s="6">
        <f t="shared" si="1"/>
        <v>4</v>
      </c>
      <c r="D29" s="1">
        <f>'Monthly Data'!D29</f>
        <v>9846452.6827491652</v>
      </c>
      <c r="E29" s="1">
        <f>'Monthly Data'!E29</f>
        <v>57002.949898329745</v>
      </c>
      <c r="F29" s="1">
        <f>'Monthly Data'!F29</f>
        <v>9903455.6326474957</v>
      </c>
      <c r="G29" s="1">
        <f>'Monthly Data'!G29</f>
        <v>3814954.5675877719</v>
      </c>
      <c r="H29" s="1">
        <f>'Monthly Data'!H29</f>
        <v>169942.95964701704</v>
      </c>
      <c r="I29" s="1">
        <f>'Monthly Data'!I29</f>
        <v>3984897.527234789</v>
      </c>
      <c r="J29" s="1">
        <f>'Monthly Data'!J29</f>
        <v>9607017.8016199935</v>
      </c>
      <c r="K29" s="1">
        <f>'Monthly Data'!K29</f>
        <v>147847.7490730694</v>
      </c>
      <c r="L29" s="1">
        <f>'Monthly Data'!L29</f>
        <v>9754865.5506930631</v>
      </c>
      <c r="M29" s="1">
        <f>'Monthly Data'!M29</f>
        <v>160286.37052096828</v>
      </c>
      <c r="N29" s="1">
        <f>'Monthly Data'!N29</f>
        <v>33599.673939826826</v>
      </c>
      <c r="O29" s="5">
        <f>'Monthly Data'!O29</f>
        <v>23896.28</v>
      </c>
      <c r="P29" s="5">
        <f>'Monthly Data'!P29</f>
        <v>510.52</v>
      </c>
      <c r="Q29" s="2">
        <f>'Monthly Data'!Q29</f>
        <v>14415</v>
      </c>
      <c r="R29" s="2">
        <f>'Monthly Data'!R29</f>
        <v>1705.5</v>
      </c>
      <c r="S29" s="2">
        <f>'Monthly Data'!S29</f>
        <v>114</v>
      </c>
      <c r="T29" s="2">
        <f>'Monthly Data'!T29</f>
        <v>3069</v>
      </c>
      <c r="U29" s="2">
        <f>'Monthly Data'!U29</f>
        <v>31</v>
      </c>
      <c r="V29" s="41">
        <f>Weather!C149</f>
        <v>5.0100000000000007</v>
      </c>
      <c r="W29" s="42">
        <f>Weather!D149</f>
        <v>509.7</v>
      </c>
      <c r="X29" s="42">
        <f>Weather!E149</f>
        <v>0</v>
      </c>
      <c r="Y29" s="42">
        <f>Weather!F149</f>
        <v>449.7</v>
      </c>
      <c r="Z29" s="42">
        <f>Weather!G149</f>
        <v>0</v>
      </c>
      <c r="AA29" s="42">
        <f>Weather!H149</f>
        <v>389.7</v>
      </c>
      <c r="AB29" s="42">
        <f>Weather!I149</f>
        <v>0</v>
      </c>
      <c r="AC29" s="42">
        <f>Weather!J149</f>
        <v>329.7</v>
      </c>
      <c r="AD29" s="42">
        <f>Weather!K149</f>
        <v>0</v>
      </c>
      <c r="AE29" s="42">
        <f>Weather!L149</f>
        <v>269.7</v>
      </c>
      <c r="AF29" s="42">
        <f>Weather!M149</f>
        <v>0</v>
      </c>
      <c r="AG29" s="42">
        <f>Weather!N149</f>
        <v>210.8</v>
      </c>
      <c r="AH29" s="42">
        <f>Weather!O149</f>
        <v>1.1000000000000001</v>
      </c>
      <c r="AI29" s="42">
        <f>Weather!P149</f>
        <v>155.30000000000001</v>
      </c>
      <c r="AJ29" s="42">
        <f>Weather!Q149</f>
        <v>5.6</v>
      </c>
      <c r="AK29" s="42">
        <f>Weather!R149</f>
        <v>105.1</v>
      </c>
      <c r="AL29" s="42">
        <f>Weather!S149</f>
        <v>15.4</v>
      </c>
      <c r="AM29" s="39">
        <f>Economic!C29</f>
        <v>659861.19999999995</v>
      </c>
      <c r="AN29" s="39">
        <f>Economic!D29</f>
        <v>6819.5</v>
      </c>
      <c r="AO29" s="39">
        <f>Economic!E29</f>
        <v>6732.1</v>
      </c>
      <c r="AP29" s="39">
        <f>Economic!F29</f>
        <v>107.1</v>
      </c>
      <c r="AQ29" s="39">
        <f>Economic!G29</f>
        <v>105.4</v>
      </c>
      <c r="AR29" s="43">
        <f t="shared" si="28"/>
        <v>30</v>
      </c>
      <c r="AS29" s="43">
        <v>20</v>
      </c>
      <c r="AT29" s="43">
        <f t="shared" si="22"/>
        <v>28</v>
      </c>
      <c r="AU29" s="43">
        <f t="shared" si="28"/>
        <v>0</v>
      </c>
      <c r="AV29" s="43">
        <f t="shared" si="28"/>
        <v>0</v>
      </c>
      <c r="AW29" s="43">
        <f t="shared" si="28"/>
        <v>0</v>
      </c>
      <c r="AX29" s="43">
        <f t="shared" si="28"/>
        <v>1</v>
      </c>
      <c r="AY29" s="43">
        <f t="shared" si="28"/>
        <v>0</v>
      </c>
      <c r="AZ29" s="43">
        <f t="shared" si="28"/>
        <v>0</v>
      </c>
      <c r="BA29" s="43">
        <f t="shared" si="28"/>
        <v>0</v>
      </c>
      <c r="BB29" s="43">
        <f t="shared" si="28"/>
        <v>0</v>
      </c>
      <c r="BC29" s="43">
        <f t="shared" si="28"/>
        <v>0</v>
      </c>
      <c r="BD29" s="43">
        <f t="shared" si="28"/>
        <v>0</v>
      </c>
      <c r="BE29" s="43">
        <f t="shared" si="28"/>
        <v>0</v>
      </c>
      <c r="BF29" s="43">
        <f t="shared" si="28"/>
        <v>0</v>
      </c>
      <c r="BG29" s="43">
        <f t="shared" si="28"/>
        <v>1</v>
      </c>
      <c r="BH29" s="43">
        <f t="shared" si="28"/>
        <v>0</v>
      </c>
      <c r="BI29" s="43">
        <f t="shared" si="2"/>
        <v>1</v>
      </c>
      <c r="BJ29" s="44">
        <v>0</v>
      </c>
      <c r="BK29" s="44">
        <v>0</v>
      </c>
      <c r="BL29" s="44">
        <f t="shared" si="23"/>
        <v>0</v>
      </c>
      <c r="BM29" s="43">
        <f t="shared" si="25"/>
        <v>0</v>
      </c>
      <c r="BN29" s="49">
        <f t="shared" si="3"/>
        <v>0</v>
      </c>
      <c r="BO29" s="49">
        <f t="shared" si="4"/>
        <v>0</v>
      </c>
      <c r="BP29" s="49">
        <f t="shared" si="5"/>
        <v>0</v>
      </c>
      <c r="BQ29" s="49">
        <f t="shared" si="6"/>
        <v>0</v>
      </c>
      <c r="BR29" s="49">
        <f t="shared" si="7"/>
        <v>0</v>
      </c>
      <c r="BS29" s="49">
        <f t="shared" si="8"/>
        <v>0</v>
      </c>
      <c r="BT29" s="49">
        <f t="shared" si="9"/>
        <v>0</v>
      </c>
      <c r="BU29" s="49">
        <f t="shared" si="10"/>
        <v>0</v>
      </c>
      <c r="BV29" s="49">
        <f t="shared" si="11"/>
        <v>0</v>
      </c>
      <c r="BW29" s="49">
        <f t="shared" si="12"/>
        <v>0</v>
      </c>
      <c r="BX29" s="49">
        <f t="shared" si="13"/>
        <v>0</v>
      </c>
      <c r="BY29" s="49">
        <f t="shared" si="14"/>
        <v>0</v>
      </c>
      <c r="BZ29" s="49">
        <f t="shared" si="15"/>
        <v>0</v>
      </c>
      <c r="CA29" s="49">
        <f t="shared" si="16"/>
        <v>0</v>
      </c>
      <c r="CB29" s="49">
        <f t="shared" si="17"/>
        <v>0</v>
      </c>
      <c r="CC29" s="49">
        <f t="shared" si="18"/>
        <v>0</v>
      </c>
      <c r="CD29" s="8">
        <f t="shared" si="19"/>
        <v>687.02432415175133</v>
      </c>
      <c r="CE29" s="8">
        <f t="shared" si="20"/>
        <v>2336.4981103692694</v>
      </c>
      <c r="CF29" s="8">
        <f t="shared" si="21"/>
        <v>85568.996058711084</v>
      </c>
    </row>
    <row r="30" spans="1:84">
      <c r="A30" s="7">
        <f>'Monthly Data'!A30</f>
        <v>41760</v>
      </c>
      <c r="B30" s="6">
        <f>'Monthly Data'!B30</f>
        <v>2014</v>
      </c>
      <c r="C30" s="6">
        <f t="shared" si="1"/>
        <v>5</v>
      </c>
      <c r="D30" s="1">
        <f>'Monthly Data'!D30</f>
        <v>8148601.8313937848</v>
      </c>
      <c r="E30" s="1">
        <f>'Monthly Data'!E30</f>
        <v>57002.949898329745</v>
      </c>
      <c r="F30" s="1">
        <f>'Monthly Data'!F30</f>
        <v>8205604.7812921144</v>
      </c>
      <c r="G30" s="1">
        <f>'Monthly Data'!G30</f>
        <v>3559502.1545901899</v>
      </c>
      <c r="H30" s="1">
        <f>'Monthly Data'!H30</f>
        <v>169942.95964701704</v>
      </c>
      <c r="I30" s="1">
        <f>'Monthly Data'!I30</f>
        <v>3729445.114237207</v>
      </c>
      <c r="J30" s="1">
        <f>'Monthly Data'!J30</f>
        <v>9541194.3539682645</v>
      </c>
      <c r="K30" s="1">
        <f>'Monthly Data'!K30</f>
        <v>147847.7490730694</v>
      </c>
      <c r="L30" s="1">
        <f>'Monthly Data'!L30</f>
        <v>9689042.1030413341</v>
      </c>
      <c r="M30" s="1">
        <f>'Monthly Data'!M30</f>
        <v>144597.63327409816</v>
      </c>
      <c r="N30" s="1">
        <f>'Monthly Data'!N30</f>
        <v>36537.383171030255</v>
      </c>
      <c r="O30" s="5">
        <f>'Monthly Data'!O30</f>
        <v>23634.58</v>
      </c>
      <c r="P30" s="5">
        <f>'Monthly Data'!P30</f>
        <v>510.52</v>
      </c>
      <c r="Q30" s="2">
        <f>'Monthly Data'!Q30</f>
        <v>14415</v>
      </c>
      <c r="R30" s="2">
        <f>'Monthly Data'!R30</f>
        <v>1705.5</v>
      </c>
      <c r="S30" s="2">
        <f>'Monthly Data'!S30</f>
        <v>113</v>
      </c>
      <c r="T30" s="2">
        <f>'Monthly Data'!T30</f>
        <v>3069</v>
      </c>
      <c r="U30" s="2">
        <f>'Monthly Data'!U30</f>
        <v>31</v>
      </c>
      <c r="V30" s="41">
        <f>Weather!C150</f>
        <v>12.404299059254333</v>
      </c>
      <c r="W30" s="42">
        <f>Weather!D150</f>
        <v>297.5</v>
      </c>
      <c r="X30" s="42">
        <f>Weather!E150</f>
        <v>0</v>
      </c>
      <c r="Y30" s="42">
        <f>Weather!F150</f>
        <v>236.8</v>
      </c>
      <c r="Z30" s="42">
        <f>Weather!G150</f>
        <v>1.3</v>
      </c>
      <c r="AA30" s="42">
        <f>Weather!H150</f>
        <v>180.7</v>
      </c>
      <c r="AB30" s="42">
        <f>Weather!I150</f>
        <v>7.2</v>
      </c>
      <c r="AC30" s="42">
        <f>Weather!J150</f>
        <v>125.5</v>
      </c>
      <c r="AD30" s="42">
        <f>Weather!K150</f>
        <v>14</v>
      </c>
      <c r="AE30" s="42">
        <f>Weather!L150</f>
        <v>78.3</v>
      </c>
      <c r="AF30" s="42">
        <f>Weather!M150</f>
        <v>28.8</v>
      </c>
      <c r="AG30" s="42">
        <f>Weather!N150</f>
        <v>46</v>
      </c>
      <c r="AH30" s="42">
        <f>Weather!O150</f>
        <v>58.5</v>
      </c>
      <c r="AI30" s="42">
        <f>Weather!P150</f>
        <v>25.4</v>
      </c>
      <c r="AJ30" s="42">
        <f>Weather!Q150</f>
        <v>99.9</v>
      </c>
      <c r="AK30" s="42">
        <f>Weather!R150</f>
        <v>9.8000000000000007</v>
      </c>
      <c r="AL30" s="42">
        <f>Weather!S150</f>
        <v>146.30000000000001</v>
      </c>
      <c r="AM30" s="39">
        <f>Economic!C30</f>
        <v>659861.19999999995</v>
      </c>
      <c r="AN30" s="39">
        <f>Economic!D30</f>
        <v>6821.5</v>
      </c>
      <c r="AO30" s="39">
        <f>Economic!E30</f>
        <v>6790.3</v>
      </c>
      <c r="AP30" s="39">
        <f>Economic!F30</f>
        <v>108.3</v>
      </c>
      <c r="AQ30" s="39">
        <f>Economic!G30</f>
        <v>107.8</v>
      </c>
      <c r="AR30" s="43">
        <f t="shared" si="28"/>
        <v>31</v>
      </c>
      <c r="AS30" s="43">
        <v>22</v>
      </c>
      <c r="AT30" s="43">
        <f t="shared" si="22"/>
        <v>29</v>
      </c>
      <c r="AU30" s="43">
        <f t="shared" si="28"/>
        <v>0</v>
      </c>
      <c r="AV30" s="43">
        <f t="shared" si="28"/>
        <v>0</v>
      </c>
      <c r="AW30" s="43">
        <f t="shared" si="28"/>
        <v>0</v>
      </c>
      <c r="AX30" s="43">
        <f t="shared" si="28"/>
        <v>0</v>
      </c>
      <c r="AY30" s="43">
        <f t="shared" si="28"/>
        <v>1</v>
      </c>
      <c r="AZ30" s="43">
        <f t="shared" si="28"/>
        <v>0</v>
      </c>
      <c r="BA30" s="43">
        <f t="shared" si="28"/>
        <v>0</v>
      </c>
      <c r="BB30" s="43">
        <f t="shared" si="28"/>
        <v>0</v>
      </c>
      <c r="BC30" s="43">
        <f t="shared" si="28"/>
        <v>0</v>
      </c>
      <c r="BD30" s="43">
        <f t="shared" si="28"/>
        <v>0</v>
      </c>
      <c r="BE30" s="43">
        <f t="shared" si="28"/>
        <v>0</v>
      </c>
      <c r="BF30" s="43">
        <f t="shared" si="28"/>
        <v>0</v>
      </c>
      <c r="BG30" s="43">
        <f t="shared" si="28"/>
        <v>1</v>
      </c>
      <c r="BH30" s="43">
        <f t="shared" si="28"/>
        <v>0</v>
      </c>
      <c r="BI30" s="43">
        <f t="shared" si="2"/>
        <v>1</v>
      </c>
      <c r="BJ30" s="44">
        <v>0</v>
      </c>
      <c r="BK30" s="44">
        <v>0</v>
      </c>
      <c r="BL30" s="44">
        <f t="shared" si="23"/>
        <v>0</v>
      </c>
      <c r="BM30" s="43">
        <f t="shared" si="25"/>
        <v>0</v>
      </c>
      <c r="BN30" s="49">
        <f t="shared" si="3"/>
        <v>0</v>
      </c>
      <c r="BO30" s="49">
        <f t="shared" si="4"/>
        <v>0</v>
      </c>
      <c r="BP30" s="49">
        <f t="shared" si="5"/>
        <v>0</v>
      </c>
      <c r="BQ30" s="49">
        <f t="shared" si="6"/>
        <v>0</v>
      </c>
      <c r="BR30" s="49">
        <f t="shared" si="7"/>
        <v>0</v>
      </c>
      <c r="BS30" s="49">
        <f t="shared" si="8"/>
        <v>0</v>
      </c>
      <c r="BT30" s="49">
        <f t="shared" si="9"/>
        <v>0</v>
      </c>
      <c r="BU30" s="49">
        <f t="shared" si="10"/>
        <v>0</v>
      </c>
      <c r="BV30" s="49">
        <f t="shared" si="11"/>
        <v>0</v>
      </c>
      <c r="BW30" s="49">
        <f t="shared" si="12"/>
        <v>0</v>
      </c>
      <c r="BX30" s="49">
        <f t="shared" si="13"/>
        <v>0</v>
      </c>
      <c r="BY30" s="49">
        <f t="shared" si="14"/>
        <v>0</v>
      </c>
      <c r="BZ30" s="49">
        <f t="shared" si="15"/>
        <v>0</v>
      </c>
      <c r="CA30" s="49">
        <f t="shared" si="16"/>
        <v>0</v>
      </c>
      <c r="CB30" s="49">
        <f t="shared" si="17"/>
        <v>0</v>
      </c>
      <c r="CC30" s="49">
        <f t="shared" si="18"/>
        <v>0</v>
      </c>
      <c r="CD30" s="8">
        <f t="shared" si="19"/>
        <v>569.24070629844709</v>
      </c>
      <c r="CE30" s="8">
        <f t="shared" si="20"/>
        <v>2186.7165724052811</v>
      </c>
      <c r="CF30" s="8">
        <f t="shared" si="21"/>
        <v>85743.73542514455</v>
      </c>
    </row>
    <row r="31" spans="1:84">
      <c r="A31" s="7">
        <f>'Monthly Data'!A31</f>
        <v>41791</v>
      </c>
      <c r="B31" s="6">
        <f>'Monthly Data'!B31</f>
        <v>2014</v>
      </c>
      <c r="C31" s="6">
        <f t="shared" si="1"/>
        <v>6</v>
      </c>
      <c r="D31" s="1">
        <f>'Monthly Data'!D31</f>
        <v>7885359.6153971031</v>
      </c>
      <c r="E31" s="1">
        <f>'Monthly Data'!E31</f>
        <v>57002.949898329745</v>
      </c>
      <c r="F31" s="1">
        <f>'Monthly Data'!F31</f>
        <v>7942362.5652954327</v>
      </c>
      <c r="G31" s="1">
        <f>'Monthly Data'!G31</f>
        <v>3502908.2119836737</v>
      </c>
      <c r="H31" s="1">
        <f>'Monthly Data'!H31</f>
        <v>169942.95964701704</v>
      </c>
      <c r="I31" s="1">
        <f>'Monthly Data'!I31</f>
        <v>3672851.1716306908</v>
      </c>
      <c r="J31" s="1">
        <f>'Monthly Data'!J31</f>
        <v>9642768.5336195827</v>
      </c>
      <c r="K31" s="1">
        <f>'Monthly Data'!K31</f>
        <v>147847.7490730694</v>
      </c>
      <c r="L31" s="1">
        <f>'Monthly Data'!L31</f>
        <v>9790616.2826926522</v>
      </c>
      <c r="M31" s="1">
        <f>'Monthly Data'!M31</f>
        <v>129210.37730791244</v>
      </c>
      <c r="N31" s="1">
        <f>'Monthly Data'!N31</f>
        <v>33131.518893499262</v>
      </c>
      <c r="O31" s="5">
        <f>'Monthly Data'!O31</f>
        <v>24168.469999999998</v>
      </c>
      <c r="P31" s="5">
        <f>'Monthly Data'!P31</f>
        <v>510.52</v>
      </c>
      <c r="Q31" s="2">
        <f>'Monthly Data'!Q31</f>
        <v>14414</v>
      </c>
      <c r="R31" s="2">
        <f>'Monthly Data'!R31</f>
        <v>1709</v>
      </c>
      <c r="S31" s="2">
        <f>'Monthly Data'!S31</f>
        <v>114</v>
      </c>
      <c r="T31" s="2">
        <f>'Monthly Data'!T31</f>
        <v>3069</v>
      </c>
      <c r="U31" s="2">
        <f>'Monthly Data'!U31</f>
        <v>31</v>
      </c>
      <c r="V31" s="41">
        <f>Weather!C151</f>
        <v>17.47666666666667</v>
      </c>
      <c r="W31" s="42">
        <f>Weather!D151</f>
        <v>144.6</v>
      </c>
      <c r="X31" s="42">
        <f>Weather!E151</f>
        <v>8.9</v>
      </c>
      <c r="Y31" s="42">
        <f>Weather!F151</f>
        <v>95.4</v>
      </c>
      <c r="Z31" s="42">
        <f>Weather!G151</f>
        <v>19.7</v>
      </c>
      <c r="AA31" s="42">
        <f>Weather!H151</f>
        <v>57.2</v>
      </c>
      <c r="AB31" s="42">
        <f>Weather!I151</f>
        <v>41.5</v>
      </c>
      <c r="AC31" s="42">
        <f>Weather!J151</f>
        <v>24.3</v>
      </c>
      <c r="AD31" s="42">
        <f>Weather!K151</f>
        <v>68.599999999999994</v>
      </c>
      <c r="AE31" s="42">
        <f>Weather!L151</f>
        <v>8.3000000000000007</v>
      </c>
      <c r="AF31" s="42">
        <f>Weather!M151</f>
        <v>112.6</v>
      </c>
      <c r="AG31" s="42">
        <f>Weather!N151</f>
        <v>1.6</v>
      </c>
      <c r="AH31" s="42">
        <f>Weather!O151</f>
        <v>165.9</v>
      </c>
      <c r="AI31" s="42">
        <f>Weather!P151</f>
        <v>0</v>
      </c>
      <c r="AJ31" s="42">
        <f>Weather!Q151</f>
        <v>224.3</v>
      </c>
      <c r="AK31" s="42">
        <f>Weather!R151</f>
        <v>0</v>
      </c>
      <c r="AL31" s="42">
        <f>Weather!S151</f>
        <v>284.3</v>
      </c>
      <c r="AM31" s="39">
        <f>Economic!C31</f>
        <v>659861.19999999995</v>
      </c>
      <c r="AN31" s="39">
        <f>Economic!D31</f>
        <v>6826.1</v>
      </c>
      <c r="AO31" s="39">
        <f>Economic!E31</f>
        <v>6875.4</v>
      </c>
      <c r="AP31" s="39">
        <f>Economic!F31</f>
        <v>108</v>
      </c>
      <c r="AQ31" s="39">
        <f>Economic!G31</f>
        <v>108.4</v>
      </c>
      <c r="AR31" s="43">
        <f t="shared" si="28"/>
        <v>30</v>
      </c>
      <c r="AS31" s="43">
        <v>21</v>
      </c>
      <c r="AT31" s="43">
        <f t="shared" si="22"/>
        <v>30</v>
      </c>
      <c r="AU31" s="43">
        <f t="shared" si="28"/>
        <v>0</v>
      </c>
      <c r="AV31" s="43">
        <f t="shared" si="28"/>
        <v>0</v>
      </c>
      <c r="AW31" s="43">
        <f t="shared" si="28"/>
        <v>0</v>
      </c>
      <c r="AX31" s="43">
        <f t="shared" si="28"/>
        <v>0</v>
      </c>
      <c r="AY31" s="43">
        <f t="shared" si="28"/>
        <v>0</v>
      </c>
      <c r="AZ31" s="43">
        <f t="shared" si="28"/>
        <v>1</v>
      </c>
      <c r="BA31" s="43">
        <f t="shared" si="28"/>
        <v>0</v>
      </c>
      <c r="BB31" s="43">
        <f t="shared" si="28"/>
        <v>0</v>
      </c>
      <c r="BC31" s="43">
        <f t="shared" si="28"/>
        <v>0</v>
      </c>
      <c r="BD31" s="43">
        <f t="shared" si="28"/>
        <v>0</v>
      </c>
      <c r="BE31" s="43">
        <f t="shared" si="28"/>
        <v>0</v>
      </c>
      <c r="BF31" s="43">
        <f t="shared" si="28"/>
        <v>0</v>
      </c>
      <c r="BG31" s="43">
        <f t="shared" si="28"/>
        <v>0</v>
      </c>
      <c r="BH31" s="43">
        <f t="shared" si="28"/>
        <v>0</v>
      </c>
      <c r="BI31" s="43">
        <f t="shared" si="2"/>
        <v>0</v>
      </c>
      <c r="BJ31" s="44">
        <v>0</v>
      </c>
      <c r="BK31" s="44">
        <v>0</v>
      </c>
      <c r="BL31" s="44">
        <f t="shared" si="23"/>
        <v>0</v>
      </c>
      <c r="BM31" s="43">
        <f t="shared" si="25"/>
        <v>0</v>
      </c>
      <c r="BN31" s="49">
        <f t="shared" si="3"/>
        <v>0</v>
      </c>
      <c r="BO31" s="49">
        <f t="shared" si="4"/>
        <v>0</v>
      </c>
      <c r="BP31" s="49">
        <f t="shared" si="5"/>
        <v>0</v>
      </c>
      <c r="BQ31" s="49">
        <f t="shared" si="6"/>
        <v>0</v>
      </c>
      <c r="BR31" s="49">
        <f t="shared" si="7"/>
        <v>0</v>
      </c>
      <c r="BS31" s="49">
        <f t="shared" si="8"/>
        <v>0</v>
      </c>
      <c r="BT31" s="49">
        <f t="shared" si="9"/>
        <v>0</v>
      </c>
      <c r="BU31" s="49">
        <f t="shared" si="10"/>
        <v>0</v>
      </c>
      <c r="BV31" s="49">
        <f t="shared" si="11"/>
        <v>0</v>
      </c>
      <c r="BW31" s="49">
        <f t="shared" si="12"/>
        <v>0</v>
      </c>
      <c r="BX31" s="49">
        <f t="shared" si="13"/>
        <v>0</v>
      </c>
      <c r="BY31" s="49">
        <f t="shared" si="14"/>
        <v>0</v>
      </c>
      <c r="BZ31" s="49">
        <f t="shared" si="15"/>
        <v>0</v>
      </c>
      <c r="CA31" s="49">
        <f t="shared" si="16"/>
        <v>0</v>
      </c>
      <c r="CB31" s="49">
        <f t="shared" si="17"/>
        <v>0</v>
      </c>
      <c r="CC31" s="49">
        <f t="shared" si="18"/>
        <v>0</v>
      </c>
      <c r="CD31" s="8">
        <f t="shared" si="19"/>
        <v>551.01724471315617</v>
      </c>
      <c r="CE31" s="8">
        <f t="shared" si="20"/>
        <v>2149.1229793040907</v>
      </c>
      <c r="CF31" s="8">
        <f t="shared" si="21"/>
        <v>85882.598970988183</v>
      </c>
    </row>
    <row r="32" spans="1:84">
      <c r="A32" s="7">
        <f>'Monthly Data'!A32</f>
        <v>41821</v>
      </c>
      <c r="B32" s="6">
        <f>'Monthly Data'!B32</f>
        <v>2014</v>
      </c>
      <c r="C32" s="6">
        <f t="shared" si="1"/>
        <v>7</v>
      </c>
      <c r="D32" s="1">
        <f>'Monthly Data'!D32</f>
        <v>8590753.1089520808</v>
      </c>
      <c r="E32" s="1">
        <f>'Monthly Data'!E32</f>
        <v>57002.949898329745</v>
      </c>
      <c r="F32" s="1">
        <f>'Monthly Data'!F32</f>
        <v>8647756.0588504113</v>
      </c>
      <c r="G32" s="1">
        <f>'Monthly Data'!G32</f>
        <v>3728634.3077657744</v>
      </c>
      <c r="H32" s="1">
        <f>'Monthly Data'!H32</f>
        <v>169942.95964701704</v>
      </c>
      <c r="I32" s="1">
        <f>'Monthly Data'!I32</f>
        <v>3898577.2674127915</v>
      </c>
      <c r="J32" s="1">
        <f>'Monthly Data'!J32</f>
        <v>9404652.669062797</v>
      </c>
      <c r="K32" s="1">
        <f>'Monthly Data'!K32</f>
        <v>147847.7490730694</v>
      </c>
      <c r="L32" s="1">
        <f>'Monthly Data'!L32</f>
        <v>9552500.4181358665</v>
      </c>
      <c r="M32" s="1">
        <f>'Monthly Data'!M32</f>
        <v>138635.92671907472</v>
      </c>
      <c r="N32" s="1">
        <f>'Monthly Data'!N32</f>
        <v>35036.510352767145</v>
      </c>
      <c r="O32" s="5">
        <f>'Monthly Data'!O32</f>
        <v>25096.480000000003</v>
      </c>
      <c r="P32" s="5">
        <f>'Monthly Data'!P32</f>
        <v>510.52</v>
      </c>
      <c r="Q32" s="2">
        <f>'Monthly Data'!Q32</f>
        <v>14386</v>
      </c>
      <c r="R32" s="2">
        <f>'Monthly Data'!R32</f>
        <v>1703</v>
      </c>
      <c r="S32" s="2">
        <f>'Monthly Data'!S32</f>
        <v>118</v>
      </c>
      <c r="T32" s="2">
        <f>'Monthly Data'!T32</f>
        <v>3069</v>
      </c>
      <c r="U32" s="2">
        <f>'Monthly Data'!U32</f>
        <v>32</v>
      </c>
      <c r="V32" s="41">
        <f>Weather!C152</f>
        <v>18.664516129032254</v>
      </c>
      <c r="W32" s="42">
        <f>Weather!D152</f>
        <v>110</v>
      </c>
      <c r="X32" s="42">
        <f>Weather!E152</f>
        <v>6.6</v>
      </c>
      <c r="Y32" s="42">
        <f>Weather!F152</f>
        <v>63.7</v>
      </c>
      <c r="Z32" s="42">
        <f>Weather!G152</f>
        <v>22.3</v>
      </c>
      <c r="AA32" s="42">
        <f>Weather!H152</f>
        <v>29.7</v>
      </c>
      <c r="AB32" s="42">
        <f>Weather!I152</f>
        <v>50.3</v>
      </c>
      <c r="AC32" s="42">
        <f>Weather!J152</f>
        <v>6.3</v>
      </c>
      <c r="AD32" s="42">
        <f>Weather!K152</f>
        <v>88.9</v>
      </c>
      <c r="AE32" s="42">
        <f>Weather!L152</f>
        <v>0</v>
      </c>
      <c r="AF32" s="42">
        <f>Weather!M152</f>
        <v>144.6</v>
      </c>
      <c r="AG32" s="42">
        <f>Weather!N152</f>
        <v>0</v>
      </c>
      <c r="AH32" s="42">
        <f>Weather!O152</f>
        <v>206.6</v>
      </c>
      <c r="AI32" s="42">
        <f>Weather!P152</f>
        <v>0</v>
      </c>
      <c r="AJ32" s="42">
        <f>Weather!Q152</f>
        <v>268.60000000000002</v>
      </c>
      <c r="AK32" s="42">
        <f>Weather!R152</f>
        <v>0</v>
      </c>
      <c r="AL32" s="42">
        <f>Weather!S152</f>
        <v>330.6</v>
      </c>
      <c r="AM32" s="39">
        <f>Economic!C32</f>
        <v>659861.19999999995</v>
      </c>
      <c r="AN32" s="39">
        <f>Economic!D32</f>
        <v>6836.5</v>
      </c>
      <c r="AO32" s="39">
        <f>Economic!E32</f>
        <v>6932</v>
      </c>
      <c r="AP32" s="39">
        <f>Economic!F32</f>
        <v>108.4</v>
      </c>
      <c r="AQ32" s="39">
        <f>Economic!G32</f>
        <v>109.6</v>
      </c>
      <c r="AR32" s="43">
        <f t="shared" si="28"/>
        <v>31</v>
      </c>
      <c r="AS32" s="43">
        <v>21</v>
      </c>
      <c r="AT32" s="43">
        <f t="shared" si="22"/>
        <v>31</v>
      </c>
      <c r="AU32" s="43">
        <f t="shared" si="28"/>
        <v>0</v>
      </c>
      <c r="AV32" s="43">
        <f t="shared" si="28"/>
        <v>0</v>
      </c>
      <c r="AW32" s="43">
        <f t="shared" si="28"/>
        <v>0</v>
      </c>
      <c r="AX32" s="43">
        <f t="shared" si="28"/>
        <v>0</v>
      </c>
      <c r="AY32" s="43">
        <f t="shared" si="28"/>
        <v>0</v>
      </c>
      <c r="AZ32" s="43">
        <f t="shared" si="28"/>
        <v>0</v>
      </c>
      <c r="BA32" s="43">
        <f t="shared" si="28"/>
        <v>1</v>
      </c>
      <c r="BB32" s="43">
        <f t="shared" si="28"/>
        <v>0</v>
      </c>
      <c r="BC32" s="43">
        <f t="shared" si="28"/>
        <v>0</v>
      </c>
      <c r="BD32" s="43">
        <f t="shared" si="28"/>
        <v>0</v>
      </c>
      <c r="BE32" s="43">
        <f t="shared" si="28"/>
        <v>0</v>
      </c>
      <c r="BF32" s="43">
        <f t="shared" si="28"/>
        <v>0</v>
      </c>
      <c r="BG32" s="43">
        <f t="shared" si="28"/>
        <v>0</v>
      </c>
      <c r="BH32" s="43">
        <f t="shared" si="28"/>
        <v>0</v>
      </c>
      <c r="BI32" s="43">
        <f t="shared" si="2"/>
        <v>0</v>
      </c>
      <c r="BJ32" s="44">
        <v>0</v>
      </c>
      <c r="BK32" s="44">
        <v>0</v>
      </c>
      <c r="BL32" s="44">
        <f t="shared" si="23"/>
        <v>0</v>
      </c>
      <c r="BM32" s="43">
        <f t="shared" si="25"/>
        <v>0</v>
      </c>
      <c r="BN32" s="49">
        <f t="shared" si="3"/>
        <v>0</v>
      </c>
      <c r="BO32" s="49">
        <f t="shared" si="4"/>
        <v>0</v>
      </c>
      <c r="BP32" s="49">
        <f t="shared" si="5"/>
        <v>0</v>
      </c>
      <c r="BQ32" s="49">
        <f t="shared" si="6"/>
        <v>0</v>
      </c>
      <c r="BR32" s="49">
        <f t="shared" si="7"/>
        <v>0</v>
      </c>
      <c r="BS32" s="49">
        <f t="shared" si="8"/>
        <v>0</v>
      </c>
      <c r="BT32" s="49">
        <f t="shared" si="9"/>
        <v>0</v>
      </c>
      <c r="BU32" s="49">
        <f t="shared" si="10"/>
        <v>0</v>
      </c>
      <c r="BV32" s="49">
        <f t="shared" si="11"/>
        <v>0</v>
      </c>
      <c r="BW32" s="49">
        <f t="shared" si="12"/>
        <v>0</v>
      </c>
      <c r="BX32" s="49">
        <f t="shared" si="13"/>
        <v>0</v>
      </c>
      <c r="BY32" s="49">
        <f t="shared" si="14"/>
        <v>0</v>
      </c>
      <c r="BZ32" s="49">
        <f t="shared" si="15"/>
        <v>0</v>
      </c>
      <c r="CA32" s="49">
        <f t="shared" si="16"/>
        <v>0</v>
      </c>
      <c r="CB32" s="49">
        <f t="shared" si="17"/>
        <v>0</v>
      </c>
      <c r="CC32" s="49">
        <f t="shared" si="18"/>
        <v>0</v>
      </c>
      <c r="CD32" s="8">
        <f t="shared" si="19"/>
        <v>601.12304037608862</v>
      </c>
      <c r="CE32" s="8">
        <f t="shared" si="20"/>
        <v>2289.2409086393372</v>
      </c>
      <c r="CF32" s="8">
        <f t="shared" si="21"/>
        <v>80953.393374032763</v>
      </c>
    </row>
    <row r="33" spans="1:84">
      <c r="A33" s="7">
        <f>'Monthly Data'!A33</f>
        <v>41852</v>
      </c>
      <c r="B33" s="6">
        <f>'Monthly Data'!B33</f>
        <v>2014</v>
      </c>
      <c r="C33" s="6">
        <f t="shared" si="1"/>
        <v>8</v>
      </c>
      <c r="D33" s="1">
        <f>'Monthly Data'!D33</f>
        <v>8488281.9783843793</v>
      </c>
      <c r="E33" s="1">
        <f>'Monthly Data'!E33</f>
        <v>57002.949898329745</v>
      </c>
      <c r="F33" s="1">
        <f>'Monthly Data'!F33</f>
        <v>8545284.9282827098</v>
      </c>
      <c r="G33" s="1">
        <f>'Monthly Data'!G33</f>
        <v>3693949.5644368851</v>
      </c>
      <c r="H33" s="1">
        <f>'Monthly Data'!H33</f>
        <v>169942.95964701704</v>
      </c>
      <c r="I33" s="1">
        <f>'Monthly Data'!I33</f>
        <v>3863892.5240839021</v>
      </c>
      <c r="J33" s="1">
        <f>'Monthly Data'!J33</f>
        <v>9443378.8379370309</v>
      </c>
      <c r="K33" s="1">
        <f>'Monthly Data'!K33</f>
        <v>147847.7490730694</v>
      </c>
      <c r="L33" s="1">
        <f>'Monthly Data'!L33</f>
        <v>9591226.5870101005</v>
      </c>
      <c r="M33" s="1">
        <f>'Monthly Data'!M33</f>
        <v>156727.8491611699</v>
      </c>
      <c r="N33" s="1">
        <f>'Monthly Data'!N33</f>
        <v>35940.413290047203</v>
      </c>
      <c r="O33" s="5">
        <f>'Monthly Data'!O33</f>
        <v>25166.659999999996</v>
      </c>
      <c r="P33" s="5">
        <f>'Monthly Data'!P33</f>
        <v>510.52</v>
      </c>
      <c r="Q33" s="2">
        <f>'Monthly Data'!Q33</f>
        <v>14450</v>
      </c>
      <c r="R33" s="2">
        <f>'Monthly Data'!R33</f>
        <v>1709</v>
      </c>
      <c r="S33" s="2">
        <f>'Monthly Data'!S33</f>
        <v>118</v>
      </c>
      <c r="T33" s="2">
        <f>'Monthly Data'!T33</f>
        <v>3069</v>
      </c>
      <c r="U33" s="2">
        <f>'Monthly Data'!U33</f>
        <v>32</v>
      </c>
      <c r="V33" s="41">
        <f>Weather!C153</f>
        <v>18.703225806451613</v>
      </c>
      <c r="W33" s="42">
        <f>Weather!D153</f>
        <v>106.7</v>
      </c>
      <c r="X33" s="42">
        <f>Weather!E153</f>
        <v>4.5</v>
      </c>
      <c r="Y33" s="42">
        <f>Weather!F153</f>
        <v>58.1</v>
      </c>
      <c r="Z33" s="42">
        <f>Weather!G153</f>
        <v>17.899999999999999</v>
      </c>
      <c r="AA33" s="42">
        <f>Weather!H153</f>
        <v>24.1</v>
      </c>
      <c r="AB33" s="42">
        <f>Weather!I153</f>
        <v>45.9</v>
      </c>
      <c r="AC33" s="42">
        <f>Weather!J153</f>
        <v>7.6</v>
      </c>
      <c r="AD33" s="42">
        <f>Weather!K153</f>
        <v>91.4</v>
      </c>
      <c r="AE33" s="42">
        <f>Weather!L153</f>
        <v>1.3</v>
      </c>
      <c r="AF33" s="42">
        <f>Weather!M153</f>
        <v>147.1</v>
      </c>
      <c r="AG33" s="42">
        <f>Weather!N153</f>
        <v>0</v>
      </c>
      <c r="AH33" s="42">
        <f>Weather!O153</f>
        <v>207.8</v>
      </c>
      <c r="AI33" s="42">
        <f>Weather!P153</f>
        <v>0</v>
      </c>
      <c r="AJ33" s="42">
        <f>Weather!Q153</f>
        <v>269.8</v>
      </c>
      <c r="AK33" s="42">
        <f>Weather!R153</f>
        <v>0</v>
      </c>
      <c r="AL33" s="42">
        <f>Weather!S153</f>
        <v>331.8</v>
      </c>
      <c r="AM33" s="39">
        <f>Economic!C33</f>
        <v>659861.19999999995</v>
      </c>
      <c r="AN33" s="39">
        <f>Economic!D33</f>
        <v>6842.5</v>
      </c>
      <c r="AO33" s="39">
        <f>Economic!E33</f>
        <v>6947.8</v>
      </c>
      <c r="AP33" s="39">
        <f>Economic!F33</f>
        <v>109.3</v>
      </c>
      <c r="AQ33" s="39">
        <f>Economic!G33</f>
        <v>110.4</v>
      </c>
      <c r="AR33" s="43">
        <f t="shared" si="28"/>
        <v>31</v>
      </c>
      <c r="AS33" s="43">
        <v>22</v>
      </c>
      <c r="AT33" s="43">
        <f t="shared" si="22"/>
        <v>32</v>
      </c>
      <c r="AU33" s="43">
        <f t="shared" si="28"/>
        <v>0</v>
      </c>
      <c r="AV33" s="43">
        <f t="shared" si="28"/>
        <v>0</v>
      </c>
      <c r="AW33" s="43">
        <f t="shared" si="28"/>
        <v>0</v>
      </c>
      <c r="AX33" s="43">
        <f t="shared" si="28"/>
        <v>0</v>
      </c>
      <c r="AY33" s="43">
        <f t="shared" si="28"/>
        <v>0</v>
      </c>
      <c r="AZ33" s="43">
        <f t="shared" si="28"/>
        <v>0</v>
      </c>
      <c r="BA33" s="43">
        <f t="shared" si="28"/>
        <v>0</v>
      </c>
      <c r="BB33" s="43">
        <f t="shared" si="28"/>
        <v>1</v>
      </c>
      <c r="BC33" s="43">
        <f t="shared" si="28"/>
        <v>0</v>
      </c>
      <c r="BD33" s="43">
        <f t="shared" si="28"/>
        <v>0</v>
      </c>
      <c r="BE33" s="43">
        <f t="shared" si="28"/>
        <v>0</v>
      </c>
      <c r="BF33" s="43">
        <f t="shared" si="28"/>
        <v>0</v>
      </c>
      <c r="BG33" s="43">
        <f t="shared" si="28"/>
        <v>0</v>
      </c>
      <c r="BH33" s="43">
        <f t="shared" si="28"/>
        <v>0</v>
      </c>
      <c r="BI33" s="43">
        <f t="shared" si="2"/>
        <v>0</v>
      </c>
      <c r="BJ33" s="44">
        <v>0</v>
      </c>
      <c r="BK33" s="44">
        <v>0</v>
      </c>
      <c r="BL33" s="44">
        <f t="shared" si="23"/>
        <v>0</v>
      </c>
      <c r="BM33" s="43">
        <f t="shared" si="25"/>
        <v>0</v>
      </c>
      <c r="BN33" s="49">
        <f t="shared" si="3"/>
        <v>0</v>
      </c>
      <c r="BO33" s="49">
        <f t="shared" si="4"/>
        <v>0</v>
      </c>
      <c r="BP33" s="49">
        <f t="shared" si="5"/>
        <v>0</v>
      </c>
      <c r="BQ33" s="49">
        <f t="shared" si="6"/>
        <v>0</v>
      </c>
      <c r="BR33" s="49">
        <f t="shared" si="7"/>
        <v>0</v>
      </c>
      <c r="BS33" s="49">
        <f t="shared" si="8"/>
        <v>0</v>
      </c>
      <c r="BT33" s="49">
        <f t="shared" si="9"/>
        <v>0</v>
      </c>
      <c r="BU33" s="49">
        <f t="shared" si="10"/>
        <v>0</v>
      </c>
      <c r="BV33" s="49">
        <f t="shared" si="11"/>
        <v>0</v>
      </c>
      <c r="BW33" s="49">
        <f t="shared" si="12"/>
        <v>0</v>
      </c>
      <c r="BX33" s="49">
        <f t="shared" si="13"/>
        <v>0</v>
      </c>
      <c r="BY33" s="49">
        <f t="shared" si="14"/>
        <v>0</v>
      </c>
      <c r="BZ33" s="49">
        <f t="shared" si="15"/>
        <v>0</v>
      </c>
      <c r="CA33" s="49">
        <f t="shared" si="16"/>
        <v>0</v>
      </c>
      <c r="CB33" s="49">
        <f t="shared" si="17"/>
        <v>0</v>
      </c>
      <c r="CC33" s="49">
        <f t="shared" si="18"/>
        <v>0</v>
      </c>
      <c r="CD33" s="8">
        <f t="shared" si="19"/>
        <v>591.36919918911485</v>
      </c>
      <c r="CE33" s="8">
        <f t="shared" si="20"/>
        <v>2260.9084400724996</v>
      </c>
      <c r="CF33" s="8">
        <f t="shared" si="21"/>
        <v>81281.581245848312</v>
      </c>
    </row>
    <row r="34" spans="1:84">
      <c r="A34" s="7">
        <f>'Monthly Data'!A34</f>
        <v>41883</v>
      </c>
      <c r="B34" s="6">
        <f>'Monthly Data'!B34</f>
        <v>2014</v>
      </c>
      <c r="C34" s="6">
        <f t="shared" si="1"/>
        <v>9</v>
      </c>
      <c r="D34" s="1">
        <f>'Monthly Data'!D34</f>
        <v>7873770.8945107814</v>
      </c>
      <c r="E34" s="1">
        <f>'Monthly Data'!E34</f>
        <v>57002.949898329745</v>
      </c>
      <c r="F34" s="1">
        <f>'Monthly Data'!F34</f>
        <v>7930773.844409111</v>
      </c>
      <c r="G34" s="1">
        <f>'Monthly Data'!G34</f>
        <v>3459435.1614624569</v>
      </c>
      <c r="H34" s="1">
        <f>'Monthly Data'!H34</f>
        <v>169942.95964701704</v>
      </c>
      <c r="I34" s="1">
        <f>'Monthly Data'!I34</f>
        <v>3629378.121109474</v>
      </c>
      <c r="J34" s="1">
        <f>'Monthly Data'!J34</f>
        <v>9519586.1219706144</v>
      </c>
      <c r="K34" s="1">
        <f>'Monthly Data'!K34</f>
        <v>147847.7490730694</v>
      </c>
      <c r="L34" s="1">
        <f>'Monthly Data'!L34</f>
        <v>9667433.871043684</v>
      </c>
      <c r="M34" s="1">
        <f>'Monthly Data'!M34</f>
        <v>174263.91879762657</v>
      </c>
      <c r="N34" s="1">
        <f>'Monthly Data'!N34</f>
        <v>32737.928238678982</v>
      </c>
      <c r="O34" s="5">
        <f>'Monthly Data'!O34</f>
        <v>24344.299999999996</v>
      </c>
      <c r="P34" s="5">
        <f>'Monthly Data'!P34</f>
        <v>510.52</v>
      </c>
      <c r="Q34" s="2">
        <f>'Monthly Data'!Q34</f>
        <v>14436</v>
      </c>
      <c r="R34" s="2">
        <f>'Monthly Data'!R34</f>
        <v>1713</v>
      </c>
      <c r="S34" s="2">
        <f>'Monthly Data'!S34</f>
        <v>118</v>
      </c>
      <c r="T34" s="2">
        <f>'Monthly Data'!T34</f>
        <v>3069</v>
      </c>
      <c r="U34" s="2">
        <f>'Monthly Data'!U34</f>
        <v>34</v>
      </c>
      <c r="V34" s="41">
        <f>Weather!C154</f>
        <v>15.836666666666668</v>
      </c>
      <c r="W34" s="42">
        <f>Weather!D154</f>
        <v>188.5</v>
      </c>
      <c r="X34" s="42">
        <f>Weather!E154</f>
        <v>3.6</v>
      </c>
      <c r="Y34" s="42">
        <f>Weather!F154</f>
        <v>134.9</v>
      </c>
      <c r="Z34" s="42">
        <f>Weather!G154</f>
        <v>10</v>
      </c>
      <c r="AA34" s="42">
        <f>Weather!H154</f>
        <v>86.3</v>
      </c>
      <c r="AB34" s="42">
        <f>Weather!I154</f>
        <v>21.4</v>
      </c>
      <c r="AC34" s="42">
        <f>Weather!J154</f>
        <v>46</v>
      </c>
      <c r="AD34" s="42">
        <f>Weather!K154</f>
        <v>41.1</v>
      </c>
      <c r="AE34" s="42">
        <f>Weather!L154</f>
        <v>25</v>
      </c>
      <c r="AF34" s="42">
        <f>Weather!M154</f>
        <v>80.099999999999994</v>
      </c>
      <c r="AG34" s="42">
        <f>Weather!N154</f>
        <v>10.9</v>
      </c>
      <c r="AH34" s="42">
        <f>Weather!O154</f>
        <v>126</v>
      </c>
      <c r="AI34" s="42">
        <f>Weather!P154</f>
        <v>2.9</v>
      </c>
      <c r="AJ34" s="42">
        <f>Weather!Q154</f>
        <v>178</v>
      </c>
      <c r="AK34" s="42">
        <f>Weather!R154</f>
        <v>0</v>
      </c>
      <c r="AL34" s="42">
        <f>Weather!S154</f>
        <v>235.1</v>
      </c>
      <c r="AM34" s="39">
        <f>Economic!C34</f>
        <v>659861.19999999995</v>
      </c>
      <c r="AN34" s="39">
        <f>Economic!D34</f>
        <v>6853.6</v>
      </c>
      <c r="AO34" s="39">
        <f>Economic!E34</f>
        <v>6917.2</v>
      </c>
      <c r="AP34" s="39">
        <f>Economic!F34</f>
        <v>112</v>
      </c>
      <c r="AQ34" s="39">
        <f>Economic!G34</f>
        <v>112.3</v>
      </c>
      <c r="AR34" s="43">
        <f t="shared" si="28"/>
        <v>30</v>
      </c>
      <c r="AS34" s="43">
        <v>19</v>
      </c>
      <c r="AT34" s="43">
        <f t="shared" si="22"/>
        <v>33</v>
      </c>
      <c r="AU34" s="43">
        <f t="shared" si="28"/>
        <v>0</v>
      </c>
      <c r="AV34" s="43">
        <f t="shared" si="28"/>
        <v>0</v>
      </c>
      <c r="AW34" s="43">
        <f t="shared" si="28"/>
        <v>0</v>
      </c>
      <c r="AX34" s="43">
        <f t="shared" si="28"/>
        <v>0</v>
      </c>
      <c r="AY34" s="43">
        <f t="shared" si="28"/>
        <v>0</v>
      </c>
      <c r="AZ34" s="43">
        <f t="shared" si="28"/>
        <v>0</v>
      </c>
      <c r="BA34" s="43">
        <f t="shared" si="28"/>
        <v>0</v>
      </c>
      <c r="BB34" s="43">
        <f t="shared" si="28"/>
        <v>0</v>
      </c>
      <c r="BC34" s="43">
        <f t="shared" si="28"/>
        <v>1</v>
      </c>
      <c r="BD34" s="43">
        <f t="shared" si="28"/>
        <v>0</v>
      </c>
      <c r="BE34" s="43">
        <f t="shared" si="28"/>
        <v>0</v>
      </c>
      <c r="BF34" s="43">
        <f t="shared" si="28"/>
        <v>0</v>
      </c>
      <c r="BG34" s="43">
        <f t="shared" si="28"/>
        <v>0</v>
      </c>
      <c r="BH34" s="43">
        <f t="shared" si="28"/>
        <v>1</v>
      </c>
      <c r="BI34" s="43">
        <f t="shared" si="2"/>
        <v>1</v>
      </c>
      <c r="BJ34" s="44">
        <v>0</v>
      </c>
      <c r="BK34" s="44">
        <v>0</v>
      </c>
      <c r="BL34" s="44">
        <f t="shared" si="23"/>
        <v>0</v>
      </c>
      <c r="BM34" s="43">
        <f t="shared" si="25"/>
        <v>0</v>
      </c>
      <c r="BN34" s="49">
        <f t="shared" ref="BN34:BN65" si="29">$BJ34*W34</f>
        <v>0</v>
      </c>
      <c r="BO34" s="49">
        <f t="shared" ref="BO34:BO65" si="30">$BJ34*X34</f>
        <v>0</v>
      </c>
      <c r="BP34" s="49">
        <f t="shared" ref="BP34:BP65" si="31">$BJ34*Y34</f>
        <v>0</v>
      </c>
      <c r="BQ34" s="49">
        <f t="shared" ref="BQ34:BQ65" si="32">$BJ34*Z34</f>
        <v>0</v>
      </c>
      <c r="BR34" s="49">
        <f t="shared" ref="BR34:BR65" si="33">$BJ34*AA34</f>
        <v>0</v>
      </c>
      <c r="BS34" s="49">
        <f t="shared" ref="BS34:BS65" si="34">$BJ34*AB34</f>
        <v>0</v>
      </c>
      <c r="BT34" s="49">
        <f t="shared" ref="BT34:BT65" si="35">$BJ34*AC34</f>
        <v>0</v>
      </c>
      <c r="BU34" s="49">
        <f t="shared" ref="BU34:BU65" si="36">$BJ34*AD34</f>
        <v>0</v>
      </c>
      <c r="BV34" s="49">
        <f t="shared" ref="BV34:BV65" si="37">$BJ34*AE34</f>
        <v>0</v>
      </c>
      <c r="BW34" s="49">
        <f t="shared" ref="BW34:BW65" si="38">$BJ34*AF34</f>
        <v>0</v>
      </c>
      <c r="BX34" s="49">
        <f t="shared" ref="BX34:BX65" si="39">$BJ34*AG34</f>
        <v>0</v>
      </c>
      <c r="BY34" s="49">
        <f t="shared" ref="BY34:BY65" si="40">$BJ34*AH34</f>
        <v>0</v>
      </c>
      <c r="BZ34" s="49">
        <f t="shared" ref="BZ34:BZ65" si="41">$BJ34*AI34</f>
        <v>0</v>
      </c>
      <c r="CA34" s="49">
        <f t="shared" ref="CA34:CA65" si="42">$BJ34*AJ34</f>
        <v>0</v>
      </c>
      <c r="CB34" s="49">
        <f t="shared" ref="CB34:CB65" si="43">$BJ34*AK34</f>
        <v>0</v>
      </c>
      <c r="CC34" s="49">
        <f t="shared" ref="CC34:CC65" si="44">$BJ34*AL34</f>
        <v>0</v>
      </c>
      <c r="CD34" s="8">
        <f t="shared" ref="CD34:CD65" si="45">F34/Q34</f>
        <v>549.37474677259013</v>
      </c>
      <c r="CE34" s="8">
        <f t="shared" ref="CE34:CE65" si="46">I34/R34</f>
        <v>2118.7262820253791</v>
      </c>
      <c r="CF34" s="8">
        <f t="shared" ref="CF34:CF65" si="47">L34/S34</f>
        <v>81927.405686810875</v>
      </c>
    </row>
    <row r="35" spans="1:84">
      <c r="A35" s="7">
        <f>'Monthly Data'!A35</f>
        <v>41913</v>
      </c>
      <c r="B35" s="6">
        <f>'Monthly Data'!B35</f>
        <v>2014</v>
      </c>
      <c r="C35" s="6">
        <f t="shared" si="1"/>
        <v>10</v>
      </c>
      <c r="D35" s="1">
        <f>'Monthly Data'!D35</f>
        <v>8547840.0610966906</v>
      </c>
      <c r="E35" s="1">
        <f>'Monthly Data'!E35</f>
        <v>57002.949898329745</v>
      </c>
      <c r="F35" s="1">
        <f>'Monthly Data'!F35</f>
        <v>8604843.0109950211</v>
      </c>
      <c r="G35" s="1">
        <f>'Monthly Data'!G35</f>
        <v>3530281.7067659004</v>
      </c>
      <c r="H35" s="1">
        <f>'Monthly Data'!H35</f>
        <v>169942.95964701704</v>
      </c>
      <c r="I35" s="1">
        <f>'Monthly Data'!I35</f>
        <v>3700224.6664129174</v>
      </c>
      <c r="J35" s="1">
        <f>'Monthly Data'!J35</f>
        <v>9907377.3413100634</v>
      </c>
      <c r="K35" s="1">
        <f>'Monthly Data'!K35</f>
        <v>147847.7490730694</v>
      </c>
      <c r="L35" s="1">
        <f>'Monthly Data'!L35</f>
        <v>10055225.090383133</v>
      </c>
      <c r="M35" s="1">
        <f>'Monthly Data'!M35</f>
        <v>204600.42414385107</v>
      </c>
      <c r="N35" s="1">
        <f>'Monthly Data'!N35</f>
        <v>35358.902960467334</v>
      </c>
      <c r="O35" s="5">
        <f>'Monthly Data'!O35</f>
        <v>26046.34</v>
      </c>
      <c r="P35" s="5">
        <f>'Monthly Data'!P35</f>
        <v>510.52</v>
      </c>
      <c r="Q35" s="2">
        <f>'Monthly Data'!Q35</f>
        <v>14462</v>
      </c>
      <c r="R35" s="2">
        <f>'Monthly Data'!R35</f>
        <v>1700</v>
      </c>
      <c r="S35" s="2">
        <f>'Monthly Data'!S35</f>
        <v>124</v>
      </c>
      <c r="T35" s="2">
        <f>'Monthly Data'!T35</f>
        <v>3069</v>
      </c>
      <c r="U35" s="2">
        <f>'Monthly Data'!U35</f>
        <v>30</v>
      </c>
      <c r="V35" s="41">
        <f>Weather!C155</f>
        <v>10.335483870967741</v>
      </c>
      <c r="W35" s="42">
        <f>Weather!D155</f>
        <v>361.6</v>
      </c>
      <c r="X35" s="42">
        <f>Weather!E155</f>
        <v>0</v>
      </c>
      <c r="Y35" s="42">
        <f>Weather!F155</f>
        <v>299.60000000000002</v>
      </c>
      <c r="Z35" s="42">
        <f>Weather!G155</f>
        <v>0</v>
      </c>
      <c r="AA35" s="42">
        <f>Weather!H155</f>
        <v>238.8</v>
      </c>
      <c r="AB35" s="42">
        <f>Weather!I155</f>
        <v>1.2</v>
      </c>
      <c r="AC35" s="42">
        <f>Weather!J155</f>
        <v>181.9</v>
      </c>
      <c r="AD35" s="42">
        <f>Weather!K155</f>
        <v>6.3</v>
      </c>
      <c r="AE35" s="42">
        <f>Weather!L155</f>
        <v>128.9</v>
      </c>
      <c r="AF35" s="42">
        <f>Weather!M155</f>
        <v>15.3</v>
      </c>
      <c r="AG35" s="42">
        <f>Weather!N155</f>
        <v>85.3</v>
      </c>
      <c r="AH35" s="42">
        <f>Weather!O155</f>
        <v>33.700000000000003</v>
      </c>
      <c r="AI35" s="42">
        <f>Weather!P155</f>
        <v>47.3</v>
      </c>
      <c r="AJ35" s="42">
        <f>Weather!Q155</f>
        <v>57.7</v>
      </c>
      <c r="AK35" s="42">
        <f>Weather!R155</f>
        <v>15.4</v>
      </c>
      <c r="AL35" s="42">
        <f>Weather!S155</f>
        <v>87.8</v>
      </c>
      <c r="AM35" s="39">
        <f>Economic!C35</f>
        <v>659861.19999999995</v>
      </c>
      <c r="AN35" s="39">
        <f>Economic!D35</f>
        <v>6856.6</v>
      </c>
      <c r="AO35" s="39">
        <f>Economic!E35</f>
        <v>6898.9</v>
      </c>
      <c r="AP35" s="39">
        <f>Economic!F35</f>
        <v>113.6</v>
      </c>
      <c r="AQ35" s="39">
        <f>Economic!G35</f>
        <v>113.9</v>
      </c>
      <c r="AR35" s="43">
        <f t="shared" si="28"/>
        <v>31</v>
      </c>
      <c r="AS35" s="43">
        <v>22</v>
      </c>
      <c r="AT35" s="43">
        <f t="shared" si="22"/>
        <v>34</v>
      </c>
      <c r="AU35" s="43">
        <f t="shared" si="28"/>
        <v>0</v>
      </c>
      <c r="AV35" s="43">
        <f t="shared" si="28"/>
        <v>0</v>
      </c>
      <c r="AW35" s="43">
        <f t="shared" si="28"/>
        <v>0</v>
      </c>
      <c r="AX35" s="43">
        <f t="shared" si="28"/>
        <v>0</v>
      </c>
      <c r="AY35" s="43">
        <f t="shared" si="28"/>
        <v>0</v>
      </c>
      <c r="AZ35" s="43">
        <f t="shared" si="28"/>
        <v>0</v>
      </c>
      <c r="BA35" s="43">
        <f t="shared" si="28"/>
        <v>0</v>
      </c>
      <c r="BB35" s="43">
        <f t="shared" si="28"/>
        <v>0</v>
      </c>
      <c r="BC35" s="43">
        <f t="shared" si="28"/>
        <v>0</v>
      </c>
      <c r="BD35" s="43">
        <f t="shared" si="28"/>
        <v>1</v>
      </c>
      <c r="BE35" s="43">
        <f t="shared" si="28"/>
        <v>0</v>
      </c>
      <c r="BF35" s="43">
        <f t="shared" si="28"/>
        <v>0</v>
      </c>
      <c r="BG35" s="43">
        <f t="shared" si="28"/>
        <v>0</v>
      </c>
      <c r="BH35" s="43">
        <f t="shared" si="28"/>
        <v>1</v>
      </c>
      <c r="BI35" s="43">
        <f t="shared" si="2"/>
        <v>1</v>
      </c>
      <c r="BJ35" s="44">
        <v>0</v>
      </c>
      <c r="BK35" s="44">
        <v>0</v>
      </c>
      <c r="BL35" s="44">
        <f t="shared" si="23"/>
        <v>0</v>
      </c>
      <c r="BM35" s="43">
        <f t="shared" si="25"/>
        <v>0</v>
      </c>
      <c r="BN35" s="49">
        <f t="shared" si="29"/>
        <v>0</v>
      </c>
      <c r="BO35" s="49">
        <f t="shared" si="30"/>
        <v>0</v>
      </c>
      <c r="BP35" s="49">
        <f t="shared" si="31"/>
        <v>0</v>
      </c>
      <c r="BQ35" s="49">
        <f t="shared" si="32"/>
        <v>0</v>
      </c>
      <c r="BR35" s="49">
        <f t="shared" si="33"/>
        <v>0</v>
      </c>
      <c r="BS35" s="49">
        <f t="shared" si="34"/>
        <v>0</v>
      </c>
      <c r="BT35" s="49">
        <f t="shared" si="35"/>
        <v>0</v>
      </c>
      <c r="BU35" s="49">
        <f t="shared" si="36"/>
        <v>0</v>
      </c>
      <c r="BV35" s="49">
        <f t="shared" si="37"/>
        <v>0</v>
      </c>
      <c r="BW35" s="49">
        <f t="shared" si="38"/>
        <v>0</v>
      </c>
      <c r="BX35" s="49">
        <f t="shared" si="39"/>
        <v>0</v>
      </c>
      <c r="BY35" s="49">
        <f t="shared" si="40"/>
        <v>0</v>
      </c>
      <c r="BZ35" s="49">
        <f t="shared" si="41"/>
        <v>0</v>
      </c>
      <c r="CA35" s="49">
        <f t="shared" si="42"/>
        <v>0</v>
      </c>
      <c r="CB35" s="49">
        <f t="shared" si="43"/>
        <v>0</v>
      </c>
      <c r="CC35" s="49">
        <f t="shared" si="44"/>
        <v>0</v>
      </c>
      <c r="CD35" s="8">
        <f t="shared" si="45"/>
        <v>594.99675086398986</v>
      </c>
      <c r="CE35" s="8">
        <f t="shared" si="46"/>
        <v>2176.6027449487751</v>
      </c>
      <c r="CF35" s="8">
        <f t="shared" si="47"/>
        <v>81090.524922444616</v>
      </c>
    </row>
    <row r="36" spans="1:84">
      <c r="A36" s="7">
        <f>'Monthly Data'!A36</f>
        <v>41944</v>
      </c>
      <c r="B36" s="6">
        <f>'Monthly Data'!B36</f>
        <v>2014</v>
      </c>
      <c r="C36" s="6">
        <f t="shared" si="1"/>
        <v>11</v>
      </c>
      <c r="D36" s="1">
        <f>'Monthly Data'!D36</f>
        <v>10325715.434604436</v>
      </c>
      <c r="E36" s="1">
        <f>'Monthly Data'!E36</f>
        <v>57002.949898329745</v>
      </c>
      <c r="F36" s="1">
        <f>'Monthly Data'!F36</f>
        <v>10382718.384502767</v>
      </c>
      <c r="G36" s="1">
        <f>'Monthly Data'!G36</f>
        <v>3852411.9955413882</v>
      </c>
      <c r="H36" s="1">
        <f>'Monthly Data'!H36</f>
        <v>169942.95964701704</v>
      </c>
      <c r="I36" s="1">
        <f>'Monthly Data'!I36</f>
        <v>4022354.9551884052</v>
      </c>
      <c r="J36" s="1">
        <f>'Monthly Data'!J36</f>
        <v>9984378.5274509564</v>
      </c>
      <c r="K36" s="1">
        <f>'Monthly Data'!K36</f>
        <v>147847.7490730694</v>
      </c>
      <c r="L36" s="1">
        <f>'Monthly Data'!L36</f>
        <v>10132226.276524026</v>
      </c>
      <c r="M36" s="1">
        <f>'Monthly Data'!M36</f>
        <v>218829.51049667178</v>
      </c>
      <c r="N36" s="1">
        <f>'Monthly Data'!N36</f>
        <v>35846.984438936859</v>
      </c>
      <c r="O36" s="5">
        <f>'Monthly Data'!O36</f>
        <v>24983.859999999997</v>
      </c>
      <c r="P36" s="5">
        <f>'Monthly Data'!P36</f>
        <v>511.03999999999996</v>
      </c>
      <c r="Q36" s="2">
        <f>'Monthly Data'!Q36</f>
        <v>14576</v>
      </c>
      <c r="R36" s="2">
        <f>'Monthly Data'!R36</f>
        <v>1707</v>
      </c>
      <c r="S36" s="2">
        <f>'Monthly Data'!S36</f>
        <v>123</v>
      </c>
      <c r="T36" s="2">
        <f>'Monthly Data'!T36</f>
        <v>3069</v>
      </c>
      <c r="U36" s="2">
        <f>'Monthly Data'!U36</f>
        <v>30</v>
      </c>
      <c r="V36" s="41">
        <f>Weather!C156</f>
        <v>2.057221180614738</v>
      </c>
      <c r="W36" s="42">
        <f>Weather!D156</f>
        <v>598.29999999999995</v>
      </c>
      <c r="X36" s="42">
        <f>Weather!E156</f>
        <v>0</v>
      </c>
      <c r="Y36" s="42">
        <f>Weather!F156</f>
        <v>538.29999999999995</v>
      </c>
      <c r="Z36" s="42">
        <f>Weather!G156</f>
        <v>0</v>
      </c>
      <c r="AA36" s="42">
        <f>Weather!H156</f>
        <v>478.3</v>
      </c>
      <c r="AB36" s="42">
        <f>Weather!I156</f>
        <v>0</v>
      </c>
      <c r="AC36" s="42">
        <f>Weather!J156</f>
        <v>418.3</v>
      </c>
      <c r="AD36" s="42">
        <f>Weather!K156</f>
        <v>0</v>
      </c>
      <c r="AE36" s="42">
        <f>Weather!L156</f>
        <v>358.3</v>
      </c>
      <c r="AF36" s="42">
        <f>Weather!M156</f>
        <v>0</v>
      </c>
      <c r="AG36" s="42">
        <f>Weather!N156</f>
        <v>298.3</v>
      </c>
      <c r="AH36" s="42">
        <f>Weather!O156</f>
        <v>0</v>
      </c>
      <c r="AI36" s="42">
        <f>Weather!P156</f>
        <v>240.6</v>
      </c>
      <c r="AJ36" s="42">
        <f>Weather!Q156</f>
        <v>2.2999999999999998</v>
      </c>
      <c r="AK36" s="42">
        <f>Weather!R156</f>
        <v>187.8</v>
      </c>
      <c r="AL36" s="42">
        <f>Weather!S156</f>
        <v>9.5</v>
      </c>
      <c r="AM36" s="39">
        <f>Economic!C36</f>
        <v>659861.19999999995</v>
      </c>
      <c r="AN36" s="39">
        <f>Economic!D36</f>
        <v>6858.1</v>
      </c>
      <c r="AO36" s="39">
        <f>Economic!E36</f>
        <v>6871.1</v>
      </c>
      <c r="AP36" s="39">
        <f>Economic!F36</f>
        <v>113.8</v>
      </c>
      <c r="AQ36" s="39">
        <f>Economic!G36</f>
        <v>113.7</v>
      </c>
      <c r="AR36" s="43">
        <f t="shared" si="28"/>
        <v>30</v>
      </c>
      <c r="AS36" s="43">
        <v>22</v>
      </c>
      <c r="AT36" s="43">
        <f t="shared" si="22"/>
        <v>35</v>
      </c>
      <c r="AU36" s="43">
        <f t="shared" si="28"/>
        <v>0</v>
      </c>
      <c r="AV36" s="43">
        <f t="shared" si="28"/>
        <v>0</v>
      </c>
      <c r="AW36" s="43">
        <f t="shared" si="28"/>
        <v>0</v>
      </c>
      <c r="AX36" s="43">
        <f t="shared" si="28"/>
        <v>0</v>
      </c>
      <c r="AY36" s="43">
        <f t="shared" si="28"/>
        <v>0</v>
      </c>
      <c r="AZ36" s="43">
        <f t="shared" si="28"/>
        <v>0</v>
      </c>
      <c r="BA36" s="43">
        <f t="shared" si="28"/>
        <v>0</v>
      </c>
      <c r="BB36" s="43">
        <f t="shared" si="28"/>
        <v>0</v>
      </c>
      <c r="BC36" s="43">
        <f t="shared" si="28"/>
        <v>0</v>
      </c>
      <c r="BD36" s="43">
        <f t="shared" si="28"/>
        <v>0</v>
      </c>
      <c r="BE36" s="43">
        <f t="shared" si="28"/>
        <v>1</v>
      </c>
      <c r="BF36" s="43">
        <f t="shared" si="28"/>
        <v>0</v>
      </c>
      <c r="BG36" s="43">
        <f t="shared" si="28"/>
        <v>0</v>
      </c>
      <c r="BH36" s="43">
        <f t="shared" si="28"/>
        <v>1</v>
      </c>
      <c r="BI36" s="43">
        <f t="shared" si="2"/>
        <v>1</v>
      </c>
      <c r="BJ36" s="44">
        <v>0</v>
      </c>
      <c r="BK36" s="44">
        <v>0</v>
      </c>
      <c r="BL36" s="44">
        <f t="shared" si="23"/>
        <v>0</v>
      </c>
      <c r="BM36" s="43">
        <f t="shared" si="25"/>
        <v>0</v>
      </c>
      <c r="BN36" s="49">
        <f t="shared" si="29"/>
        <v>0</v>
      </c>
      <c r="BO36" s="49">
        <f t="shared" si="30"/>
        <v>0</v>
      </c>
      <c r="BP36" s="49">
        <f t="shared" si="31"/>
        <v>0</v>
      </c>
      <c r="BQ36" s="49">
        <f t="shared" si="32"/>
        <v>0</v>
      </c>
      <c r="BR36" s="49">
        <f t="shared" si="33"/>
        <v>0</v>
      </c>
      <c r="BS36" s="49">
        <f t="shared" si="34"/>
        <v>0</v>
      </c>
      <c r="BT36" s="49">
        <f t="shared" si="35"/>
        <v>0</v>
      </c>
      <c r="BU36" s="49">
        <f t="shared" si="36"/>
        <v>0</v>
      </c>
      <c r="BV36" s="49">
        <f t="shared" si="37"/>
        <v>0</v>
      </c>
      <c r="BW36" s="49">
        <f t="shared" si="38"/>
        <v>0</v>
      </c>
      <c r="BX36" s="49">
        <f t="shared" si="39"/>
        <v>0</v>
      </c>
      <c r="BY36" s="49">
        <f t="shared" si="40"/>
        <v>0</v>
      </c>
      <c r="BZ36" s="49">
        <f t="shared" si="41"/>
        <v>0</v>
      </c>
      <c r="CA36" s="49">
        <f t="shared" si="42"/>
        <v>0</v>
      </c>
      <c r="CB36" s="49">
        <f t="shared" si="43"/>
        <v>0</v>
      </c>
      <c r="CC36" s="49">
        <f t="shared" si="44"/>
        <v>0</v>
      </c>
      <c r="CD36" s="8">
        <f t="shared" si="45"/>
        <v>712.31602528147414</v>
      </c>
      <c r="CE36" s="8">
        <f t="shared" si="46"/>
        <v>2356.3883744513209</v>
      </c>
      <c r="CF36" s="8">
        <f t="shared" si="47"/>
        <v>82375.823386374192</v>
      </c>
    </row>
    <row r="37" spans="1:84">
      <c r="A37" s="7">
        <f>'Monthly Data'!A37</f>
        <v>41974</v>
      </c>
      <c r="B37" s="6">
        <f>'Monthly Data'!B37</f>
        <v>2014</v>
      </c>
      <c r="C37" s="6">
        <f t="shared" si="1"/>
        <v>12</v>
      </c>
      <c r="D37" s="1">
        <f>'Monthly Data'!D37</f>
        <v>12627538.647057986</v>
      </c>
      <c r="E37" s="1">
        <f>'Monthly Data'!E37</f>
        <v>57002.949898329745</v>
      </c>
      <c r="F37" s="1">
        <f>'Monthly Data'!F37</f>
        <v>12684541.596956316</v>
      </c>
      <c r="G37" s="1">
        <f>'Monthly Data'!G37</f>
        <v>4331408.3686589152</v>
      </c>
      <c r="H37" s="1">
        <f>'Monthly Data'!H37</f>
        <v>169942.95964701704</v>
      </c>
      <c r="I37" s="1">
        <f>'Monthly Data'!I37</f>
        <v>4501351.3283059318</v>
      </c>
      <c r="J37" s="1">
        <f>'Monthly Data'!J37</f>
        <v>10635777.259713342</v>
      </c>
      <c r="K37" s="1">
        <f>'Monthly Data'!K37</f>
        <v>147847.7490730694</v>
      </c>
      <c r="L37" s="1">
        <f>'Monthly Data'!L37</f>
        <v>10783625.008786412</v>
      </c>
      <c r="M37" s="1">
        <f>'Monthly Data'!M37</f>
        <v>239041.11538809075</v>
      </c>
      <c r="N37" s="1">
        <f>'Monthly Data'!N37</f>
        <v>32031.370623518222</v>
      </c>
      <c r="O37" s="5">
        <f>'Monthly Data'!O37</f>
        <v>24835.77</v>
      </c>
      <c r="P37" s="5">
        <f>'Monthly Data'!P37</f>
        <v>511.54999999999995</v>
      </c>
      <c r="Q37" s="2">
        <f>'Monthly Data'!Q37</f>
        <v>14485</v>
      </c>
      <c r="R37" s="2">
        <f>'Monthly Data'!R37</f>
        <v>1699</v>
      </c>
      <c r="S37" s="2">
        <f>'Monthly Data'!S37</f>
        <v>122</v>
      </c>
      <c r="T37" s="2">
        <f>'Monthly Data'!T37</f>
        <v>3069</v>
      </c>
      <c r="U37" s="2">
        <f>'Monthly Data'!U37</f>
        <v>31</v>
      </c>
      <c r="V37" s="41">
        <f>Weather!C157</f>
        <v>-0.7118299730037333</v>
      </c>
      <c r="W37" s="42">
        <f>Weather!D157</f>
        <v>704.1</v>
      </c>
      <c r="X37" s="42">
        <f>Weather!E157</f>
        <v>0</v>
      </c>
      <c r="Y37" s="42">
        <f>Weather!F157</f>
        <v>642.1</v>
      </c>
      <c r="Z37" s="42">
        <f>Weather!G157</f>
        <v>0</v>
      </c>
      <c r="AA37" s="42">
        <f>Weather!H157</f>
        <v>580.1</v>
      </c>
      <c r="AB37" s="42">
        <f>Weather!I157</f>
        <v>0</v>
      </c>
      <c r="AC37" s="42">
        <f>Weather!J157</f>
        <v>518.1</v>
      </c>
      <c r="AD37" s="42">
        <f>Weather!K157</f>
        <v>0</v>
      </c>
      <c r="AE37" s="42">
        <f>Weather!L157</f>
        <v>456.1</v>
      </c>
      <c r="AF37" s="42">
        <f>Weather!M157</f>
        <v>0</v>
      </c>
      <c r="AG37" s="42">
        <f>Weather!N157</f>
        <v>394.1</v>
      </c>
      <c r="AH37" s="42">
        <f>Weather!O157</f>
        <v>0</v>
      </c>
      <c r="AI37" s="42">
        <f>Weather!P157</f>
        <v>332.1</v>
      </c>
      <c r="AJ37" s="42">
        <f>Weather!Q157</f>
        <v>0</v>
      </c>
      <c r="AK37" s="42">
        <f>Weather!R157</f>
        <v>270.10000000000002</v>
      </c>
      <c r="AL37" s="42">
        <f>Weather!S157</f>
        <v>0</v>
      </c>
      <c r="AM37" s="39">
        <f>Economic!C37</f>
        <v>659861.19999999995</v>
      </c>
      <c r="AN37" s="39">
        <f>Economic!D37</f>
        <v>6860</v>
      </c>
      <c r="AO37" s="39">
        <f>Economic!E37</f>
        <v>6863.1</v>
      </c>
      <c r="AP37" s="39">
        <f>Economic!F37</f>
        <v>113.3</v>
      </c>
      <c r="AQ37" s="39">
        <f>Economic!G37</f>
        <v>113.1</v>
      </c>
      <c r="AR37" s="43">
        <f t="shared" si="28"/>
        <v>31</v>
      </c>
      <c r="AS37" s="43">
        <v>19</v>
      </c>
      <c r="AT37" s="43">
        <f t="shared" si="22"/>
        <v>36</v>
      </c>
      <c r="AU37" s="43">
        <f t="shared" si="28"/>
        <v>0</v>
      </c>
      <c r="AV37" s="43">
        <f t="shared" si="28"/>
        <v>0</v>
      </c>
      <c r="AW37" s="43">
        <f t="shared" si="28"/>
        <v>0</v>
      </c>
      <c r="AX37" s="43">
        <f t="shared" si="28"/>
        <v>0</v>
      </c>
      <c r="AY37" s="43">
        <f t="shared" si="28"/>
        <v>0</v>
      </c>
      <c r="AZ37" s="43">
        <f t="shared" si="28"/>
        <v>0</v>
      </c>
      <c r="BA37" s="43">
        <f t="shared" si="28"/>
        <v>0</v>
      </c>
      <c r="BB37" s="43">
        <f t="shared" si="28"/>
        <v>0</v>
      </c>
      <c r="BC37" s="43">
        <f t="shared" si="28"/>
        <v>0</v>
      </c>
      <c r="BD37" s="43">
        <f t="shared" si="28"/>
        <v>0</v>
      </c>
      <c r="BE37" s="43">
        <f t="shared" si="28"/>
        <v>0</v>
      </c>
      <c r="BF37" s="43">
        <f t="shared" si="28"/>
        <v>1</v>
      </c>
      <c r="BG37" s="43">
        <f t="shared" si="28"/>
        <v>0</v>
      </c>
      <c r="BH37" s="43">
        <f t="shared" si="28"/>
        <v>0</v>
      </c>
      <c r="BI37" s="43">
        <f t="shared" si="2"/>
        <v>0</v>
      </c>
      <c r="BJ37" s="44">
        <v>0</v>
      </c>
      <c r="BK37" s="44">
        <v>0</v>
      </c>
      <c r="BL37" s="44">
        <f t="shared" si="23"/>
        <v>0</v>
      </c>
      <c r="BM37" s="43">
        <f t="shared" si="25"/>
        <v>0</v>
      </c>
      <c r="BN37" s="49">
        <f t="shared" si="29"/>
        <v>0</v>
      </c>
      <c r="BO37" s="49">
        <f t="shared" si="30"/>
        <v>0</v>
      </c>
      <c r="BP37" s="49">
        <f t="shared" si="31"/>
        <v>0</v>
      </c>
      <c r="BQ37" s="49">
        <f t="shared" si="32"/>
        <v>0</v>
      </c>
      <c r="BR37" s="49">
        <f t="shared" si="33"/>
        <v>0</v>
      </c>
      <c r="BS37" s="49">
        <f t="shared" si="34"/>
        <v>0</v>
      </c>
      <c r="BT37" s="49">
        <f t="shared" si="35"/>
        <v>0</v>
      </c>
      <c r="BU37" s="49">
        <f t="shared" si="36"/>
        <v>0</v>
      </c>
      <c r="BV37" s="49">
        <f t="shared" si="37"/>
        <v>0</v>
      </c>
      <c r="BW37" s="49">
        <f t="shared" si="38"/>
        <v>0</v>
      </c>
      <c r="BX37" s="49">
        <f t="shared" si="39"/>
        <v>0</v>
      </c>
      <c r="BY37" s="49">
        <f t="shared" si="40"/>
        <v>0</v>
      </c>
      <c r="BZ37" s="49">
        <f t="shared" si="41"/>
        <v>0</v>
      </c>
      <c r="CA37" s="49">
        <f t="shared" si="42"/>
        <v>0</v>
      </c>
      <c r="CB37" s="49">
        <f t="shared" si="43"/>
        <v>0</v>
      </c>
      <c r="CC37" s="49">
        <f t="shared" si="44"/>
        <v>0</v>
      </c>
      <c r="CD37" s="8">
        <f t="shared" si="45"/>
        <v>875.70187069080544</v>
      </c>
      <c r="CE37" s="8">
        <f t="shared" si="46"/>
        <v>2649.412200297782</v>
      </c>
      <c r="CF37" s="8">
        <f t="shared" si="47"/>
        <v>88390.368924478782</v>
      </c>
    </row>
    <row r="38" spans="1:84">
      <c r="A38" s="7">
        <f>'Monthly Data'!A38</f>
        <v>42005</v>
      </c>
      <c r="B38" s="6">
        <f>'Monthly Data'!B38</f>
        <v>2015</v>
      </c>
      <c r="C38" s="6">
        <f t="shared" si="1"/>
        <v>1</v>
      </c>
      <c r="D38" s="8">
        <f>'Monthly Data'!D38</f>
        <v>14310997.558754904</v>
      </c>
      <c r="E38" s="1">
        <f>'Monthly Data'!E38</f>
        <v>102708.24640500457</v>
      </c>
      <c r="F38" s="8">
        <f>'Monthly Data'!F38</f>
        <v>14413705.80515991</v>
      </c>
      <c r="G38" s="8">
        <f>'Monthly Data'!G38</f>
        <v>4747575.1332602715</v>
      </c>
      <c r="H38" s="1">
        <f>'Monthly Data'!H38</f>
        <v>238440.14663125828</v>
      </c>
      <c r="I38" s="8">
        <f>'Monthly Data'!I38</f>
        <v>4986015.2798915301</v>
      </c>
      <c r="J38" s="8">
        <f>'Monthly Data'!J38</f>
        <v>11168744.574688978</v>
      </c>
      <c r="K38" s="1">
        <f>'Monthly Data'!K38</f>
        <v>201348.06188264678</v>
      </c>
      <c r="L38" s="8">
        <f>'Monthly Data'!L38</f>
        <v>11370092.636571625</v>
      </c>
      <c r="M38" s="8">
        <f>'Monthly Data'!M38</f>
        <v>232228.24493238155</v>
      </c>
      <c r="N38" s="8">
        <f>'Monthly Data'!N38</f>
        <v>34098.465052687738</v>
      </c>
      <c r="O38" s="5">
        <f>'Monthly Data'!O38</f>
        <v>25753.439999999999</v>
      </c>
      <c r="P38" s="5">
        <f>'Monthly Data'!P38</f>
        <v>511.54999999999995</v>
      </c>
      <c r="Q38" s="8">
        <f>'Monthly Data'!Q38</f>
        <v>14609</v>
      </c>
      <c r="R38" s="8">
        <f>'Monthly Data'!R38</f>
        <v>1702</v>
      </c>
      <c r="S38" s="8">
        <f>'Monthly Data'!S38</f>
        <v>123</v>
      </c>
      <c r="T38" s="8">
        <f>'Monthly Data'!T38</f>
        <v>3018</v>
      </c>
      <c r="U38" s="8">
        <f>'Monthly Data'!U38</f>
        <v>32</v>
      </c>
      <c r="V38" s="41">
        <f>Weather!C158</f>
        <v>-8.6026891800502554</v>
      </c>
      <c r="W38" s="42">
        <f>Weather!D158</f>
        <v>948.7</v>
      </c>
      <c r="X38" s="42">
        <f>Weather!E158</f>
        <v>0</v>
      </c>
      <c r="Y38" s="42">
        <f>Weather!F158</f>
        <v>886.7</v>
      </c>
      <c r="Z38" s="42">
        <f>Weather!G158</f>
        <v>0</v>
      </c>
      <c r="AA38" s="42">
        <f>Weather!H158</f>
        <v>824.7</v>
      </c>
      <c r="AB38" s="42">
        <f>Weather!I158</f>
        <v>0</v>
      </c>
      <c r="AC38" s="42">
        <f>Weather!J158</f>
        <v>762.7</v>
      </c>
      <c r="AD38" s="42">
        <f>Weather!K158</f>
        <v>0</v>
      </c>
      <c r="AE38" s="42">
        <f>Weather!L158</f>
        <v>700.7</v>
      </c>
      <c r="AF38" s="42">
        <f>Weather!M158</f>
        <v>0</v>
      </c>
      <c r="AG38" s="42">
        <f>Weather!N158</f>
        <v>638.70000000000005</v>
      </c>
      <c r="AH38" s="42">
        <f>Weather!O158</f>
        <v>0</v>
      </c>
      <c r="AI38" s="42">
        <f>Weather!P158</f>
        <v>576.70000000000005</v>
      </c>
      <c r="AJ38" s="42">
        <f>Weather!Q158</f>
        <v>0</v>
      </c>
      <c r="AK38" s="42">
        <f>Weather!R158</f>
        <v>514.70000000000005</v>
      </c>
      <c r="AL38" s="42">
        <f>Weather!S158</f>
        <v>0</v>
      </c>
      <c r="AM38" s="39">
        <f>Economic!C38</f>
        <v>677384</v>
      </c>
      <c r="AN38" s="39">
        <f>Economic!D38</f>
        <v>6851.1</v>
      </c>
      <c r="AO38" s="39">
        <f>Economic!E38</f>
        <v>6809.7</v>
      </c>
      <c r="AP38" s="39">
        <f>Economic!F38</f>
        <v>112.6</v>
      </c>
      <c r="AQ38" s="39">
        <f>Economic!G38</f>
        <v>112.4</v>
      </c>
      <c r="AR38" s="43">
        <f t="shared" si="28"/>
        <v>31</v>
      </c>
      <c r="AS38" s="43">
        <v>22</v>
      </c>
      <c r="AT38" s="43">
        <f t="shared" si="22"/>
        <v>37</v>
      </c>
      <c r="AU38" s="43">
        <f t="shared" si="28"/>
        <v>1</v>
      </c>
      <c r="AV38" s="43">
        <f t="shared" si="28"/>
        <v>0</v>
      </c>
      <c r="AW38" s="43">
        <f t="shared" si="28"/>
        <v>0</v>
      </c>
      <c r="AX38" s="43">
        <f t="shared" si="28"/>
        <v>0</v>
      </c>
      <c r="AY38" s="43">
        <f t="shared" si="28"/>
        <v>0</v>
      </c>
      <c r="AZ38" s="43">
        <f t="shared" si="28"/>
        <v>0</v>
      </c>
      <c r="BA38" s="43">
        <f t="shared" si="28"/>
        <v>0</v>
      </c>
      <c r="BB38" s="43">
        <f t="shared" si="28"/>
        <v>0</v>
      </c>
      <c r="BC38" s="43">
        <f t="shared" si="28"/>
        <v>0</v>
      </c>
      <c r="BD38" s="43">
        <f t="shared" si="28"/>
        <v>0</v>
      </c>
      <c r="BE38" s="43">
        <f t="shared" si="28"/>
        <v>0</v>
      </c>
      <c r="BF38" s="43">
        <f t="shared" si="28"/>
        <v>0</v>
      </c>
      <c r="BG38" s="43">
        <f t="shared" si="28"/>
        <v>0</v>
      </c>
      <c r="BH38" s="43">
        <f t="shared" si="28"/>
        <v>0</v>
      </c>
      <c r="BI38" s="43">
        <f t="shared" si="2"/>
        <v>0</v>
      </c>
      <c r="BJ38" s="44">
        <v>0</v>
      </c>
      <c r="BK38" s="44">
        <v>0</v>
      </c>
      <c r="BL38" s="44">
        <f t="shared" si="23"/>
        <v>0</v>
      </c>
      <c r="BM38" s="43">
        <f t="shared" si="25"/>
        <v>0</v>
      </c>
      <c r="BN38" s="49">
        <f t="shared" si="29"/>
        <v>0</v>
      </c>
      <c r="BO38" s="49">
        <f t="shared" si="30"/>
        <v>0</v>
      </c>
      <c r="BP38" s="49">
        <f t="shared" si="31"/>
        <v>0</v>
      </c>
      <c r="BQ38" s="49">
        <f t="shared" si="32"/>
        <v>0</v>
      </c>
      <c r="BR38" s="49">
        <f t="shared" si="33"/>
        <v>0</v>
      </c>
      <c r="BS38" s="49">
        <f t="shared" si="34"/>
        <v>0</v>
      </c>
      <c r="BT38" s="49">
        <f t="shared" si="35"/>
        <v>0</v>
      </c>
      <c r="BU38" s="49">
        <f t="shared" si="36"/>
        <v>0</v>
      </c>
      <c r="BV38" s="49">
        <f t="shared" si="37"/>
        <v>0</v>
      </c>
      <c r="BW38" s="49">
        <f t="shared" si="38"/>
        <v>0</v>
      </c>
      <c r="BX38" s="49">
        <f t="shared" si="39"/>
        <v>0</v>
      </c>
      <c r="BY38" s="49">
        <f t="shared" si="40"/>
        <v>0</v>
      </c>
      <c r="BZ38" s="49">
        <f t="shared" si="41"/>
        <v>0</v>
      </c>
      <c r="CA38" s="49">
        <f t="shared" si="42"/>
        <v>0</v>
      </c>
      <c r="CB38" s="49">
        <f t="shared" si="43"/>
        <v>0</v>
      </c>
      <c r="CC38" s="49">
        <f t="shared" si="44"/>
        <v>0</v>
      </c>
      <c r="CD38" s="8">
        <f t="shared" si="45"/>
        <v>986.63192587856179</v>
      </c>
      <c r="CE38" s="8">
        <f t="shared" si="46"/>
        <v>2929.5036897130026</v>
      </c>
      <c r="CF38" s="8">
        <f t="shared" si="47"/>
        <v>92439.77753310265</v>
      </c>
    </row>
    <row r="39" spans="1:84">
      <c r="A39" s="7">
        <f>'Monthly Data'!A39</f>
        <v>42036</v>
      </c>
      <c r="B39" s="6">
        <f>'Monthly Data'!B39</f>
        <v>2015</v>
      </c>
      <c r="C39" s="6">
        <f t="shared" si="1"/>
        <v>2</v>
      </c>
      <c r="D39" s="8">
        <f>'Monthly Data'!D39</f>
        <v>13534834.082463285</v>
      </c>
      <c r="E39" s="1">
        <f>'Monthly Data'!E39</f>
        <v>102708.24640500457</v>
      </c>
      <c r="F39" s="8">
        <f>'Monthly Data'!F39</f>
        <v>13637542.32886829</v>
      </c>
      <c r="G39" s="8">
        <f>'Monthly Data'!G39</f>
        <v>4458878.8390508816</v>
      </c>
      <c r="H39" s="1">
        <f>'Monthly Data'!H39</f>
        <v>238440.14663125828</v>
      </c>
      <c r="I39" s="8">
        <f>'Monthly Data'!I39</f>
        <v>4697318.9856821401</v>
      </c>
      <c r="J39" s="8">
        <f>'Monthly Data'!J39</f>
        <v>10648933.92287242</v>
      </c>
      <c r="K39" s="1">
        <f>'Monthly Data'!K39</f>
        <v>201348.06188264678</v>
      </c>
      <c r="L39" s="8">
        <f>'Monthly Data'!L39</f>
        <v>10850281.984755067</v>
      </c>
      <c r="M39" s="8">
        <f>'Monthly Data'!M39</f>
        <v>193203.10753333595</v>
      </c>
      <c r="N39" s="8">
        <f>'Monthly Data'!N39</f>
        <v>32794.764563890072</v>
      </c>
      <c r="O39" s="5">
        <f>'Monthly Data'!O39</f>
        <v>26516.780000000006</v>
      </c>
      <c r="P39" s="5">
        <f>'Monthly Data'!P39</f>
        <v>59.01</v>
      </c>
      <c r="Q39" s="8">
        <f>'Monthly Data'!Q39</f>
        <v>14571</v>
      </c>
      <c r="R39" s="8">
        <f>'Monthly Data'!R39</f>
        <v>1706</v>
      </c>
      <c r="S39" s="8">
        <f>'Monthly Data'!S39</f>
        <v>123</v>
      </c>
      <c r="T39" s="8">
        <f>'Monthly Data'!T39</f>
        <v>3018</v>
      </c>
      <c r="U39" s="8">
        <f>'Monthly Data'!U39</f>
        <v>31</v>
      </c>
      <c r="V39" s="41">
        <f>Weather!C159</f>
        <v>-12.739285714285716</v>
      </c>
      <c r="W39" s="42">
        <f>Weather!D159</f>
        <v>972.7</v>
      </c>
      <c r="X39" s="42">
        <f>Weather!E159</f>
        <v>0</v>
      </c>
      <c r="Y39" s="42">
        <f>Weather!F159</f>
        <v>916.7</v>
      </c>
      <c r="Z39" s="42">
        <f>Weather!G159</f>
        <v>0</v>
      </c>
      <c r="AA39" s="42">
        <f>Weather!H159</f>
        <v>860.7</v>
      </c>
      <c r="AB39" s="42">
        <f>Weather!I159</f>
        <v>0</v>
      </c>
      <c r="AC39" s="42">
        <f>Weather!J159</f>
        <v>804.7</v>
      </c>
      <c r="AD39" s="42">
        <f>Weather!K159</f>
        <v>0</v>
      </c>
      <c r="AE39" s="42">
        <f>Weather!L159</f>
        <v>748.7</v>
      </c>
      <c r="AF39" s="42">
        <f>Weather!M159</f>
        <v>0</v>
      </c>
      <c r="AG39" s="42">
        <f>Weather!N159</f>
        <v>692.7</v>
      </c>
      <c r="AH39" s="42">
        <f>Weather!O159</f>
        <v>0</v>
      </c>
      <c r="AI39" s="42">
        <f>Weather!P159</f>
        <v>636.70000000000005</v>
      </c>
      <c r="AJ39" s="42">
        <f>Weather!Q159</f>
        <v>0</v>
      </c>
      <c r="AK39" s="42">
        <f>Weather!R159</f>
        <v>580.70000000000005</v>
      </c>
      <c r="AL39" s="42">
        <f>Weather!S159</f>
        <v>0</v>
      </c>
      <c r="AM39" s="39">
        <f>Economic!C39</f>
        <v>677384</v>
      </c>
      <c r="AN39" s="39">
        <f>Economic!D39</f>
        <v>6859.2</v>
      </c>
      <c r="AO39" s="39">
        <f>Economic!E39</f>
        <v>6782.7</v>
      </c>
      <c r="AP39" s="39">
        <f>Economic!F39</f>
        <v>110.5</v>
      </c>
      <c r="AQ39" s="39">
        <f>Economic!G39</f>
        <v>109.3</v>
      </c>
      <c r="AR39" s="43">
        <f t="shared" si="28"/>
        <v>28</v>
      </c>
      <c r="AS39" s="43">
        <v>19</v>
      </c>
      <c r="AT39" s="43">
        <f t="shared" si="22"/>
        <v>38</v>
      </c>
      <c r="AU39" s="43">
        <f t="shared" si="28"/>
        <v>0</v>
      </c>
      <c r="AV39" s="43">
        <f t="shared" si="28"/>
        <v>1</v>
      </c>
      <c r="AW39" s="43">
        <f t="shared" si="28"/>
        <v>0</v>
      </c>
      <c r="AX39" s="43">
        <f t="shared" si="28"/>
        <v>0</v>
      </c>
      <c r="AY39" s="43">
        <f t="shared" si="28"/>
        <v>0</v>
      </c>
      <c r="AZ39" s="43">
        <f t="shared" si="28"/>
        <v>0</v>
      </c>
      <c r="BA39" s="43">
        <f t="shared" si="28"/>
        <v>0</v>
      </c>
      <c r="BB39" s="43">
        <f t="shared" si="28"/>
        <v>0</v>
      </c>
      <c r="BC39" s="43">
        <f t="shared" si="28"/>
        <v>0</v>
      </c>
      <c r="BD39" s="43">
        <f t="shared" si="28"/>
        <v>0</v>
      </c>
      <c r="BE39" s="43">
        <f t="shared" si="28"/>
        <v>0</v>
      </c>
      <c r="BF39" s="43">
        <f t="shared" si="28"/>
        <v>0</v>
      </c>
      <c r="BG39" s="43">
        <f t="shared" si="28"/>
        <v>0</v>
      </c>
      <c r="BH39" s="43">
        <f t="shared" si="28"/>
        <v>0</v>
      </c>
      <c r="BI39" s="43">
        <f t="shared" si="2"/>
        <v>0</v>
      </c>
      <c r="BJ39" s="44">
        <v>0</v>
      </c>
      <c r="BK39" s="44">
        <v>0</v>
      </c>
      <c r="BL39" s="44">
        <f t="shared" si="23"/>
        <v>0</v>
      </c>
      <c r="BM39" s="43">
        <f t="shared" si="25"/>
        <v>0</v>
      </c>
      <c r="BN39" s="49">
        <f t="shared" si="29"/>
        <v>0</v>
      </c>
      <c r="BO39" s="49">
        <f t="shared" si="30"/>
        <v>0</v>
      </c>
      <c r="BP39" s="49">
        <f t="shared" si="31"/>
        <v>0</v>
      </c>
      <c r="BQ39" s="49">
        <f t="shared" si="32"/>
        <v>0</v>
      </c>
      <c r="BR39" s="49">
        <f t="shared" si="33"/>
        <v>0</v>
      </c>
      <c r="BS39" s="49">
        <f t="shared" si="34"/>
        <v>0</v>
      </c>
      <c r="BT39" s="49">
        <f t="shared" si="35"/>
        <v>0</v>
      </c>
      <c r="BU39" s="49">
        <f t="shared" si="36"/>
        <v>0</v>
      </c>
      <c r="BV39" s="49">
        <f t="shared" si="37"/>
        <v>0</v>
      </c>
      <c r="BW39" s="49">
        <f t="shared" si="38"/>
        <v>0</v>
      </c>
      <c r="BX39" s="49">
        <f t="shared" si="39"/>
        <v>0</v>
      </c>
      <c r="BY39" s="49">
        <f t="shared" si="40"/>
        <v>0</v>
      </c>
      <c r="BZ39" s="49">
        <f t="shared" si="41"/>
        <v>0</v>
      </c>
      <c r="CA39" s="49">
        <f t="shared" si="42"/>
        <v>0</v>
      </c>
      <c r="CB39" s="49">
        <f t="shared" si="43"/>
        <v>0</v>
      </c>
      <c r="CC39" s="49">
        <f t="shared" si="44"/>
        <v>0</v>
      </c>
      <c r="CD39" s="8">
        <f t="shared" si="45"/>
        <v>935.93729523493857</v>
      </c>
      <c r="CE39" s="8">
        <f t="shared" si="46"/>
        <v>2753.4108943037163</v>
      </c>
      <c r="CF39" s="8">
        <f t="shared" si="47"/>
        <v>88213.674672805428</v>
      </c>
    </row>
    <row r="40" spans="1:84">
      <c r="A40" s="7">
        <f>'Monthly Data'!A40</f>
        <v>42064</v>
      </c>
      <c r="B40" s="6">
        <f>'Monthly Data'!B40</f>
        <v>2015</v>
      </c>
      <c r="C40" s="6">
        <f t="shared" si="1"/>
        <v>3</v>
      </c>
      <c r="D40" s="8">
        <f>'Monthly Data'!D40</f>
        <v>12423634.157129707</v>
      </c>
      <c r="E40" s="1">
        <f>'Monthly Data'!E40</f>
        <v>102708.24640500457</v>
      </c>
      <c r="F40" s="8">
        <f>'Monthly Data'!F40</f>
        <v>12526342.403534712</v>
      </c>
      <c r="G40" s="8">
        <f>'Monthly Data'!G40</f>
        <v>4415788.6061008582</v>
      </c>
      <c r="H40" s="1">
        <f>'Monthly Data'!H40</f>
        <v>238440.14663125828</v>
      </c>
      <c r="I40" s="8">
        <f>'Monthly Data'!I40</f>
        <v>4654228.7527321167</v>
      </c>
      <c r="J40" s="8">
        <f>'Monthly Data'!J40</f>
        <v>11290607.310703058</v>
      </c>
      <c r="K40" s="1">
        <f>'Monthly Data'!K40</f>
        <v>201348.06188264678</v>
      </c>
      <c r="L40" s="8">
        <f>'Monthly Data'!L40</f>
        <v>11491955.372585705</v>
      </c>
      <c r="M40" s="8">
        <f>'Monthly Data'!M40</f>
        <v>190499.82069171756</v>
      </c>
      <c r="N40" s="8">
        <f>'Monthly Data'!N40</f>
        <v>32040.147667669222</v>
      </c>
      <c r="O40" s="5">
        <f>'Monthly Data'!O40</f>
        <v>26647.700000000004</v>
      </c>
      <c r="P40" s="5">
        <f>'Monthly Data'!P40</f>
        <v>511.54999999999995</v>
      </c>
      <c r="Q40" s="8">
        <f>'Monthly Data'!Q40</f>
        <v>14535</v>
      </c>
      <c r="R40" s="8">
        <f>'Monthly Data'!R40</f>
        <v>1706</v>
      </c>
      <c r="S40" s="8">
        <f>'Monthly Data'!S40</f>
        <v>121</v>
      </c>
      <c r="T40" s="8">
        <f>'Monthly Data'!T40</f>
        <v>3018</v>
      </c>
      <c r="U40" s="8">
        <f>'Monthly Data'!U40</f>
        <v>31</v>
      </c>
      <c r="V40" s="41">
        <f>Weather!C160</f>
        <v>-2.8612903225806448</v>
      </c>
      <c r="W40" s="42">
        <f>Weather!D160</f>
        <v>770.7</v>
      </c>
      <c r="X40" s="42">
        <f>Weather!E160</f>
        <v>0</v>
      </c>
      <c r="Y40" s="42">
        <f>Weather!F160</f>
        <v>708.7</v>
      </c>
      <c r="Z40" s="42">
        <f>Weather!G160</f>
        <v>0</v>
      </c>
      <c r="AA40" s="42">
        <f>Weather!H160</f>
        <v>646.70000000000005</v>
      </c>
      <c r="AB40" s="42">
        <f>Weather!I160</f>
        <v>0</v>
      </c>
      <c r="AC40" s="42">
        <f>Weather!J160</f>
        <v>584.70000000000005</v>
      </c>
      <c r="AD40" s="42">
        <f>Weather!K160</f>
        <v>0</v>
      </c>
      <c r="AE40" s="42">
        <f>Weather!L160</f>
        <v>522.70000000000005</v>
      </c>
      <c r="AF40" s="42">
        <f>Weather!M160</f>
        <v>0</v>
      </c>
      <c r="AG40" s="42">
        <f>Weather!N160</f>
        <v>460.7</v>
      </c>
      <c r="AH40" s="42">
        <f>Weather!O160</f>
        <v>0</v>
      </c>
      <c r="AI40" s="42">
        <f>Weather!P160</f>
        <v>398.7</v>
      </c>
      <c r="AJ40" s="42">
        <f>Weather!Q160</f>
        <v>0</v>
      </c>
      <c r="AK40" s="42">
        <f>Weather!R160</f>
        <v>336.7</v>
      </c>
      <c r="AL40" s="42">
        <f>Weather!S160</f>
        <v>0</v>
      </c>
      <c r="AM40" s="39">
        <f>Economic!C40</f>
        <v>677384</v>
      </c>
      <c r="AN40" s="39">
        <f>Economic!D40</f>
        <v>6870</v>
      </c>
      <c r="AO40" s="39">
        <f>Economic!E40</f>
        <v>6761.8</v>
      </c>
      <c r="AP40" s="39">
        <f>Economic!F40</f>
        <v>107.9</v>
      </c>
      <c r="AQ40" s="39">
        <f>Economic!G40</f>
        <v>106.6</v>
      </c>
      <c r="AR40" s="43">
        <f t="shared" si="28"/>
        <v>31</v>
      </c>
      <c r="AS40" s="43">
        <v>20</v>
      </c>
      <c r="AT40" s="43">
        <f t="shared" si="22"/>
        <v>39</v>
      </c>
      <c r="AU40" s="43">
        <f t="shared" si="28"/>
        <v>0</v>
      </c>
      <c r="AV40" s="43">
        <f t="shared" si="28"/>
        <v>0</v>
      </c>
      <c r="AW40" s="43">
        <f t="shared" si="28"/>
        <v>1</v>
      </c>
      <c r="AX40" s="43">
        <f t="shared" si="28"/>
        <v>0</v>
      </c>
      <c r="AY40" s="43">
        <f t="shared" si="28"/>
        <v>0</v>
      </c>
      <c r="AZ40" s="43">
        <f t="shared" si="28"/>
        <v>0</v>
      </c>
      <c r="BA40" s="43">
        <f t="shared" si="28"/>
        <v>0</v>
      </c>
      <c r="BB40" s="43">
        <f t="shared" si="28"/>
        <v>0</v>
      </c>
      <c r="BC40" s="43">
        <f t="shared" si="28"/>
        <v>0</v>
      </c>
      <c r="BD40" s="43">
        <f t="shared" si="28"/>
        <v>0</v>
      </c>
      <c r="BE40" s="43">
        <f t="shared" si="28"/>
        <v>0</v>
      </c>
      <c r="BF40" s="43">
        <f t="shared" si="28"/>
        <v>0</v>
      </c>
      <c r="BG40" s="43">
        <f t="shared" si="28"/>
        <v>1</v>
      </c>
      <c r="BH40" s="43">
        <f t="shared" si="28"/>
        <v>0</v>
      </c>
      <c r="BI40" s="43">
        <f t="shared" si="2"/>
        <v>1</v>
      </c>
      <c r="BJ40" s="44">
        <v>0</v>
      </c>
      <c r="BK40" s="44">
        <v>0</v>
      </c>
      <c r="BL40" s="44">
        <f t="shared" si="23"/>
        <v>0</v>
      </c>
      <c r="BM40" s="43">
        <f t="shared" si="25"/>
        <v>0</v>
      </c>
      <c r="BN40" s="49">
        <f t="shared" si="29"/>
        <v>0</v>
      </c>
      <c r="BO40" s="49">
        <f t="shared" si="30"/>
        <v>0</v>
      </c>
      <c r="BP40" s="49">
        <f t="shared" si="31"/>
        <v>0</v>
      </c>
      <c r="BQ40" s="49">
        <f t="shared" si="32"/>
        <v>0</v>
      </c>
      <c r="BR40" s="49">
        <f t="shared" si="33"/>
        <v>0</v>
      </c>
      <c r="BS40" s="49">
        <f t="shared" si="34"/>
        <v>0</v>
      </c>
      <c r="BT40" s="49">
        <f t="shared" si="35"/>
        <v>0</v>
      </c>
      <c r="BU40" s="49">
        <f t="shared" si="36"/>
        <v>0</v>
      </c>
      <c r="BV40" s="49">
        <f t="shared" si="37"/>
        <v>0</v>
      </c>
      <c r="BW40" s="49">
        <f t="shared" si="38"/>
        <v>0</v>
      </c>
      <c r="BX40" s="49">
        <f t="shared" si="39"/>
        <v>0</v>
      </c>
      <c r="BY40" s="49">
        <f t="shared" si="40"/>
        <v>0</v>
      </c>
      <c r="BZ40" s="49">
        <f t="shared" si="41"/>
        <v>0</v>
      </c>
      <c r="CA40" s="49">
        <f t="shared" si="42"/>
        <v>0</v>
      </c>
      <c r="CB40" s="49">
        <f t="shared" si="43"/>
        <v>0</v>
      </c>
      <c r="CC40" s="49">
        <f t="shared" si="44"/>
        <v>0</v>
      </c>
      <c r="CD40" s="8">
        <f t="shared" si="45"/>
        <v>861.80546291948485</v>
      </c>
      <c r="CE40" s="8">
        <f t="shared" si="46"/>
        <v>2728.1528445088611</v>
      </c>
      <c r="CF40" s="8">
        <f t="shared" si="47"/>
        <v>94974.837789964498</v>
      </c>
    </row>
    <row r="41" spans="1:84">
      <c r="A41" s="7">
        <f>'Monthly Data'!A41</f>
        <v>42095</v>
      </c>
      <c r="B41" s="6">
        <f>'Monthly Data'!B41</f>
        <v>2015</v>
      </c>
      <c r="C41" s="6">
        <f t="shared" si="1"/>
        <v>4</v>
      </c>
      <c r="D41" s="8">
        <f>'Monthly Data'!D41</f>
        <v>9170383.7196450848</v>
      </c>
      <c r="E41" s="1">
        <f>'Monthly Data'!E41</f>
        <v>102708.24640500457</v>
      </c>
      <c r="F41" s="8">
        <f>'Monthly Data'!F41</f>
        <v>9273091.9660500903</v>
      </c>
      <c r="G41" s="8">
        <f>'Monthly Data'!G41</f>
        <v>3591413.2612323491</v>
      </c>
      <c r="H41" s="1">
        <f>'Monthly Data'!H41</f>
        <v>238440.14663125828</v>
      </c>
      <c r="I41" s="8">
        <f>'Monthly Data'!I41</f>
        <v>3829853.4078636072</v>
      </c>
      <c r="J41" s="8">
        <f>'Monthly Data'!J41</f>
        <v>10090976.863627547</v>
      </c>
      <c r="K41" s="1">
        <f>'Monthly Data'!K41</f>
        <v>201348.06188264678</v>
      </c>
      <c r="L41" s="8">
        <f>'Monthly Data'!L41</f>
        <v>10292324.925510194</v>
      </c>
      <c r="M41" s="8">
        <f>'Monthly Data'!M41</f>
        <v>160609.75782857946</v>
      </c>
      <c r="N41" s="8">
        <f>'Monthly Data'!N41</f>
        <v>33433.373563045287</v>
      </c>
      <c r="O41" s="5">
        <f>'Monthly Data'!O41</f>
        <v>25822.030000000002</v>
      </c>
      <c r="P41" s="5">
        <f>'Monthly Data'!P41</f>
        <v>511.54999999999995</v>
      </c>
      <c r="Q41" s="8">
        <f>'Monthly Data'!Q41</f>
        <v>14475</v>
      </c>
      <c r="R41" s="8">
        <f>'Monthly Data'!R41</f>
        <v>1702</v>
      </c>
      <c r="S41" s="8">
        <f>'Monthly Data'!S41</f>
        <v>123</v>
      </c>
      <c r="T41" s="8">
        <f>'Monthly Data'!T41</f>
        <v>3018</v>
      </c>
      <c r="U41" s="8">
        <f>'Monthly Data'!U41</f>
        <v>32</v>
      </c>
      <c r="V41" s="41">
        <f>Weather!C161</f>
        <v>5.7733333333333325</v>
      </c>
      <c r="W41" s="42">
        <f>Weather!D161</f>
        <v>486.8</v>
      </c>
      <c r="X41" s="42">
        <f>Weather!E161</f>
        <v>0</v>
      </c>
      <c r="Y41" s="42">
        <f>Weather!F161</f>
        <v>426.8</v>
      </c>
      <c r="Z41" s="42">
        <f>Weather!G161</f>
        <v>0</v>
      </c>
      <c r="AA41" s="42">
        <f>Weather!H161</f>
        <v>366.8</v>
      </c>
      <c r="AB41" s="42">
        <f>Weather!I161</f>
        <v>0</v>
      </c>
      <c r="AC41" s="42">
        <f>Weather!J161</f>
        <v>306.8</v>
      </c>
      <c r="AD41" s="42">
        <f>Weather!K161</f>
        <v>0</v>
      </c>
      <c r="AE41" s="42">
        <f>Weather!L161</f>
        <v>246.8</v>
      </c>
      <c r="AF41" s="42">
        <f>Weather!M161</f>
        <v>0</v>
      </c>
      <c r="AG41" s="42">
        <f>Weather!N161</f>
        <v>189</v>
      </c>
      <c r="AH41" s="42">
        <f>Weather!O161</f>
        <v>2.2000000000000002</v>
      </c>
      <c r="AI41" s="42">
        <f>Weather!P161</f>
        <v>134.6</v>
      </c>
      <c r="AJ41" s="42">
        <f>Weather!Q161</f>
        <v>7.8</v>
      </c>
      <c r="AK41" s="42">
        <f>Weather!R161</f>
        <v>86</v>
      </c>
      <c r="AL41" s="42">
        <f>Weather!S161</f>
        <v>19.2</v>
      </c>
      <c r="AM41" s="39">
        <f>Economic!C41</f>
        <v>677384</v>
      </c>
      <c r="AN41" s="39">
        <f>Economic!D41</f>
        <v>6876.8</v>
      </c>
      <c r="AO41" s="39">
        <f>Economic!E41</f>
        <v>6786.4</v>
      </c>
      <c r="AP41" s="39">
        <f>Economic!F41</f>
        <v>105.7</v>
      </c>
      <c r="AQ41" s="39">
        <f>Economic!G41</f>
        <v>104.1</v>
      </c>
      <c r="AR41" s="43">
        <f t="shared" si="28"/>
        <v>30</v>
      </c>
      <c r="AS41" s="43">
        <v>22</v>
      </c>
      <c r="AT41" s="43">
        <f t="shared" si="22"/>
        <v>40</v>
      </c>
      <c r="AU41" s="43">
        <f t="shared" si="28"/>
        <v>0</v>
      </c>
      <c r="AV41" s="43">
        <f t="shared" si="28"/>
        <v>0</v>
      </c>
      <c r="AW41" s="43">
        <f t="shared" si="28"/>
        <v>0</v>
      </c>
      <c r="AX41" s="43">
        <f t="shared" si="28"/>
        <v>1</v>
      </c>
      <c r="AY41" s="43">
        <f t="shared" si="28"/>
        <v>0</v>
      </c>
      <c r="AZ41" s="43">
        <f t="shared" si="28"/>
        <v>0</v>
      </c>
      <c r="BA41" s="43">
        <f t="shared" si="28"/>
        <v>0</v>
      </c>
      <c r="BB41" s="43">
        <f t="shared" si="28"/>
        <v>0</v>
      </c>
      <c r="BC41" s="43">
        <f t="shared" si="28"/>
        <v>0</v>
      </c>
      <c r="BD41" s="43">
        <f t="shared" si="28"/>
        <v>0</v>
      </c>
      <c r="BE41" s="43">
        <f t="shared" si="28"/>
        <v>0</v>
      </c>
      <c r="BF41" s="43">
        <f t="shared" si="28"/>
        <v>0</v>
      </c>
      <c r="BG41" s="43">
        <f t="shared" si="28"/>
        <v>1</v>
      </c>
      <c r="BH41" s="43">
        <f t="shared" si="28"/>
        <v>0</v>
      </c>
      <c r="BI41" s="43">
        <f t="shared" si="2"/>
        <v>1</v>
      </c>
      <c r="BJ41" s="44">
        <v>0</v>
      </c>
      <c r="BK41" s="44">
        <v>0</v>
      </c>
      <c r="BL41" s="44">
        <f t="shared" si="23"/>
        <v>0</v>
      </c>
      <c r="BM41" s="43">
        <f t="shared" si="25"/>
        <v>0</v>
      </c>
      <c r="BN41" s="49">
        <f t="shared" si="29"/>
        <v>0</v>
      </c>
      <c r="BO41" s="49">
        <f t="shared" si="30"/>
        <v>0</v>
      </c>
      <c r="BP41" s="49">
        <f t="shared" si="31"/>
        <v>0</v>
      </c>
      <c r="BQ41" s="49">
        <f t="shared" si="32"/>
        <v>0</v>
      </c>
      <c r="BR41" s="49">
        <f t="shared" si="33"/>
        <v>0</v>
      </c>
      <c r="BS41" s="49">
        <f t="shared" si="34"/>
        <v>0</v>
      </c>
      <c r="BT41" s="49">
        <f t="shared" si="35"/>
        <v>0</v>
      </c>
      <c r="BU41" s="49">
        <f t="shared" si="36"/>
        <v>0</v>
      </c>
      <c r="BV41" s="49">
        <f t="shared" si="37"/>
        <v>0</v>
      </c>
      <c r="BW41" s="49">
        <f t="shared" si="38"/>
        <v>0</v>
      </c>
      <c r="BX41" s="49">
        <f t="shared" si="39"/>
        <v>0</v>
      </c>
      <c r="BY41" s="49">
        <f t="shared" si="40"/>
        <v>0</v>
      </c>
      <c r="BZ41" s="49">
        <f t="shared" si="41"/>
        <v>0</v>
      </c>
      <c r="CA41" s="49">
        <f t="shared" si="42"/>
        <v>0</v>
      </c>
      <c r="CB41" s="49">
        <f t="shared" si="43"/>
        <v>0</v>
      </c>
      <c r="CC41" s="49">
        <f t="shared" si="44"/>
        <v>0</v>
      </c>
      <c r="CD41" s="8">
        <f t="shared" si="45"/>
        <v>640.62811509845187</v>
      </c>
      <c r="CE41" s="8">
        <f t="shared" si="46"/>
        <v>2250.2076426930712</v>
      </c>
      <c r="CF41" s="8">
        <f t="shared" si="47"/>
        <v>83677.438418782069</v>
      </c>
    </row>
    <row r="42" spans="1:84">
      <c r="A42" s="7">
        <f>'Monthly Data'!A42</f>
        <v>42125</v>
      </c>
      <c r="B42" s="6">
        <f>'Monthly Data'!B42</f>
        <v>2015</v>
      </c>
      <c r="C42" s="6">
        <f t="shared" si="1"/>
        <v>5</v>
      </c>
      <c r="D42" s="8">
        <f>'Monthly Data'!D42</f>
        <v>7979071.440675417</v>
      </c>
      <c r="E42" s="1">
        <f>'Monthly Data'!E42</f>
        <v>102708.24640500457</v>
      </c>
      <c r="F42" s="8">
        <f>'Monthly Data'!F42</f>
        <v>8081779.6870804215</v>
      </c>
      <c r="G42" s="8">
        <f>'Monthly Data'!G42</f>
        <v>3494942.4666425884</v>
      </c>
      <c r="H42" s="1">
        <f>'Monthly Data'!H42</f>
        <v>238440.14663125828</v>
      </c>
      <c r="I42" s="8">
        <f>'Monthly Data'!I42</f>
        <v>3733382.6132738465</v>
      </c>
      <c r="J42" s="8">
        <f>'Monthly Data'!J42</f>
        <v>10181971.20838315</v>
      </c>
      <c r="K42" s="1">
        <f>'Monthly Data'!K42</f>
        <v>201348.06188264678</v>
      </c>
      <c r="L42" s="8">
        <f>'Monthly Data'!L42</f>
        <v>10383319.270265797</v>
      </c>
      <c r="M42" s="8">
        <f>'Monthly Data'!M42</f>
        <v>144889.20364848452</v>
      </c>
      <c r="N42" s="8">
        <f>'Monthly Data'!N42</f>
        <v>34787.308376397152</v>
      </c>
      <c r="O42" s="5">
        <f>'Monthly Data'!O42</f>
        <v>25188.670000000002</v>
      </c>
      <c r="P42" s="5">
        <f>'Monthly Data'!P42</f>
        <v>511.54999999999995</v>
      </c>
      <c r="Q42" s="8">
        <f>'Monthly Data'!Q42</f>
        <v>14627</v>
      </c>
      <c r="R42" s="8">
        <f>'Monthly Data'!R42</f>
        <v>1704</v>
      </c>
      <c r="S42" s="8">
        <f>'Monthly Data'!S42</f>
        <v>124</v>
      </c>
      <c r="T42" s="8">
        <f>'Monthly Data'!T42</f>
        <v>3018</v>
      </c>
      <c r="U42" s="8">
        <f>'Monthly Data'!U42</f>
        <v>30</v>
      </c>
      <c r="V42" s="41">
        <f>Weather!C162</f>
        <v>13.774730174788454</v>
      </c>
      <c r="W42" s="42">
        <f>Weather!D162</f>
        <v>258.7</v>
      </c>
      <c r="X42" s="42">
        <f>Weather!E162</f>
        <v>3.7</v>
      </c>
      <c r="Y42" s="42">
        <f>Weather!F162</f>
        <v>204</v>
      </c>
      <c r="Z42" s="42">
        <f>Weather!G162</f>
        <v>11</v>
      </c>
      <c r="AA42" s="42">
        <f>Weather!H162</f>
        <v>156</v>
      </c>
      <c r="AB42" s="42">
        <f>Weather!I162</f>
        <v>25</v>
      </c>
      <c r="AC42" s="42">
        <f>Weather!J162</f>
        <v>111.5</v>
      </c>
      <c r="AD42" s="42">
        <f>Weather!K162</f>
        <v>42.5</v>
      </c>
      <c r="AE42" s="42">
        <f>Weather!L162</f>
        <v>75.8</v>
      </c>
      <c r="AF42" s="42">
        <f>Weather!M162</f>
        <v>68.8</v>
      </c>
      <c r="AG42" s="42">
        <f>Weather!N162</f>
        <v>43</v>
      </c>
      <c r="AH42" s="42">
        <f>Weather!O162</f>
        <v>98</v>
      </c>
      <c r="AI42" s="42">
        <f>Weather!P162</f>
        <v>19.8</v>
      </c>
      <c r="AJ42" s="42">
        <f>Weather!Q162</f>
        <v>136.80000000000001</v>
      </c>
      <c r="AK42" s="42">
        <f>Weather!R162</f>
        <v>7</v>
      </c>
      <c r="AL42" s="42">
        <f>Weather!S162</f>
        <v>186</v>
      </c>
      <c r="AM42" s="39">
        <f>Economic!C42</f>
        <v>677384</v>
      </c>
      <c r="AN42" s="39">
        <f>Economic!D42</f>
        <v>6883.3</v>
      </c>
      <c r="AO42" s="39">
        <f>Economic!E42</f>
        <v>6848.1</v>
      </c>
      <c r="AP42" s="39">
        <f>Economic!F42</f>
        <v>106.1</v>
      </c>
      <c r="AQ42" s="39">
        <f>Economic!G42</f>
        <v>106.2</v>
      </c>
      <c r="AR42" s="43">
        <f t="shared" si="28"/>
        <v>31</v>
      </c>
      <c r="AS42" s="43">
        <v>22</v>
      </c>
      <c r="AT42" s="43">
        <f t="shared" si="22"/>
        <v>41</v>
      </c>
      <c r="AU42" s="43">
        <f t="shared" si="28"/>
        <v>0</v>
      </c>
      <c r="AV42" s="43">
        <f t="shared" si="28"/>
        <v>0</v>
      </c>
      <c r="AW42" s="43">
        <f t="shared" si="28"/>
        <v>0</v>
      </c>
      <c r="AX42" s="43">
        <f t="shared" si="28"/>
        <v>0</v>
      </c>
      <c r="AY42" s="43">
        <f t="shared" si="28"/>
        <v>1</v>
      </c>
      <c r="AZ42" s="43">
        <f t="shared" si="28"/>
        <v>0</v>
      </c>
      <c r="BA42" s="43">
        <f t="shared" si="28"/>
        <v>0</v>
      </c>
      <c r="BB42" s="43">
        <f t="shared" si="28"/>
        <v>0</v>
      </c>
      <c r="BC42" s="43">
        <f t="shared" si="28"/>
        <v>0</v>
      </c>
      <c r="BD42" s="43">
        <f t="shared" si="28"/>
        <v>0</v>
      </c>
      <c r="BE42" s="43">
        <f t="shared" si="28"/>
        <v>0</v>
      </c>
      <c r="BF42" s="43">
        <f t="shared" si="28"/>
        <v>0</v>
      </c>
      <c r="BG42" s="43">
        <f t="shared" si="28"/>
        <v>1</v>
      </c>
      <c r="BH42" s="43">
        <f t="shared" si="28"/>
        <v>0</v>
      </c>
      <c r="BI42" s="43">
        <f t="shared" si="2"/>
        <v>1</v>
      </c>
      <c r="BJ42" s="44">
        <v>0</v>
      </c>
      <c r="BK42" s="44">
        <v>0</v>
      </c>
      <c r="BL42" s="44">
        <f t="shared" si="23"/>
        <v>0</v>
      </c>
      <c r="BM42" s="43">
        <f t="shared" si="25"/>
        <v>0</v>
      </c>
      <c r="BN42" s="49">
        <f t="shared" si="29"/>
        <v>0</v>
      </c>
      <c r="BO42" s="49">
        <f t="shared" si="30"/>
        <v>0</v>
      </c>
      <c r="BP42" s="49">
        <f t="shared" si="31"/>
        <v>0</v>
      </c>
      <c r="BQ42" s="49">
        <f t="shared" si="32"/>
        <v>0</v>
      </c>
      <c r="BR42" s="49">
        <f t="shared" si="33"/>
        <v>0</v>
      </c>
      <c r="BS42" s="49">
        <f t="shared" si="34"/>
        <v>0</v>
      </c>
      <c r="BT42" s="49">
        <f t="shared" si="35"/>
        <v>0</v>
      </c>
      <c r="BU42" s="49">
        <f t="shared" si="36"/>
        <v>0</v>
      </c>
      <c r="BV42" s="49">
        <f t="shared" si="37"/>
        <v>0</v>
      </c>
      <c r="BW42" s="49">
        <f t="shared" si="38"/>
        <v>0</v>
      </c>
      <c r="BX42" s="49">
        <f t="shared" si="39"/>
        <v>0</v>
      </c>
      <c r="BY42" s="49">
        <f t="shared" si="40"/>
        <v>0</v>
      </c>
      <c r="BZ42" s="49">
        <f t="shared" si="41"/>
        <v>0</v>
      </c>
      <c r="CA42" s="49">
        <f t="shared" si="42"/>
        <v>0</v>
      </c>
      <c r="CB42" s="49">
        <f t="shared" si="43"/>
        <v>0</v>
      </c>
      <c r="CC42" s="49">
        <f t="shared" si="44"/>
        <v>0</v>
      </c>
      <c r="CD42" s="8">
        <f t="shared" si="45"/>
        <v>552.52476154238195</v>
      </c>
      <c r="CE42" s="8">
        <f t="shared" si="46"/>
        <v>2190.9522378367642</v>
      </c>
      <c r="CF42" s="8">
        <f t="shared" si="47"/>
        <v>83736.445727949977</v>
      </c>
    </row>
    <row r="43" spans="1:84">
      <c r="A43" s="7">
        <f>'Monthly Data'!A43</f>
        <v>42156</v>
      </c>
      <c r="B43" s="6">
        <f>'Monthly Data'!B43</f>
        <v>2015</v>
      </c>
      <c r="C43" s="6">
        <f t="shared" si="1"/>
        <v>6</v>
      </c>
      <c r="D43" s="8">
        <f>'Monthly Data'!D43</f>
        <v>7688038.7902676361</v>
      </c>
      <c r="E43" s="1">
        <f>'Monthly Data'!E43</f>
        <v>102708.24640500457</v>
      </c>
      <c r="F43" s="8">
        <f>'Monthly Data'!F43</f>
        <v>7790747.0366726406</v>
      </c>
      <c r="G43" s="8">
        <f>'Monthly Data'!G43</f>
        <v>3453507.4561756663</v>
      </c>
      <c r="H43" s="1">
        <f>'Monthly Data'!H43</f>
        <v>238440.14663125828</v>
      </c>
      <c r="I43" s="8">
        <f>'Monthly Data'!I43</f>
        <v>3691947.6028069244</v>
      </c>
      <c r="J43" s="8">
        <f>'Monthly Data'!J43</f>
        <v>10080433.895753382</v>
      </c>
      <c r="K43" s="1">
        <f>'Monthly Data'!K43</f>
        <v>201348.06188264678</v>
      </c>
      <c r="L43" s="8">
        <f>'Monthly Data'!L43</f>
        <v>10281781.957636029</v>
      </c>
      <c r="M43" s="8">
        <f>'Monthly Data'!M43</f>
        <v>129471.03600293165</v>
      </c>
      <c r="N43" s="8">
        <f>'Monthly Data'!N43</f>
        <v>31577.384434060365</v>
      </c>
      <c r="O43" s="5">
        <f>'Monthly Data'!O43</f>
        <v>25787.739999999994</v>
      </c>
      <c r="P43" s="5">
        <f>'Monthly Data'!P43</f>
        <v>511.54999999999995</v>
      </c>
      <c r="Q43" s="8">
        <f>'Monthly Data'!Q43</f>
        <v>14580</v>
      </c>
      <c r="R43" s="8">
        <f>'Monthly Data'!R43</f>
        <v>1729</v>
      </c>
      <c r="S43" s="8">
        <f>'Monthly Data'!S43</f>
        <v>121</v>
      </c>
      <c r="T43" s="8">
        <f>'Monthly Data'!T43</f>
        <v>3018</v>
      </c>
      <c r="U43" s="8">
        <f>'Monthly Data'!U43</f>
        <v>30</v>
      </c>
      <c r="V43" s="41">
        <f>Weather!C163</f>
        <v>15.873333333333333</v>
      </c>
      <c r="W43" s="42">
        <f>Weather!D163</f>
        <v>183.8</v>
      </c>
      <c r="X43" s="42">
        <f>Weather!E163</f>
        <v>0</v>
      </c>
      <c r="Y43" s="42">
        <f>Weather!F163</f>
        <v>124.5</v>
      </c>
      <c r="Z43" s="42">
        <f>Weather!G163</f>
        <v>0.7</v>
      </c>
      <c r="AA43" s="42">
        <f>Weather!H163</f>
        <v>69.8</v>
      </c>
      <c r="AB43" s="42">
        <f>Weather!I163</f>
        <v>6</v>
      </c>
      <c r="AC43" s="42">
        <f>Weather!J163</f>
        <v>29.1</v>
      </c>
      <c r="AD43" s="42">
        <f>Weather!K163</f>
        <v>25.3</v>
      </c>
      <c r="AE43" s="42">
        <f>Weather!L163</f>
        <v>14.7</v>
      </c>
      <c r="AF43" s="42">
        <f>Weather!M163</f>
        <v>70.900000000000006</v>
      </c>
      <c r="AG43" s="42">
        <f>Weather!N163</f>
        <v>6.3</v>
      </c>
      <c r="AH43" s="42">
        <f>Weather!O163</f>
        <v>122.5</v>
      </c>
      <c r="AI43" s="42">
        <f>Weather!P163</f>
        <v>1.4</v>
      </c>
      <c r="AJ43" s="42">
        <f>Weather!Q163</f>
        <v>177.6</v>
      </c>
      <c r="AK43" s="42">
        <f>Weather!R163</f>
        <v>0</v>
      </c>
      <c r="AL43" s="42">
        <f>Weather!S163</f>
        <v>236.2</v>
      </c>
      <c r="AM43" s="39">
        <f>Economic!C43</f>
        <v>677384</v>
      </c>
      <c r="AN43" s="39">
        <f>Economic!D43</f>
        <v>6883.6</v>
      </c>
      <c r="AO43" s="39">
        <f>Economic!E43</f>
        <v>6930.1</v>
      </c>
      <c r="AP43" s="39">
        <f>Economic!F43</f>
        <v>107</v>
      </c>
      <c r="AQ43" s="39">
        <f>Economic!G43</f>
        <v>107.8</v>
      </c>
      <c r="AR43" s="43">
        <f t="shared" si="28"/>
        <v>30</v>
      </c>
      <c r="AS43" s="43">
        <v>20</v>
      </c>
      <c r="AT43" s="43">
        <f t="shared" si="22"/>
        <v>42</v>
      </c>
      <c r="AU43" s="43">
        <f t="shared" si="28"/>
        <v>0</v>
      </c>
      <c r="AV43" s="43">
        <f t="shared" si="28"/>
        <v>0</v>
      </c>
      <c r="AW43" s="43">
        <f t="shared" si="28"/>
        <v>0</v>
      </c>
      <c r="AX43" s="43">
        <f t="shared" si="28"/>
        <v>0</v>
      </c>
      <c r="AY43" s="43">
        <f t="shared" si="28"/>
        <v>0</v>
      </c>
      <c r="AZ43" s="43">
        <f t="shared" si="28"/>
        <v>1</v>
      </c>
      <c r="BA43" s="43">
        <f t="shared" si="28"/>
        <v>0</v>
      </c>
      <c r="BB43" s="43">
        <f t="shared" si="28"/>
        <v>0</v>
      </c>
      <c r="BC43" s="43">
        <f t="shared" si="28"/>
        <v>0</v>
      </c>
      <c r="BD43" s="43">
        <f t="shared" si="28"/>
        <v>0</v>
      </c>
      <c r="BE43" s="43">
        <f t="shared" si="28"/>
        <v>0</v>
      </c>
      <c r="BF43" s="43">
        <f t="shared" si="28"/>
        <v>0</v>
      </c>
      <c r="BG43" s="43">
        <f t="shared" si="28"/>
        <v>0</v>
      </c>
      <c r="BH43" s="43">
        <f t="shared" si="28"/>
        <v>0</v>
      </c>
      <c r="BI43" s="43">
        <f t="shared" si="2"/>
        <v>0</v>
      </c>
      <c r="BJ43" s="44">
        <v>0</v>
      </c>
      <c r="BK43" s="44">
        <v>0</v>
      </c>
      <c r="BL43" s="44">
        <f t="shared" si="23"/>
        <v>0</v>
      </c>
      <c r="BM43" s="43">
        <f t="shared" si="25"/>
        <v>0</v>
      </c>
      <c r="BN43" s="49">
        <f t="shared" si="29"/>
        <v>0</v>
      </c>
      <c r="BO43" s="49">
        <f t="shared" si="30"/>
        <v>0</v>
      </c>
      <c r="BP43" s="49">
        <f t="shared" si="31"/>
        <v>0</v>
      </c>
      <c r="BQ43" s="49">
        <f t="shared" si="32"/>
        <v>0</v>
      </c>
      <c r="BR43" s="49">
        <f t="shared" si="33"/>
        <v>0</v>
      </c>
      <c r="BS43" s="49">
        <f t="shared" si="34"/>
        <v>0</v>
      </c>
      <c r="BT43" s="49">
        <f t="shared" si="35"/>
        <v>0</v>
      </c>
      <c r="BU43" s="49">
        <f t="shared" si="36"/>
        <v>0</v>
      </c>
      <c r="BV43" s="49">
        <f t="shared" si="37"/>
        <v>0</v>
      </c>
      <c r="BW43" s="49">
        <f t="shared" si="38"/>
        <v>0</v>
      </c>
      <c r="BX43" s="49">
        <f t="shared" si="39"/>
        <v>0</v>
      </c>
      <c r="BY43" s="49">
        <f t="shared" si="40"/>
        <v>0</v>
      </c>
      <c r="BZ43" s="49">
        <f t="shared" si="41"/>
        <v>0</v>
      </c>
      <c r="CA43" s="49">
        <f t="shared" si="42"/>
        <v>0</v>
      </c>
      <c r="CB43" s="49">
        <f t="shared" si="43"/>
        <v>0</v>
      </c>
      <c r="CC43" s="49">
        <f t="shared" si="44"/>
        <v>0</v>
      </c>
      <c r="CD43" s="8">
        <f t="shared" si="45"/>
        <v>534.3447898952428</v>
      </c>
      <c r="CE43" s="8">
        <f t="shared" si="46"/>
        <v>2135.3080409525301</v>
      </c>
      <c r="CF43" s="8">
        <f t="shared" si="47"/>
        <v>84973.404608562225</v>
      </c>
    </row>
    <row r="44" spans="1:84">
      <c r="A44" s="7">
        <f>'Monthly Data'!A44</f>
        <v>42186</v>
      </c>
      <c r="B44" s="6">
        <f>'Monthly Data'!B44</f>
        <v>2015</v>
      </c>
      <c r="C44" s="6">
        <f t="shared" si="1"/>
        <v>7</v>
      </c>
      <c r="D44" s="8">
        <f>'Monthly Data'!D44</f>
        <v>9081583.0670188833</v>
      </c>
      <c r="E44" s="1">
        <f>'Monthly Data'!E44</f>
        <v>102708.24640500457</v>
      </c>
      <c r="F44" s="8">
        <f>'Monthly Data'!F44</f>
        <v>9184291.3134238888</v>
      </c>
      <c r="G44" s="8">
        <f>'Monthly Data'!G44</f>
        <v>3795705.2883885819</v>
      </c>
      <c r="H44" s="1">
        <f>'Monthly Data'!H44</f>
        <v>238440.14663125828</v>
      </c>
      <c r="I44" s="8">
        <f>'Monthly Data'!I44</f>
        <v>4034145.43501984</v>
      </c>
      <c r="J44" s="8">
        <f>'Monthly Data'!J44</f>
        <v>10316241.169859968</v>
      </c>
      <c r="K44" s="1">
        <f>'Monthly Data'!K44</f>
        <v>201348.06188264678</v>
      </c>
      <c r="L44" s="8">
        <f>'Monthly Data'!L44</f>
        <v>10517589.231742615</v>
      </c>
      <c r="M44" s="8">
        <f>'Monthly Data'!M44</f>
        <v>138915.55084686205</v>
      </c>
      <c r="N44" s="8">
        <f>'Monthly Data'!N44</f>
        <v>34246.804308103172</v>
      </c>
      <c r="O44" s="5">
        <f>'Monthly Data'!O44</f>
        <v>25380.719999999998</v>
      </c>
      <c r="P44" s="5">
        <f>'Monthly Data'!P44</f>
        <v>511.54999999999995</v>
      </c>
      <c r="Q44" s="8">
        <f>'Monthly Data'!Q44</f>
        <v>14553</v>
      </c>
      <c r="R44" s="8">
        <f>'Monthly Data'!R44</f>
        <v>1717</v>
      </c>
      <c r="S44" s="8">
        <f>'Monthly Data'!S44</f>
        <v>121</v>
      </c>
      <c r="T44" s="8">
        <f>'Monthly Data'!T44</f>
        <v>3018</v>
      </c>
      <c r="U44" s="8">
        <f>'Monthly Data'!U44</f>
        <v>30</v>
      </c>
      <c r="V44" s="41">
        <f>Weather!C164</f>
        <v>20.013439852207814</v>
      </c>
      <c r="W44" s="42">
        <f>Weather!D164</f>
        <v>77.8</v>
      </c>
      <c r="X44" s="42">
        <f>Weather!E164</f>
        <v>16.2</v>
      </c>
      <c r="Y44" s="42">
        <f>Weather!F164</f>
        <v>43.1</v>
      </c>
      <c r="Z44" s="42">
        <f>Weather!G164</f>
        <v>43.5</v>
      </c>
      <c r="AA44" s="42">
        <f>Weather!H164</f>
        <v>17.399999999999999</v>
      </c>
      <c r="AB44" s="42">
        <f>Weather!I164</f>
        <v>79.8</v>
      </c>
      <c r="AC44" s="42">
        <f>Weather!J164</f>
        <v>4.8</v>
      </c>
      <c r="AD44" s="42">
        <f>Weather!K164</f>
        <v>129.19999999999999</v>
      </c>
      <c r="AE44" s="42">
        <f>Weather!L164</f>
        <v>0</v>
      </c>
      <c r="AF44" s="42">
        <f>Weather!M164</f>
        <v>186.4</v>
      </c>
      <c r="AG44" s="42">
        <f>Weather!N164</f>
        <v>0</v>
      </c>
      <c r="AH44" s="42">
        <f>Weather!O164</f>
        <v>248.4</v>
      </c>
      <c r="AI44" s="42">
        <f>Weather!P164</f>
        <v>0</v>
      </c>
      <c r="AJ44" s="42">
        <f>Weather!Q164</f>
        <v>310.39999999999998</v>
      </c>
      <c r="AK44" s="42">
        <f>Weather!R164</f>
        <v>0</v>
      </c>
      <c r="AL44" s="42">
        <f>Weather!S164</f>
        <v>372.4</v>
      </c>
      <c r="AM44" s="39">
        <f>Economic!C44</f>
        <v>677384</v>
      </c>
      <c r="AN44" s="39">
        <f>Economic!D44</f>
        <v>6891.7</v>
      </c>
      <c r="AO44" s="39">
        <f>Economic!E44</f>
        <v>6986.1</v>
      </c>
      <c r="AP44" s="39">
        <f>Economic!F44</f>
        <v>106.5</v>
      </c>
      <c r="AQ44" s="39">
        <f>Economic!G44</f>
        <v>107.5</v>
      </c>
      <c r="AR44" s="43">
        <f t="shared" ref="AR44:BH59" si="48">AR32</f>
        <v>31</v>
      </c>
      <c r="AS44" s="43">
        <v>22</v>
      </c>
      <c r="AT44" s="43">
        <f t="shared" si="22"/>
        <v>43</v>
      </c>
      <c r="AU44" s="43">
        <f t="shared" si="48"/>
        <v>0</v>
      </c>
      <c r="AV44" s="43">
        <f t="shared" si="48"/>
        <v>0</v>
      </c>
      <c r="AW44" s="43">
        <f t="shared" si="48"/>
        <v>0</v>
      </c>
      <c r="AX44" s="43">
        <f t="shared" si="48"/>
        <v>0</v>
      </c>
      <c r="AY44" s="43">
        <f t="shared" si="48"/>
        <v>0</v>
      </c>
      <c r="AZ44" s="43">
        <f t="shared" si="48"/>
        <v>0</v>
      </c>
      <c r="BA44" s="43">
        <f t="shared" si="48"/>
        <v>1</v>
      </c>
      <c r="BB44" s="43">
        <f t="shared" si="48"/>
        <v>0</v>
      </c>
      <c r="BC44" s="43">
        <f t="shared" si="48"/>
        <v>0</v>
      </c>
      <c r="BD44" s="43">
        <f t="shared" si="48"/>
        <v>0</v>
      </c>
      <c r="BE44" s="43">
        <f t="shared" si="48"/>
        <v>0</v>
      </c>
      <c r="BF44" s="43">
        <f t="shared" si="48"/>
        <v>0</v>
      </c>
      <c r="BG44" s="43">
        <f t="shared" si="48"/>
        <v>0</v>
      </c>
      <c r="BH44" s="43">
        <f t="shared" si="48"/>
        <v>0</v>
      </c>
      <c r="BI44" s="43">
        <f t="shared" si="2"/>
        <v>0</v>
      </c>
      <c r="BJ44" s="44">
        <v>0</v>
      </c>
      <c r="BK44" s="44">
        <v>0</v>
      </c>
      <c r="BL44" s="44">
        <f t="shared" si="23"/>
        <v>0</v>
      </c>
      <c r="BM44" s="43">
        <f t="shared" si="25"/>
        <v>0</v>
      </c>
      <c r="BN44" s="49">
        <f t="shared" si="29"/>
        <v>0</v>
      </c>
      <c r="BO44" s="49">
        <f t="shared" si="30"/>
        <v>0</v>
      </c>
      <c r="BP44" s="49">
        <f t="shared" si="31"/>
        <v>0</v>
      </c>
      <c r="BQ44" s="49">
        <f t="shared" si="32"/>
        <v>0</v>
      </c>
      <c r="BR44" s="49">
        <f t="shared" si="33"/>
        <v>0</v>
      </c>
      <c r="BS44" s="49">
        <f t="shared" si="34"/>
        <v>0</v>
      </c>
      <c r="BT44" s="49">
        <f t="shared" si="35"/>
        <v>0</v>
      </c>
      <c r="BU44" s="49">
        <f t="shared" si="36"/>
        <v>0</v>
      </c>
      <c r="BV44" s="49">
        <f t="shared" si="37"/>
        <v>0</v>
      </c>
      <c r="BW44" s="49">
        <f t="shared" si="38"/>
        <v>0</v>
      </c>
      <c r="BX44" s="49">
        <f t="shared" si="39"/>
        <v>0</v>
      </c>
      <c r="BY44" s="49">
        <f t="shared" si="40"/>
        <v>0</v>
      </c>
      <c r="BZ44" s="49">
        <f t="shared" si="41"/>
        <v>0</v>
      </c>
      <c r="CA44" s="49">
        <f t="shared" si="42"/>
        <v>0</v>
      </c>
      <c r="CB44" s="49">
        <f t="shared" si="43"/>
        <v>0</v>
      </c>
      <c r="CC44" s="49">
        <f t="shared" si="44"/>
        <v>0</v>
      </c>
      <c r="CD44" s="8">
        <f t="shared" si="45"/>
        <v>631.09264848649002</v>
      </c>
      <c r="CE44" s="8">
        <f t="shared" si="46"/>
        <v>2349.5314123586722</v>
      </c>
      <c r="CF44" s="8">
        <f t="shared" si="47"/>
        <v>86922.225055724091</v>
      </c>
    </row>
    <row r="45" spans="1:84">
      <c r="A45" s="7">
        <f>'Monthly Data'!A45</f>
        <v>42217</v>
      </c>
      <c r="B45" s="6">
        <f>'Monthly Data'!B45</f>
        <v>2015</v>
      </c>
      <c r="C45" s="6">
        <f t="shared" si="1"/>
        <v>8</v>
      </c>
      <c r="D45" s="8">
        <f>'Monthly Data'!D45</f>
        <v>9402564.3072489761</v>
      </c>
      <c r="E45" s="1">
        <f>'Monthly Data'!E45</f>
        <v>102708.24640500457</v>
      </c>
      <c r="F45" s="8">
        <f>'Monthly Data'!F45</f>
        <v>9505272.5536539815</v>
      </c>
      <c r="G45" s="8">
        <f>'Monthly Data'!G45</f>
        <v>3871441.4692591028</v>
      </c>
      <c r="H45" s="1">
        <f>'Monthly Data'!H45</f>
        <v>238440.14663125828</v>
      </c>
      <c r="I45" s="8">
        <f>'Monthly Data'!I45</f>
        <v>4109881.6158903609</v>
      </c>
      <c r="J45" s="8">
        <f>'Monthly Data'!J45</f>
        <v>10245247.731799951</v>
      </c>
      <c r="K45" s="1">
        <f>'Monthly Data'!K45</f>
        <v>201348.06188264678</v>
      </c>
      <c r="L45" s="8">
        <f>'Monthly Data'!L45</f>
        <v>10446595.793682598</v>
      </c>
      <c r="M45" s="8">
        <f>'Monthly Data'!M45</f>
        <v>157044.01042137286</v>
      </c>
      <c r="N45" s="8">
        <f>'Monthly Data'!N45</f>
        <v>34718.713752167539</v>
      </c>
      <c r="O45" s="5">
        <f>'Monthly Data'!O45</f>
        <v>20514.960000000003</v>
      </c>
      <c r="P45" s="5">
        <f>'Monthly Data'!P45</f>
        <v>511.54999999999995</v>
      </c>
      <c r="Q45" s="8">
        <f>'Monthly Data'!Q45</f>
        <v>14579</v>
      </c>
      <c r="R45" s="8">
        <f>'Monthly Data'!R45</f>
        <v>1712</v>
      </c>
      <c r="S45" s="8">
        <f>'Monthly Data'!S45</f>
        <v>125</v>
      </c>
      <c r="T45" s="8">
        <f>'Monthly Data'!T45</f>
        <v>3018</v>
      </c>
      <c r="U45" s="8">
        <f>'Monthly Data'!U45</f>
        <v>30</v>
      </c>
      <c r="V45" s="41">
        <f>Weather!C165</f>
        <v>19.72258064516129</v>
      </c>
      <c r="W45" s="42">
        <f>Weather!D165</f>
        <v>84.2</v>
      </c>
      <c r="X45" s="42">
        <f>Weather!E165</f>
        <v>13.6</v>
      </c>
      <c r="Y45" s="42">
        <f>Weather!F165</f>
        <v>41.4</v>
      </c>
      <c r="Z45" s="42">
        <f>Weather!G165</f>
        <v>32.799999999999997</v>
      </c>
      <c r="AA45" s="42">
        <f>Weather!H165</f>
        <v>12.2</v>
      </c>
      <c r="AB45" s="42">
        <f>Weather!I165</f>
        <v>65.599999999999994</v>
      </c>
      <c r="AC45" s="42">
        <f>Weather!J165</f>
        <v>0.4</v>
      </c>
      <c r="AD45" s="42">
        <f>Weather!K165</f>
        <v>115.8</v>
      </c>
      <c r="AE45" s="42">
        <f>Weather!L165</f>
        <v>0</v>
      </c>
      <c r="AF45" s="42">
        <f>Weather!M165</f>
        <v>177.4</v>
      </c>
      <c r="AG45" s="42">
        <f>Weather!N165</f>
        <v>0</v>
      </c>
      <c r="AH45" s="42">
        <f>Weather!O165</f>
        <v>239.4</v>
      </c>
      <c r="AI45" s="42">
        <f>Weather!P165</f>
        <v>0</v>
      </c>
      <c r="AJ45" s="42">
        <f>Weather!Q165</f>
        <v>301.39999999999998</v>
      </c>
      <c r="AK45" s="42">
        <f>Weather!R165</f>
        <v>0</v>
      </c>
      <c r="AL45" s="42">
        <f>Weather!S165</f>
        <v>363.4</v>
      </c>
      <c r="AM45" s="39">
        <f>Economic!C45</f>
        <v>677384</v>
      </c>
      <c r="AN45" s="39">
        <f>Economic!D45</f>
        <v>6896.8</v>
      </c>
      <c r="AO45" s="39">
        <f>Economic!E45</f>
        <v>7000.2</v>
      </c>
      <c r="AP45" s="39">
        <f>Economic!F45</f>
        <v>106.4</v>
      </c>
      <c r="AQ45" s="39">
        <f>Economic!G45</f>
        <v>107.5</v>
      </c>
      <c r="AR45" s="43">
        <f t="shared" si="48"/>
        <v>31</v>
      </c>
      <c r="AS45" s="43">
        <v>21</v>
      </c>
      <c r="AT45" s="43">
        <f t="shared" si="22"/>
        <v>44</v>
      </c>
      <c r="AU45" s="43">
        <f t="shared" si="48"/>
        <v>0</v>
      </c>
      <c r="AV45" s="43">
        <f t="shared" si="48"/>
        <v>0</v>
      </c>
      <c r="AW45" s="43">
        <f t="shared" si="48"/>
        <v>0</v>
      </c>
      <c r="AX45" s="43">
        <f t="shared" si="48"/>
        <v>0</v>
      </c>
      <c r="AY45" s="43">
        <f t="shared" si="48"/>
        <v>0</v>
      </c>
      <c r="AZ45" s="43">
        <f t="shared" si="48"/>
        <v>0</v>
      </c>
      <c r="BA45" s="43">
        <f t="shared" si="48"/>
        <v>0</v>
      </c>
      <c r="BB45" s="43">
        <f t="shared" si="48"/>
        <v>1</v>
      </c>
      <c r="BC45" s="43">
        <f t="shared" si="48"/>
        <v>0</v>
      </c>
      <c r="BD45" s="43">
        <f t="shared" si="48"/>
        <v>0</v>
      </c>
      <c r="BE45" s="43">
        <f t="shared" si="48"/>
        <v>0</v>
      </c>
      <c r="BF45" s="43">
        <f t="shared" si="48"/>
        <v>0</v>
      </c>
      <c r="BG45" s="43">
        <f t="shared" si="48"/>
        <v>0</v>
      </c>
      <c r="BH45" s="43">
        <f t="shared" si="48"/>
        <v>0</v>
      </c>
      <c r="BI45" s="43">
        <f t="shared" si="2"/>
        <v>0</v>
      </c>
      <c r="BJ45" s="44">
        <v>0</v>
      </c>
      <c r="BK45" s="44">
        <v>0</v>
      </c>
      <c r="BL45" s="44">
        <f t="shared" si="23"/>
        <v>0</v>
      </c>
      <c r="BM45" s="43">
        <f t="shared" si="25"/>
        <v>0</v>
      </c>
      <c r="BN45" s="49">
        <f t="shared" si="29"/>
        <v>0</v>
      </c>
      <c r="BO45" s="49">
        <f t="shared" si="30"/>
        <v>0</v>
      </c>
      <c r="BP45" s="49">
        <f t="shared" si="31"/>
        <v>0</v>
      </c>
      <c r="BQ45" s="49">
        <f t="shared" si="32"/>
        <v>0</v>
      </c>
      <c r="BR45" s="49">
        <f t="shared" si="33"/>
        <v>0</v>
      </c>
      <c r="BS45" s="49">
        <f t="shared" si="34"/>
        <v>0</v>
      </c>
      <c r="BT45" s="49">
        <f t="shared" si="35"/>
        <v>0</v>
      </c>
      <c r="BU45" s="49">
        <f t="shared" si="36"/>
        <v>0</v>
      </c>
      <c r="BV45" s="49">
        <f t="shared" si="37"/>
        <v>0</v>
      </c>
      <c r="BW45" s="49">
        <f t="shared" si="38"/>
        <v>0</v>
      </c>
      <c r="BX45" s="49">
        <f t="shared" si="39"/>
        <v>0</v>
      </c>
      <c r="BY45" s="49">
        <f t="shared" si="40"/>
        <v>0</v>
      </c>
      <c r="BZ45" s="49">
        <f t="shared" si="41"/>
        <v>0</v>
      </c>
      <c r="CA45" s="49">
        <f t="shared" si="42"/>
        <v>0</v>
      </c>
      <c r="CB45" s="49">
        <f t="shared" si="43"/>
        <v>0</v>
      </c>
      <c r="CC45" s="49">
        <f t="shared" si="44"/>
        <v>0</v>
      </c>
      <c r="CD45" s="8">
        <f t="shared" si="45"/>
        <v>651.98385030893621</v>
      </c>
      <c r="CE45" s="8">
        <f t="shared" si="46"/>
        <v>2400.6317849826873</v>
      </c>
      <c r="CF45" s="8">
        <f t="shared" si="47"/>
        <v>83572.766349460784</v>
      </c>
    </row>
    <row r="46" spans="1:84">
      <c r="A46" s="7">
        <f>'Monthly Data'!A46</f>
        <v>42248</v>
      </c>
      <c r="B46" s="6">
        <f>'Monthly Data'!B46</f>
        <v>2015</v>
      </c>
      <c r="C46" s="6">
        <f t="shared" si="1"/>
        <v>9</v>
      </c>
      <c r="D46" s="8">
        <f>'Monthly Data'!D46</f>
        <v>8349296.8423407869</v>
      </c>
      <c r="E46" s="1">
        <f>'Monthly Data'!E46</f>
        <v>102708.24640500457</v>
      </c>
      <c r="F46" s="8">
        <f>'Monthly Data'!F46</f>
        <v>8452005.0887457915</v>
      </c>
      <c r="G46" s="8">
        <f>'Monthly Data'!G46</f>
        <v>3542652.7940073246</v>
      </c>
      <c r="H46" s="1">
        <f>'Monthly Data'!H46</f>
        <v>238440.14663125828</v>
      </c>
      <c r="I46" s="8">
        <f>'Monthly Data'!I46</f>
        <v>3781092.9406385827</v>
      </c>
      <c r="J46" s="8">
        <f>'Monthly Data'!J46</f>
        <v>10545472.108495729</v>
      </c>
      <c r="K46" s="1">
        <f>'Monthly Data'!K46</f>
        <v>201348.06188264678</v>
      </c>
      <c r="L46" s="8">
        <f>'Monthly Data'!L46</f>
        <v>10746820.170378376</v>
      </c>
      <c r="M46" s="8">
        <f>'Monthly Data'!M46</f>
        <v>174615.38706665463</v>
      </c>
      <c r="N46" s="8">
        <f>'Monthly Data'!N46</f>
        <v>31559.353955202154</v>
      </c>
      <c r="O46" s="5">
        <f>'Monthly Data'!O46</f>
        <v>29922.079999999994</v>
      </c>
      <c r="P46" s="5">
        <f>'Monthly Data'!P46</f>
        <v>511.54999999999995</v>
      </c>
      <c r="Q46" s="8">
        <f>'Monthly Data'!Q46</f>
        <v>14628</v>
      </c>
      <c r="R46" s="8">
        <f>'Monthly Data'!R46</f>
        <v>1723</v>
      </c>
      <c r="S46" s="8">
        <f>'Monthly Data'!S46</f>
        <v>125</v>
      </c>
      <c r="T46" s="8">
        <f>'Monthly Data'!T46</f>
        <v>3018</v>
      </c>
      <c r="U46" s="8">
        <f>'Monthly Data'!U46</f>
        <v>30</v>
      </c>
      <c r="V46" s="41">
        <f>Weather!C166</f>
        <v>19.413887847281398</v>
      </c>
      <c r="W46" s="42">
        <f>Weather!D166</f>
        <v>95.3</v>
      </c>
      <c r="X46" s="42">
        <f>Weather!E166</f>
        <v>17.7</v>
      </c>
      <c r="Y46" s="42">
        <f>Weather!F166</f>
        <v>58.5</v>
      </c>
      <c r="Z46" s="42">
        <f>Weather!G166</f>
        <v>40.9</v>
      </c>
      <c r="AA46" s="42">
        <f>Weather!H166</f>
        <v>27.6</v>
      </c>
      <c r="AB46" s="42">
        <f>Weather!I166</f>
        <v>70</v>
      </c>
      <c r="AC46" s="42">
        <f>Weather!J166</f>
        <v>11.3</v>
      </c>
      <c r="AD46" s="42">
        <f>Weather!K166</f>
        <v>113.7</v>
      </c>
      <c r="AE46" s="42">
        <f>Weather!L166</f>
        <v>2.5</v>
      </c>
      <c r="AF46" s="42">
        <f>Weather!M166</f>
        <v>164.9</v>
      </c>
      <c r="AG46" s="42">
        <f>Weather!N166</f>
        <v>0</v>
      </c>
      <c r="AH46" s="42">
        <f>Weather!O166</f>
        <v>222.4</v>
      </c>
      <c r="AI46" s="42">
        <f>Weather!P166</f>
        <v>0</v>
      </c>
      <c r="AJ46" s="42">
        <f>Weather!Q166</f>
        <v>282.39999999999998</v>
      </c>
      <c r="AK46" s="42">
        <f>Weather!R166</f>
        <v>0</v>
      </c>
      <c r="AL46" s="42">
        <f>Weather!S166</f>
        <v>342.4</v>
      </c>
      <c r="AM46" s="39">
        <f>Economic!C46</f>
        <v>677384</v>
      </c>
      <c r="AN46" s="39">
        <f>Economic!D46</f>
        <v>6893.1</v>
      </c>
      <c r="AO46" s="39">
        <f>Economic!E46</f>
        <v>6953.7</v>
      </c>
      <c r="AP46" s="39">
        <f>Economic!F46</f>
        <v>105.5</v>
      </c>
      <c r="AQ46" s="39">
        <f>Economic!G46</f>
        <v>106.2</v>
      </c>
      <c r="AR46" s="43">
        <f t="shared" si="48"/>
        <v>30</v>
      </c>
      <c r="AS46" s="43">
        <v>20</v>
      </c>
      <c r="AT46" s="43">
        <f t="shared" si="22"/>
        <v>45</v>
      </c>
      <c r="AU46" s="43">
        <f t="shared" si="48"/>
        <v>0</v>
      </c>
      <c r="AV46" s="43">
        <f t="shared" si="48"/>
        <v>0</v>
      </c>
      <c r="AW46" s="43">
        <f t="shared" si="48"/>
        <v>0</v>
      </c>
      <c r="AX46" s="43">
        <f t="shared" si="48"/>
        <v>0</v>
      </c>
      <c r="AY46" s="43">
        <f t="shared" si="48"/>
        <v>0</v>
      </c>
      <c r="AZ46" s="43">
        <f t="shared" si="48"/>
        <v>0</v>
      </c>
      <c r="BA46" s="43">
        <f t="shared" si="48"/>
        <v>0</v>
      </c>
      <c r="BB46" s="43">
        <f t="shared" si="48"/>
        <v>0</v>
      </c>
      <c r="BC46" s="43">
        <f t="shared" si="48"/>
        <v>1</v>
      </c>
      <c r="BD46" s="43">
        <f t="shared" si="48"/>
        <v>0</v>
      </c>
      <c r="BE46" s="43">
        <f t="shared" si="48"/>
        <v>0</v>
      </c>
      <c r="BF46" s="43">
        <f t="shared" si="48"/>
        <v>0</v>
      </c>
      <c r="BG46" s="43">
        <f t="shared" si="48"/>
        <v>0</v>
      </c>
      <c r="BH46" s="43">
        <f t="shared" si="48"/>
        <v>1</v>
      </c>
      <c r="BI46" s="43">
        <f t="shared" si="2"/>
        <v>1</v>
      </c>
      <c r="BJ46" s="44">
        <v>0</v>
      </c>
      <c r="BK46" s="44">
        <v>0</v>
      </c>
      <c r="BL46" s="44">
        <f t="shared" si="23"/>
        <v>0</v>
      </c>
      <c r="BM46" s="43">
        <f t="shared" si="25"/>
        <v>0</v>
      </c>
      <c r="BN46" s="49">
        <f t="shared" si="29"/>
        <v>0</v>
      </c>
      <c r="BO46" s="49">
        <f t="shared" si="30"/>
        <v>0</v>
      </c>
      <c r="BP46" s="49">
        <f t="shared" si="31"/>
        <v>0</v>
      </c>
      <c r="BQ46" s="49">
        <f t="shared" si="32"/>
        <v>0</v>
      </c>
      <c r="BR46" s="49">
        <f t="shared" si="33"/>
        <v>0</v>
      </c>
      <c r="BS46" s="49">
        <f t="shared" si="34"/>
        <v>0</v>
      </c>
      <c r="BT46" s="49">
        <f t="shared" si="35"/>
        <v>0</v>
      </c>
      <c r="BU46" s="49">
        <f t="shared" si="36"/>
        <v>0</v>
      </c>
      <c r="BV46" s="49">
        <f t="shared" si="37"/>
        <v>0</v>
      </c>
      <c r="BW46" s="49">
        <f t="shared" si="38"/>
        <v>0</v>
      </c>
      <c r="BX46" s="49">
        <f t="shared" si="39"/>
        <v>0</v>
      </c>
      <c r="BY46" s="49">
        <f t="shared" si="40"/>
        <v>0</v>
      </c>
      <c r="BZ46" s="49">
        <f t="shared" si="41"/>
        <v>0</v>
      </c>
      <c r="CA46" s="49">
        <f t="shared" si="42"/>
        <v>0</v>
      </c>
      <c r="CB46" s="49">
        <f t="shared" si="43"/>
        <v>0</v>
      </c>
      <c r="CC46" s="49">
        <f t="shared" si="44"/>
        <v>0</v>
      </c>
      <c r="CD46" s="8">
        <f t="shared" si="45"/>
        <v>577.79635553361982</v>
      </c>
      <c r="CE46" s="8">
        <f t="shared" si="46"/>
        <v>2194.4822638645287</v>
      </c>
      <c r="CF46" s="8">
        <f t="shared" si="47"/>
        <v>85974.561363027009</v>
      </c>
    </row>
    <row r="47" spans="1:84">
      <c r="A47" s="7">
        <f>'Monthly Data'!A47</f>
        <v>42278</v>
      </c>
      <c r="B47" s="6">
        <f>'Monthly Data'!B47</f>
        <v>2015</v>
      </c>
      <c r="C47" s="6">
        <f t="shared" si="1"/>
        <v>10</v>
      </c>
      <c r="D47" s="8">
        <f>'Monthly Data'!D47</f>
        <v>8336110.0678547379</v>
      </c>
      <c r="E47" s="1">
        <f>'Monthly Data'!E47</f>
        <v>102708.24640500457</v>
      </c>
      <c r="F47" s="8">
        <f>'Monthly Data'!F47</f>
        <v>8438818.3142597433</v>
      </c>
      <c r="G47" s="8">
        <f>'Monthly Data'!G47</f>
        <v>3362242.4135304871</v>
      </c>
      <c r="H47" s="1">
        <f>'Monthly Data'!H47</f>
        <v>238440.14663125828</v>
      </c>
      <c r="I47" s="8">
        <f>'Monthly Data'!I47</f>
        <v>3600682.5601617452</v>
      </c>
      <c r="J47" s="8">
        <f>'Monthly Data'!J47</f>
        <v>10479372.680286597</v>
      </c>
      <c r="K47" s="1">
        <f>'Monthly Data'!K47</f>
        <v>201348.06188264678</v>
      </c>
      <c r="L47" s="8">
        <f>'Monthly Data'!L47</f>
        <v>10680720.742169244</v>
      </c>
      <c r="M47" s="8">
        <f>'Monthly Data'!M47</f>
        <v>204813.64549260569</v>
      </c>
      <c r="N47" s="8">
        <f>'Monthly Data'!N47</f>
        <v>34315.594757616309</v>
      </c>
      <c r="O47" s="5">
        <f>'Monthly Data'!O47</f>
        <v>26569.500000000004</v>
      </c>
      <c r="P47" s="5">
        <f>'Monthly Data'!P47</f>
        <v>511.54999999999995</v>
      </c>
      <c r="Q47" s="8">
        <f>'Monthly Data'!Q47</f>
        <v>14609</v>
      </c>
      <c r="R47" s="8">
        <f>'Monthly Data'!R47</f>
        <v>1721</v>
      </c>
      <c r="S47" s="8">
        <f>'Monthly Data'!S47</f>
        <v>125</v>
      </c>
      <c r="T47" s="8">
        <f>'Monthly Data'!T47</f>
        <v>3018</v>
      </c>
      <c r="U47" s="8">
        <f>'Monthly Data'!U47</f>
        <v>30</v>
      </c>
      <c r="V47" s="41">
        <f>Weather!C167</f>
        <v>9.7967741935483872</v>
      </c>
      <c r="W47" s="42">
        <f>Weather!D167</f>
        <v>378.3</v>
      </c>
      <c r="X47" s="42">
        <f>Weather!E167</f>
        <v>0</v>
      </c>
      <c r="Y47" s="42">
        <f>Weather!F167</f>
        <v>316.8</v>
      </c>
      <c r="Z47" s="42">
        <f>Weather!G167</f>
        <v>0.5</v>
      </c>
      <c r="AA47" s="42">
        <f>Weather!H167</f>
        <v>257.10000000000002</v>
      </c>
      <c r="AB47" s="42">
        <f>Weather!I167</f>
        <v>2.8</v>
      </c>
      <c r="AC47" s="42">
        <f>Weather!J167</f>
        <v>199.1</v>
      </c>
      <c r="AD47" s="42">
        <f>Weather!K167</f>
        <v>6.8</v>
      </c>
      <c r="AE47" s="42">
        <f>Weather!L167</f>
        <v>141.1</v>
      </c>
      <c r="AF47" s="42">
        <f>Weather!M167</f>
        <v>10.8</v>
      </c>
      <c r="AG47" s="42">
        <f>Weather!N167</f>
        <v>90.9</v>
      </c>
      <c r="AH47" s="42">
        <f>Weather!O167</f>
        <v>22.6</v>
      </c>
      <c r="AI47" s="42">
        <f>Weather!P167</f>
        <v>51.4</v>
      </c>
      <c r="AJ47" s="42">
        <f>Weather!Q167</f>
        <v>45.1</v>
      </c>
      <c r="AK47" s="42">
        <f>Weather!R167</f>
        <v>26.6</v>
      </c>
      <c r="AL47" s="42">
        <f>Weather!S167</f>
        <v>82.3</v>
      </c>
      <c r="AM47" s="39">
        <f>Economic!C47</f>
        <v>677384</v>
      </c>
      <c r="AN47" s="39">
        <f>Economic!D47</f>
        <v>6892.9</v>
      </c>
      <c r="AO47" s="39">
        <f>Economic!E47</f>
        <v>6932.8</v>
      </c>
      <c r="AP47" s="39">
        <f>Economic!F47</f>
        <v>105.3</v>
      </c>
      <c r="AQ47" s="39">
        <f>Economic!G47</f>
        <v>106.1</v>
      </c>
      <c r="AR47" s="43">
        <f t="shared" si="48"/>
        <v>31</v>
      </c>
      <c r="AS47" s="43">
        <v>22</v>
      </c>
      <c r="AT47" s="43">
        <f t="shared" si="22"/>
        <v>46</v>
      </c>
      <c r="AU47" s="43">
        <f t="shared" si="48"/>
        <v>0</v>
      </c>
      <c r="AV47" s="43">
        <f t="shared" si="48"/>
        <v>0</v>
      </c>
      <c r="AW47" s="43">
        <f t="shared" si="48"/>
        <v>0</v>
      </c>
      <c r="AX47" s="43">
        <f t="shared" si="48"/>
        <v>0</v>
      </c>
      <c r="AY47" s="43">
        <f t="shared" si="48"/>
        <v>0</v>
      </c>
      <c r="AZ47" s="43">
        <f t="shared" si="48"/>
        <v>0</v>
      </c>
      <c r="BA47" s="43">
        <f t="shared" si="48"/>
        <v>0</v>
      </c>
      <c r="BB47" s="43">
        <f t="shared" si="48"/>
        <v>0</v>
      </c>
      <c r="BC47" s="43">
        <f t="shared" si="48"/>
        <v>0</v>
      </c>
      <c r="BD47" s="43">
        <f t="shared" si="48"/>
        <v>1</v>
      </c>
      <c r="BE47" s="43">
        <f t="shared" si="48"/>
        <v>0</v>
      </c>
      <c r="BF47" s="43">
        <f t="shared" si="48"/>
        <v>0</v>
      </c>
      <c r="BG47" s="43">
        <f t="shared" si="48"/>
        <v>0</v>
      </c>
      <c r="BH47" s="43">
        <f t="shared" si="48"/>
        <v>1</v>
      </c>
      <c r="BI47" s="43">
        <f t="shared" si="2"/>
        <v>1</v>
      </c>
      <c r="BJ47" s="44">
        <v>0</v>
      </c>
      <c r="BK47" s="44">
        <v>0</v>
      </c>
      <c r="BL47" s="44">
        <f t="shared" si="23"/>
        <v>0</v>
      </c>
      <c r="BM47" s="43">
        <f t="shared" si="25"/>
        <v>0</v>
      </c>
      <c r="BN47" s="49">
        <f t="shared" si="29"/>
        <v>0</v>
      </c>
      <c r="BO47" s="49">
        <f t="shared" si="30"/>
        <v>0</v>
      </c>
      <c r="BP47" s="49">
        <f t="shared" si="31"/>
        <v>0</v>
      </c>
      <c r="BQ47" s="49">
        <f t="shared" si="32"/>
        <v>0</v>
      </c>
      <c r="BR47" s="49">
        <f t="shared" si="33"/>
        <v>0</v>
      </c>
      <c r="BS47" s="49">
        <f t="shared" si="34"/>
        <v>0</v>
      </c>
      <c r="BT47" s="49">
        <f t="shared" si="35"/>
        <v>0</v>
      </c>
      <c r="BU47" s="49">
        <f t="shared" si="36"/>
        <v>0</v>
      </c>
      <c r="BV47" s="49">
        <f t="shared" si="37"/>
        <v>0</v>
      </c>
      <c r="BW47" s="49">
        <f t="shared" si="38"/>
        <v>0</v>
      </c>
      <c r="BX47" s="49">
        <f t="shared" si="39"/>
        <v>0</v>
      </c>
      <c r="BY47" s="49">
        <f t="shared" si="40"/>
        <v>0</v>
      </c>
      <c r="BZ47" s="49">
        <f t="shared" si="41"/>
        <v>0</v>
      </c>
      <c r="CA47" s="49">
        <f t="shared" si="42"/>
        <v>0</v>
      </c>
      <c r="CB47" s="49">
        <f t="shared" si="43"/>
        <v>0</v>
      </c>
      <c r="CC47" s="49">
        <f t="shared" si="44"/>
        <v>0</v>
      </c>
      <c r="CD47" s="8">
        <f t="shared" si="45"/>
        <v>577.64517176122547</v>
      </c>
      <c r="CE47" s="8">
        <f t="shared" si="46"/>
        <v>2092.2036956198403</v>
      </c>
      <c r="CF47" s="8">
        <f t="shared" si="47"/>
        <v>85445.76593735395</v>
      </c>
    </row>
    <row r="48" spans="1:84">
      <c r="A48" s="7">
        <f>'Monthly Data'!A48</f>
        <v>42309</v>
      </c>
      <c r="B48" s="6">
        <f>'Monthly Data'!B48</f>
        <v>2015</v>
      </c>
      <c r="C48" s="6">
        <f t="shared" si="1"/>
        <v>11</v>
      </c>
      <c r="D48" s="8">
        <f>'Monthly Data'!D48</f>
        <v>8980827.0355639309</v>
      </c>
      <c r="E48" s="1">
        <f>'Monthly Data'!E48</f>
        <v>102708.24640500457</v>
      </c>
      <c r="F48" s="8">
        <f>'Monthly Data'!F48</f>
        <v>9083535.2819689363</v>
      </c>
      <c r="G48" s="8">
        <f>'Monthly Data'!G48</f>
        <v>3419201.7465737243</v>
      </c>
      <c r="H48" s="1">
        <f>'Monthly Data'!H48</f>
        <v>238440.14663125828</v>
      </c>
      <c r="I48" s="8">
        <f>'Monthly Data'!I48</f>
        <v>3657641.8932049824</v>
      </c>
      <c r="J48" s="8">
        <f>'Monthly Data'!J48</f>
        <v>10130386.734693833</v>
      </c>
      <c r="K48" s="1">
        <f>'Monthly Data'!K48</f>
        <v>201348.06188264678</v>
      </c>
      <c r="L48" s="8">
        <f>'Monthly Data'!L48</f>
        <v>10331734.796576479</v>
      </c>
      <c r="M48" s="8">
        <f>'Monthly Data'!M48</f>
        <v>219018.85435177654</v>
      </c>
      <c r="N48" s="8">
        <f>'Monthly Data'!N48</f>
        <v>34103.117660684351</v>
      </c>
      <c r="O48" s="5">
        <f>'Monthly Data'!O48</f>
        <v>25145.720000000008</v>
      </c>
      <c r="P48" s="5">
        <f>'Monthly Data'!P48</f>
        <v>511.54999999999995</v>
      </c>
      <c r="Q48" s="8">
        <f>'Monthly Data'!Q48</f>
        <v>14586</v>
      </c>
      <c r="R48" s="8">
        <f>'Monthly Data'!R48</f>
        <v>1718</v>
      </c>
      <c r="S48" s="8">
        <f>'Monthly Data'!S48</f>
        <v>126</v>
      </c>
      <c r="T48" s="8">
        <f>'Monthly Data'!T48</f>
        <v>3018</v>
      </c>
      <c r="U48" s="8">
        <f>'Monthly Data'!U48</f>
        <v>30</v>
      </c>
      <c r="V48" s="41">
        <f>Weather!C168</f>
        <v>6.7472211806147362</v>
      </c>
      <c r="W48" s="42">
        <f>Weather!D168</f>
        <v>457.6</v>
      </c>
      <c r="X48" s="42">
        <f>Weather!E168</f>
        <v>0</v>
      </c>
      <c r="Y48" s="42">
        <f>Weather!F168</f>
        <v>397.6</v>
      </c>
      <c r="Z48" s="42">
        <f>Weather!G168</f>
        <v>0</v>
      </c>
      <c r="AA48" s="42">
        <f>Weather!H168</f>
        <v>339.1</v>
      </c>
      <c r="AB48" s="42">
        <f>Weather!I168</f>
        <v>1.5</v>
      </c>
      <c r="AC48" s="42">
        <f>Weather!J168</f>
        <v>281.10000000000002</v>
      </c>
      <c r="AD48" s="42">
        <f>Weather!K168</f>
        <v>3.5</v>
      </c>
      <c r="AE48" s="42">
        <f>Weather!L168</f>
        <v>225</v>
      </c>
      <c r="AF48" s="42">
        <f>Weather!M168</f>
        <v>7.4</v>
      </c>
      <c r="AG48" s="42">
        <f>Weather!N168</f>
        <v>171.9</v>
      </c>
      <c r="AH48" s="42">
        <f>Weather!O168</f>
        <v>14.3</v>
      </c>
      <c r="AI48" s="42">
        <f>Weather!P168</f>
        <v>124.6</v>
      </c>
      <c r="AJ48" s="42">
        <f>Weather!Q168</f>
        <v>27</v>
      </c>
      <c r="AK48" s="42">
        <f>Weather!R168</f>
        <v>82.9</v>
      </c>
      <c r="AL48" s="42">
        <f>Weather!S168</f>
        <v>45.3</v>
      </c>
      <c r="AM48" s="39">
        <f>Economic!C48</f>
        <v>677384</v>
      </c>
      <c r="AN48" s="39">
        <f>Economic!D48</f>
        <v>6886.2</v>
      </c>
      <c r="AO48" s="39">
        <f>Economic!E48</f>
        <v>6898.2</v>
      </c>
      <c r="AP48" s="39">
        <f>Economic!F48</f>
        <v>103.7</v>
      </c>
      <c r="AQ48" s="39">
        <f>Economic!G48</f>
        <v>103.9</v>
      </c>
      <c r="AR48" s="43">
        <f t="shared" si="48"/>
        <v>30</v>
      </c>
      <c r="AS48" s="43">
        <v>21</v>
      </c>
      <c r="AT48" s="43">
        <f t="shared" si="22"/>
        <v>47</v>
      </c>
      <c r="AU48" s="43">
        <f t="shared" si="48"/>
        <v>0</v>
      </c>
      <c r="AV48" s="43">
        <f t="shared" si="48"/>
        <v>0</v>
      </c>
      <c r="AW48" s="43">
        <f t="shared" si="48"/>
        <v>0</v>
      </c>
      <c r="AX48" s="43">
        <f t="shared" si="48"/>
        <v>0</v>
      </c>
      <c r="AY48" s="43">
        <f t="shared" si="48"/>
        <v>0</v>
      </c>
      <c r="AZ48" s="43">
        <f t="shared" si="48"/>
        <v>0</v>
      </c>
      <c r="BA48" s="43">
        <f t="shared" si="48"/>
        <v>0</v>
      </c>
      <c r="BB48" s="43">
        <f t="shared" si="48"/>
        <v>0</v>
      </c>
      <c r="BC48" s="43">
        <f t="shared" si="48"/>
        <v>0</v>
      </c>
      <c r="BD48" s="43">
        <f t="shared" si="48"/>
        <v>0</v>
      </c>
      <c r="BE48" s="43">
        <f t="shared" si="48"/>
        <v>1</v>
      </c>
      <c r="BF48" s="43">
        <f t="shared" si="48"/>
        <v>0</v>
      </c>
      <c r="BG48" s="43">
        <f t="shared" si="48"/>
        <v>0</v>
      </c>
      <c r="BH48" s="43">
        <f t="shared" si="48"/>
        <v>1</v>
      </c>
      <c r="BI48" s="43">
        <f t="shared" si="2"/>
        <v>1</v>
      </c>
      <c r="BJ48" s="44">
        <v>0</v>
      </c>
      <c r="BK48" s="44">
        <v>0</v>
      </c>
      <c r="BL48" s="44">
        <f t="shared" si="23"/>
        <v>0</v>
      </c>
      <c r="BM48" s="43">
        <f t="shared" si="25"/>
        <v>0</v>
      </c>
      <c r="BN48" s="49">
        <f t="shared" si="29"/>
        <v>0</v>
      </c>
      <c r="BO48" s="49">
        <f t="shared" si="30"/>
        <v>0</v>
      </c>
      <c r="BP48" s="49">
        <f t="shared" si="31"/>
        <v>0</v>
      </c>
      <c r="BQ48" s="49">
        <f t="shared" si="32"/>
        <v>0</v>
      </c>
      <c r="BR48" s="49">
        <f t="shared" si="33"/>
        <v>0</v>
      </c>
      <c r="BS48" s="49">
        <f t="shared" si="34"/>
        <v>0</v>
      </c>
      <c r="BT48" s="49">
        <f t="shared" si="35"/>
        <v>0</v>
      </c>
      <c r="BU48" s="49">
        <f t="shared" si="36"/>
        <v>0</v>
      </c>
      <c r="BV48" s="49">
        <f t="shared" si="37"/>
        <v>0</v>
      </c>
      <c r="BW48" s="49">
        <f t="shared" si="38"/>
        <v>0</v>
      </c>
      <c r="BX48" s="49">
        <f t="shared" si="39"/>
        <v>0</v>
      </c>
      <c r="BY48" s="49">
        <f t="shared" si="40"/>
        <v>0</v>
      </c>
      <c r="BZ48" s="49">
        <f t="shared" si="41"/>
        <v>0</v>
      </c>
      <c r="CA48" s="49">
        <f t="shared" si="42"/>
        <v>0</v>
      </c>
      <c r="CB48" s="49">
        <f t="shared" si="43"/>
        <v>0</v>
      </c>
      <c r="CC48" s="49">
        <f t="shared" si="44"/>
        <v>0</v>
      </c>
      <c r="CD48" s="8">
        <f t="shared" si="45"/>
        <v>622.75711517680907</v>
      </c>
      <c r="CE48" s="8">
        <f t="shared" si="46"/>
        <v>2129.0115792811307</v>
      </c>
      <c r="CF48" s="8">
        <f t="shared" si="47"/>
        <v>81997.895210924442</v>
      </c>
    </row>
    <row r="49" spans="1:84">
      <c r="A49" s="7">
        <f>'Monthly Data'!A49</f>
        <v>42339</v>
      </c>
      <c r="B49" s="6">
        <f>'Monthly Data'!B49</f>
        <v>2015</v>
      </c>
      <c r="C49" s="6">
        <f t="shared" si="1"/>
        <v>12</v>
      </c>
      <c r="D49" s="8">
        <f>'Monthly Data'!D49</f>
        <v>11013126.286381325</v>
      </c>
      <c r="E49" s="1">
        <f>'Monthly Data'!E49</f>
        <v>102708.24640500457</v>
      </c>
      <c r="F49" s="8">
        <f>'Monthly Data'!F49</f>
        <v>11115834.53278633</v>
      </c>
      <c r="G49" s="8">
        <f>'Monthly Data'!G49</f>
        <v>3821023.3920277664</v>
      </c>
      <c r="H49" s="1">
        <f>'Monthly Data'!H49</f>
        <v>238440.14663125828</v>
      </c>
      <c r="I49" s="8">
        <f>'Monthly Data'!I49</f>
        <v>4059463.5386590245</v>
      </c>
      <c r="J49" s="8">
        <f>'Monthly Data'!J49</f>
        <v>10183472.099666435</v>
      </c>
      <c r="K49" s="1">
        <f>'Monthly Data'!K49</f>
        <v>201348.06188264678</v>
      </c>
      <c r="L49" s="8">
        <f>'Monthly Data'!L49</f>
        <v>10384820.161549082</v>
      </c>
      <c r="M49" s="8">
        <f>'Monthly Data'!M49</f>
        <v>239047.41292932947</v>
      </c>
      <c r="N49" s="8">
        <f>'Monthly Data'!N49</f>
        <v>32124.001186854672</v>
      </c>
      <c r="O49" s="5">
        <f>'Monthly Data'!O49</f>
        <v>25555.899999999998</v>
      </c>
      <c r="P49" s="5">
        <f>'Monthly Data'!P49</f>
        <v>511.54999999999995</v>
      </c>
      <c r="Q49" s="8">
        <f>'Monthly Data'!Q49</f>
        <v>14673</v>
      </c>
      <c r="R49" s="8">
        <f>'Monthly Data'!R49</f>
        <v>1727</v>
      </c>
      <c r="S49" s="8">
        <f>'Monthly Data'!S49</f>
        <v>126</v>
      </c>
      <c r="T49" s="8">
        <f>'Monthly Data'!T49</f>
        <v>3018</v>
      </c>
      <c r="U49" s="8">
        <f>'Monthly Data'!U49</f>
        <v>30</v>
      </c>
      <c r="V49" s="41">
        <f>Weather!C169</f>
        <v>3.9166656586594231</v>
      </c>
      <c r="W49" s="42">
        <f>Weather!D169</f>
        <v>560.6</v>
      </c>
      <c r="X49" s="42">
        <f>Weather!E169</f>
        <v>0</v>
      </c>
      <c r="Y49" s="42">
        <f>Weather!F169</f>
        <v>498.6</v>
      </c>
      <c r="Z49" s="42">
        <f>Weather!G169</f>
        <v>0</v>
      </c>
      <c r="AA49" s="42">
        <f>Weather!H169</f>
        <v>436.6</v>
      </c>
      <c r="AB49" s="42">
        <f>Weather!I169</f>
        <v>0</v>
      </c>
      <c r="AC49" s="42">
        <f>Weather!J169</f>
        <v>374.6</v>
      </c>
      <c r="AD49" s="42">
        <f>Weather!K169</f>
        <v>0</v>
      </c>
      <c r="AE49" s="42">
        <f>Weather!L169</f>
        <v>312.60000000000002</v>
      </c>
      <c r="AF49" s="42">
        <f>Weather!M169</f>
        <v>0</v>
      </c>
      <c r="AG49" s="42">
        <f>Weather!N169</f>
        <v>250.6</v>
      </c>
      <c r="AH49" s="42">
        <f>Weather!O169</f>
        <v>0</v>
      </c>
      <c r="AI49" s="42">
        <f>Weather!P169</f>
        <v>190.4</v>
      </c>
      <c r="AJ49" s="42">
        <f>Weather!Q169</f>
        <v>1.8</v>
      </c>
      <c r="AK49" s="42">
        <f>Weather!R169</f>
        <v>133.69999999999999</v>
      </c>
      <c r="AL49" s="42">
        <f>Weather!S169</f>
        <v>7.1</v>
      </c>
      <c r="AM49" s="39">
        <f>Economic!C49</f>
        <v>677384</v>
      </c>
      <c r="AN49" s="39">
        <f>Economic!D49</f>
        <v>6895.6</v>
      </c>
      <c r="AO49" s="39">
        <f>Economic!E49</f>
        <v>6902.3</v>
      </c>
      <c r="AP49" s="39">
        <f>Economic!F49</f>
        <v>104.4</v>
      </c>
      <c r="AQ49" s="39">
        <f>Economic!G49</f>
        <v>104.5</v>
      </c>
      <c r="AR49" s="43">
        <f t="shared" si="48"/>
        <v>31</v>
      </c>
      <c r="AS49" s="43">
        <v>20</v>
      </c>
      <c r="AT49" s="43">
        <f t="shared" si="22"/>
        <v>48</v>
      </c>
      <c r="AU49" s="43">
        <f t="shared" si="48"/>
        <v>0</v>
      </c>
      <c r="AV49" s="43">
        <f t="shared" si="48"/>
        <v>0</v>
      </c>
      <c r="AW49" s="43">
        <f t="shared" si="48"/>
        <v>0</v>
      </c>
      <c r="AX49" s="43">
        <f t="shared" si="48"/>
        <v>0</v>
      </c>
      <c r="AY49" s="43">
        <f t="shared" si="48"/>
        <v>0</v>
      </c>
      <c r="AZ49" s="43">
        <f t="shared" si="48"/>
        <v>0</v>
      </c>
      <c r="BA49" s="43">
        <f t="shared" si="48"/>
        <v>0</v>
      </c>
      <c r="BB49" s="43">
        <f t="shared" si="48"/>
        <v>0</v>
      </c>
      <c r="BC49" s="43">
        <f t="shared" si="48"/>
        <v>0</v>
      </c>
      <c r="BD49" s="43">
        <f t="shared" si="48"/>
        <v>0</v>
      </c>
      <c r="BE49" s="43">
        <f t="shared" si="48"/>
        <v>0</v>
      </c>
      <c r="BF49" s="43">
        <f t="shared" si="48"/>
        <v>1</v>
      </c>
      <c r="BG49" s="43">
        <f t="shared" si="48"/>
        <v>0</v>
      </c>
      <c r="BH49" s="43">
        <f t="shared" si="48"/>
        <v>0</v>
      </c>
      <c r="BI49" s="43">
        <f t="shared" si="2"/>
        <v>0</v>
      </c>
      <c r="BJ49" s="44">
        <v>0</v>
      </c>
      <c r="BK49" s="44">
        <v>0</v>
      </c>
      <c r="BL49" s="44">
        <f t="shared" si="23"/>
        <v>0</v>
      </c>
      <c r="BM49" s="43">
        <f t="shared" si="25"/>
        <v>0</v>
      </c>
      <c r="BN49" s="49">
        <f t="shared" si="29"/>
        <v>0</v>
      </c>
      <c r="BO49" s="49">
        <f t="shared" si="30"/>
        <v>0</v>
      </c>
      <c r="BP49" s="49">
        <f t="shared" si="31"/>
        <v>0</v>
      </c>
      <c r="BQ49" s="49">
        <f t="shared" si="32"/>
        <v>0</v>
      </c>
      <c r="BR49" s="49">
        <f t="shared" si="33"/>
        <v>0</v>
      </c>
      <c r="BS49" s="49">
        <f t="shared" si="34"/>
        <v>0</v>
      </c>
      <c r="BT49" s="49">
        <f t="shared" si="35"/>
        <v>0</v>
      </c>
      <c r="BU49" s="49">
        <f t="shared" si="36"/>
        <v>0</v>
      </c>
      <c r="BV49" s="49">
        <f t="shared" si="37"/>
        <v>0</v>
      </c>
      <c r="BW49" s="49">
        <f t="shared" si="38"/>
        <v>0</v>
      </c>
      <c r="BX49" s="49">
        <f t="shared" si="39"/>
        <v>0</v>
      </c>
      <c r="BY49" s="49">
        <f t="shared" si="40"/>
        <v>0</v>
      </c>
      <c r="BZ49" s="49">
        <f t="shared" si="41"/>
        <v>0</v>
      </c>
      <c r="CA49" s="49">
        <f t="shared" si="42"/>
        <v>0</v>
      </c>
      <c r="CB49" s="49">
        <f t="shared" si="43"/>
        <v>0</v>
      </c>
      <c r="CC49" s="49">
        <f t="shared" si="44"/>
        <v>0</v>
      </c>
      <c r="CD49" s="8">
        <f t="shared" si="45"/>
        <v>757.57067626159142</v>
      </c>
      <c r="CE49" s="8">
        <f t="shared" si="46"/>
        <v>2350.5868782044149</v>
      </c>
      <c r="CF49" s="8">
        <f t="shared" si="47"/>
        <v>82419.207631341924</v>
      </c>
    </row>
    <row r="50" spans="1:84">
      <c r="A50" s="7">
        <f>'Monthly Data'!A50</f>
        <v>42370</v>
      </c>
      <c r="B50" s="6">
        <f>'Monthly Data'!B50</f>
        <v>2016</v>
      </c>
      <c r="C50" s="6">
        <f t="shared" si="1"/>
        <v>1</v>
      </c>
      <c r="D50" s="8">
        <f>'Monthly Data'!D50</f>
        <v>12387821.568398194</v>
      </c>
      <c r="E50" s="1">
        <f>'Monthly Data'!E50</f>
        <v>198370.29154496465</v>
      </c>
      <c r="F50" s="8">
        <f>'Monthly Data'!F50</f>
        <v>12586191.859943159</v>
      </c>
      <c r="G50" s="8">
        <f>'Monthly Data'!G50</f>
        <v>4269798.7353650993</v>
      </c>
      <c r="H50" s="1">
        <f>'Monthly Data'!H50</f>
        <v>246828.58648979184</v>
      </c>
      <c r="I50" s="8">
        <f>'Monthly Data'!I50</f>
        <v>4516627.3218548913</v>
      </c>
      <c r="J50" s="8">
        <f>'Monthly Data'!J50</f>
        <v>11266540.085255619</v>
      </c>
      <c r="K50" s="1">
        <f>'Monthly Data'!K50</f>
        <v>255809.82296543571</v>
      </c>
      <c r="L50" s="8">
        <f>'Monthly Data'!L50</f>
        <v>11522349.908221055</v>
      </c>
      <c r="M50" s="8">
        <f>'Monthly Data'!M50</f>
        <v>232228.24493238155</v>
      </c>
      <c r="N50" s="8">
        <f>'Monthly Data'!N50</f>
        <v>34010.772242230225</v>
      </c>
      <c r="O50" s="5">
        <f>'Monthly Data'!O50</f>
        <v>25271.989999999998</v>
      </c>
      <c r="P50" s="5">
        <f>'Monthly Data'!P50</f>
        <v>511.54999999999995</v>
      </c>
      <c r="Q50" s="8">
        <f>'Monthly Data'!Q50</f>
        <v>14724</v>
      </c>
      <c r="R50" s="8">
        <f>'Monthly Data'!R50</f>
        <v>1723</v>
      </c>
      <c r="S50" s="8">
        <f>'Monthly Data'!S50</f>
        <v>126</v>
      </c>
      <c r="T50" s="8">
        <f>'Monthly Data'!T50</f>
        <v>3018</v>
      </c>
      <c r="U50" s="8">
        <f>'Monthly Data'!U50</f>
        <v>30</v>
      </c>
      <c r="V50" s="41">
        <f>Weather!C170</f>
        <v>-4.0102200937996555</v>
      </c>
      <c r="W50" s="42">
        <f>Weather!D170</f>
        <v>806.3</v>
      </c>
      <c r="X50" s="42">
        <f>Weather!E170</f>
        <v>0</v>
      </c>
      <c r="Y50" s="42">
        <f>Weather!F170</f>
        <v>744.3</v>
      </c>
      <c r="Z50" s="42">
        <f>Weather!G170</f>
        <v>0</v>
      </c>
      <c r="AA50" s="42">
        <f>Weather!H170</f>
        <v>682.3</v>
      </c>
      <c r="AB50" s="42">
        <f>Weather!I170</f>
        <v>0</v>
      </c>
      <c r="AC50" s="42">
        <f>Weather!J170</f>
        <v>620.29999999999995</v>
      </c>
      <c r="AD50" s="42">
        <f>Weather!K170</f>
        <v>0</v>
      </c>
      <c r="AE50" s="42">
        <f>Weather!L170</f>
        <v>558.29999999999995</v>
      </c>
      <c r="AF50" s="42">
        <f>Weather!M170</f>
        <v>0</v>
      </c>
      <c r="AG50" s="42">
        <f>Weather!N170</f>
        <v>496.3</v>
      </c>
      <c r="AH50" s="42">
        <f>Weather!O170</f>
        <v>0</v>
      </c>
      <c r="AI50" s="42">
        <f>Weather!P170</f>
        <v>434.3</v>
      </c>
      <c r="AJ50" s="42">
        <f>Weather!Q170</f>
        <v>0</v>
      </c>
      <c r="AK50" s="42">
        <f>Weather!R170</f>
        <v>372.3</v>
      </c>
      <c r="AL50" s="42">
        <f>Weather!S170</f>
        <v>0</v>
      </c>
      <c r="AM50" s="39">
        <f>Economic!C50</f>
        <v>692620.80000000005</v>
      </c>
      <c r="AN50" s="39">
        <f>Economic!D50</f>
        <v>6908.4</v>
      </c>
      <c r="AO50" s="39">
        <f>Economic!E50</f>
        <v>6871.2</v>
      </c>
      <c r="AP50" s="39">
        <f>Economic!F50</f>
        <v>106.2</v>
      </c>
      <c r="AQ50" s="39">
        <f>Economic!G50</f>
        <v>106.3</v>
      </c>
      <c r="AR50" s="43">
        <f>AR2</f>
        <v>31</v>
      </c>
      <c r="AS50" s="43">
        <v>22</v>
      </c>
      <c r="AT50" s="43">
        <f t="shared" si="22"/>
        <v>49</v>
      </c>
      <c r="AU50" s="43">
        <f t="shared" si="48"/>
        <v>1</v>
      </c>
      <c r="AV50" s="43">
        <f t="shared" si="48"/>
        <v>0</v>
      </c>
      <c r="AW50" s="43">
        <f t="shared" si="48"/>
        <v>0</v>
      </c>
      <c r="AX50" s="43">
        <f t="shared" si="48"/>
        <v>0</v>
      </c>
      <c r="AY50" s="43">
        <f t="shared" si="48"/>
        <v>0</v>
      </c>
      <c r="AZ50" s="43">
        <f t="shared" si="48"/>
        <v>0</v>
      </c>
      <c r="BA50" s="43">
        <f t="shared" si="48"/>
        <v>0</v>
      </c>
      <c r="BB50" s="43">
        <f t="shared" si="48"/>
        <v>0</v>
      </c>
      <c r="BC50" s="43">
        <f t="shared" si="48"/>
        <v>0</v>
      </c>
      <c r="BD50" s="43">
        <f t="shared" si="48"/>
        <v>0</v>
      </c>
      <c r="BE50" s="43">
        <f t="shared" si="48"/>
        <v>0</v>
      </c>
      <c r="BF50" s="43">
        <f t="shared" si="48"/>
        <v>0</v>
      </c>
      <c r="BG50" s="43">
        <f t="shared" si="48"/>
        <v>0</v>
      </c>
      <c r="BH50" s="43">
        <f t="shared" si="48"/>
        <v>0</v>
      </c>
      <c r="BI50" s="43">
        <f t="shared" si="2"/>
        <v>0</v>
      </c>
      <c r="BJ50" s="44">
        <v>0</v>
      </c>
      <c r="BK50" s="44">
        <v>0</v>
      </c>
      <c r="BL50" s="44">
        <f t="shared" si="23"/>
        <v>0</v>
      </c>
      <c r="BM50" s="43">
        <f t="shared" si="25"/>
        <v>0</v>
      </c>
      <c r="BN50" s="49">
        <f t="shared" si="29"/>
        <v>0</v>
      </c>
      <c r="BO50" s="49">
        <f t="shared" si="30"/>
        <v>0</v>
      </c>
      <c r="BP50" s="49">
        <f t="shared" si="31"/>
        <v>0</v>
      </c>
      <c r="BQ50" s="49">
        <f t="shared" si="32"/>
        <v>0</v>
      </c>
      <c r="BR50" s="49">
        <f t="shared" si="33"/>
        <v>0</v>
      </c>
      <c r="BS50" s="49">
        <f t="shared" si="34"/>
        <v>0</v>
      </c>
      <c r="BT50" s="49">
        <f t="shared" si="35"/>
        <v>0</v>
      </c>
      <c r="BU50" s="49">
        <f t="shared" si="36"/>
        <v>0</v>
      </c>
      <c r="BV50" s="49">
        <f t="shared" si="37"/>
        <v>0</v>
      </c>
      <c r="BW50" s="49">
        <f t="shared" si="38"/>
        <v>0</v>
      </c>
      <c r="BX50" s="49">
        <f t="shared" si="39"/>
        <v>0</v>
      </c>
      <c r="BY50" s="49">
        <f t="shared" si="40"/>
        <v>0</v>
      </c>
      <c r="BZ50" s="49">
        <f t="shared" si="41"/>
        <v>0</v>
      </c>
      <c r="CA50" s="49">
        <f t="shared" si="42"/>
        <v>0</v>
      </c>
      <c r="CB50" s="49">
        <f t="shared" si="43"/>
        <v>0</v>
      </c>
      <c r="CC50" s="49">
        <f t="shared" si="44"/>
        <v>0</v>
      </c>
      <c r="CD50" s="8">
        <f t="shared" si="45"/>
        <v>854.80792311485732</v>
      </c>
      <c r="CE50" s="8">
        <f t="shared" si="46"/>
        <v>2621.373953485137</v>
      </c>
      <c r="CF50" s="8">
        <f t="shared" si="47"/>
        <v>91447.221493817895</v>
      </c>
    </row>
    <row r="51" spans="1:84">
      <c r="A51" s="7">
        <f>'Monthly Data'!A51</f>
        <v>42401</v>
      </c>
      <c r="B51" s="6">
        <f>'Monthly Data'!B51</f>
        <v>2016</v>
      </c>
      <c r="C51" s="6">
        <f t="shared" si="1"/>
        <v>2</v>
      </c>
      <c r="D51" s="8">
        <f>'Monthly Data'!D51</f>
        <v>11677569.979080239</v>
      </c>
      <c r="E51" s="1">
        <f>'Monthly Data'!E51</f>
        <v>198370.29154496465</v>
      </c>
      <c r="F51" s="8">
        <f>'Monthly Data'!F51</f>
        <v>11875940.270625204</v>
      </c>
      <c r="G51" s="8">
        <f>'Monthly Data'!G51</f>
        <v>4152083.7733572423</v>
      </c>
      <c r="H51" s="1">
        <f>'Monthly Data'!H51</f>
        <v>246828.58648979184</v>
      </c>
      <c r="I51" s="8">
        <f>'Monthly Data'!I51</f>
        <v>4398912.3598470343</v>
      </c>
      <c r="J51" s="8">
        <f>'Monthly Data'!J51</f>
        <v>11106545.541198021</v>
      </c>
      <c r="K51" s="1">
        <f>'Monthly Data'!K51</f>
        <v>255809.82296543571</v>
      </c>
      <c r="L51" s="8">
        <f>'Monthly Data'!L51</f>
        <v>11362355.364163456</v>
      </c>
      <c r="M51" s="8">
        <f>'Monthly Data'!M51</f>
        <v>199737.63340115434</v>
      </c>
      <c r="N51" s="8">
        <f>'Monthly Data'!N51</f>
        <v>31065.543450157224</v>
      </c>
      <c r="O51" s="5">
        <f>'Monthly Data'!O51</f>
        <v>24882.779999999995</v>
      </c>
      <c r="P51" s="5">
        <f>'Monthly Data'!P51</f>
        <v>511.54999999999995</v>
      </c>
      <c r="Q51" s="8">
        <f>'Monthly Data'!Q51</f>
        <v>14666</v>
      </c>
      <c r="R51" s="8">
        <f>'Monthly Data'!R51</f>
        <v>1724</v>
      </c>
      <c r="S51" s="8">
        <f>'Monthly Data'!S51</f>
        <v>144</v>
      </c>
      <c r="T51" s="8">
        <f>'Monthly Data'!T51</f>
        <v>3069</v>
      </c>
      <c r="U51" s="8">
        <f>'Monthly Data'!U51</f>
        <v>30</v>
      </c>
      <c r="V51" s="41">
        <f>Weather!C171</f>
        <v>-3.5</v>
      </c>
      <c r="W51" s="42">
        <f>Weather!D171</f>
        <v>739.5</v>
      </c>
      <c r="X51" s="42">
        <f>Weather!E171</f>
        <v>0</v>
      </c>
      <c r="Y51" s="42">
        <f>Weather!F171</f>
        <v>681.5</v>
      </c>
      <c r="Z51" s="42">
        <f>Weather!G171</f>
        <v>0</v>
      </c>
      <c r="AA51" s="42">
        <f>Weather!H171</f>
        <v>623.5</v>
      </c>
      <c r="AB51" s="42">
        <f>Weather!I171</f>
        <v>0</v>
      </c>
      <c r="AC51" s="42">
        <f>Weather!J171</f>
        <v>565.5</v>
      </c>
      <c r="AD51" s="42">
        <f>Weather!K171</f>
        <v>0</v>
      </c>
      <c r="AE51" s="42">
        <f>Weather!L171</f>
        <v>507.5</v>
      </c>
      <c r="AF51" s="42">
        <f>Weather!M171</f>
        <v>0</v>
      </c>
      <c r="AG51" s="42">
        <f>Weather!N171</f>
        <v>449.5</v>
      </c>
      <c r="AH51" s="42">
        <f>Weather!O171</f>
        <v>0</v>
      </c>
      <c r="AI51" s="42">
        <f>Weather!P171</f>
        <v>391.5</v>
      </c>
      <c r="AJ51" s="42">
        <f>Weather!Q171</f>
        <v>0</v>
      </c>
      <c r="AK51" s="42">
        <f>Weather!R171</f>
        <v>333.5</v>
      </c>
      <c r="AL51" s="42">
        <f>Weather!S171</f>
        <v>0</v>
      </c>
      <c r="AM51" s="39">
        <f>Economic!C51</f>
        <v>692620.80000000005</v>
      </c>
      <c r="AN51" s="39">
        <f>Economic!D51</f>
        <v>6922.3</v>
      </c>
      <c r="AO51" s="39">
        <f>Economic!E51</f>
        <v>6850.4</v>
      </c>
      <c r="AP51" s="39">
        <f>Economic!F51</f>
        <v>107.8</v>
      </c>
      <c r="AQ51" s="39">
        <f>Economic!G51</f>
        <v>106.7</v>
      </c>
      <c r="AR51" s="43">
        <f t="shared" ref="AR51:AR114" si="49">AR3</f>
        <v>29</v>
      </c>
      <c r="AS51" s="43">
        <v>19</v>
      </c>
      <c r="AT51" s="43">
        <f t="shared" si="22"/>
        <v>50</v>
      </c>
      <c r="AU51" s="43">
        <f t="shared" si="48"/>
        <v>0</v>
      </c>
      <c r="AV51" s="43">
        <f t="shared" si="48"/>
        <v>1</v>
      </c>
      <c r="AW51" s="43">
        <f t="shared" si="48"/>
        <v>0</v>
      </c>
      <c r="AX51" s="43">
        <f t="shared" si="48"/>
        <v>0</v>
      </c>
      <c r="AY51" s="43">
        <f t="shared" si="48"/>
        <v>0</v>
      </c>
      <c r="AZ51" s="43">
        <f t="shared" si="48"/>
        <v>0</v>
      </c>
      <c r="BA51" s="43">
        <f t="shared" si="48"/>
        <v>0</v>
      </c>
      <c r="BB51" s="43">
        <f t="shared" si="48"/>
        <v>0</v>
      </c>
      <c r="BC51" s="43">
        <f t="shared" si="48"/>
        <v>0</v>
      </c>
      <c r="BD51" s="43">
        <f t="shared" si="48"/>
        <v>0</v>
      </c>
      <c r="BE51" s="43">
        <f t="shared" si="48"/>
        <v>0</v>
      </c>
      <c r="BF51" s="43">
        <f t="shared" si="48"/>
        <v>0</v>
      </c>
      <c r="BG51" s="43">
        <f t="shared" si="48"/>
        <v>0</v>
      </c>
      <c r="BH51" s="43">
        <f t="shared" si="48"/>
        <v>0</v>
      </c>
      <c r="BI51" s="43">
        <f t="shared" si="2"/>
        <v>0</v>
      </c>
      <c r="BJ51" s="44">
        <v>0</v>
      </c>
      <c r="BK51" s="44">
        <v>0</v>
      </c>
      <c r="BL51" s="44">
        <f t="shared" si="23"/>
        <v>0</v>
      </c>
      <c r="BM51" s="43">
        <f t="shared" si="25"/>
        <v>0</v>
      </c>
      <c r="BN51" s="49">
        <f t="shared" si="29"/>
        <v>0</v>
      </c>
      <c r="BO51" s="49">
        <f t="shared" si="30"/>
        <v>0</v>
      </c>
      <c r="BP51" s="49">
        <f t="shared" si="31"/>
        <v>0</v>
      </c>
      <c r="BQ51" s="49">
        <f t="shared" si="32"/>
        <v>0</v>
      </c>
      <c r="BR51" s="49">
        <f t="shared" si="33"/>
        <v>0</v>
      </c>
      <c r="BS51" s="49">
        <f t="shared" si="34"/>
        <v>0</v>
      </c>
      <c r="BT51" s="49">
        <f t="shared" si="35"/>
        <v>0</v>
      </c>
      <c r="BU51" s="49">
        <f t="shared" si="36"/>
        <v>0</v>
      </c>
      <c r="BV51" s="49">
        <f t="shared" si="37"/>
        <v>0</v>
      </c>
      <c r="BW51" s="49">
        <f t="shared" si="38"/>
        <v>0</v>
      </c>
      <c r="BX51" s="49">
        <f t="shared" si="39"/>
        <v>0</v>
      </c>
      <c r="BY51" s="49">
        <f t="shared" si="40"/>
        <v>0</v>
      </c>
      <c r="BZ51" s="49">
        <f t="shared" si="41"/>
        <v>0</v>
      </c>
      <c r="CA51" s="49">
        <f t="shared" si="42"/>
        <v>0</v>
      </c>
      <c r="CB51" s="49">
        <f t="shared" si="43"/>
        <v>0</v>
      </c>
      <c r="CC51" s="49">
        <f t="shared" si="44"/>
        <v>0</v>
      </c>
      <c r="CD51" s="8">
        <f t="shared" si="45"/>
        <v>809.76000754297036</v>
      </c>
      <c r="CE51" s="8">
        <f t="shared" si="46"/>
        <v>2551.5732945748459</v>
      </c>
      <c r="CF51" s="8">
        <f t="shared" si="47"/>
        <v>78905.245584468445</v>
      </c>
    </row>
    <row r="52" spans="1:84">
      <c r="A52" s="7">
        <f>'Monthly Data'!A52</f>
        <v>42430</v>
      </c>
      <c r="B52" s="6">
        <f>'Monthly Data'!B52</f>
        <v>2016</v>
      </c>
      <c r="C52" s="6">
        <f t="shared" si="1"/>
        <v>3</v>
      </c>
      <c r="D52" s="8">
        <f>'Monthly Data'!D52</f>
        <v>11211169.235502606</v>
      </c>
      <c r="E52" s="1">
        <f>'Monthly Data'!E52</f>
        <v>198370.29154496465</v>
      </c>
      <c r="F52" s="8">
        <f>'Monthly Data'!F52</f>
        <v>11409539.527047571</v>
      </c>
      <c r="G52" s="8">
        <f>'Monthly Data'!G52</f>
        <v>4135689.9597290251</v>
      </c>
      <c r="H52" s="1">
        <f>'Monthly Data'!H52</f>
        <v>246828.58648979184</v>
      </c>
      <c r="I52" s="8">
        <f>'Monthly Data'!I52</f>
        <v>4382518.5462188171</v>
      </c>
      <c r="J52" s="8">
        <f>'Monthly Data'!J52</f>
        <v>11187739.524963889</v>
      </c>
      <c r="K52" s="1">
        <f>'Monthly Data'!K52</f>
        <v>255809.82296543571</v>
      </c>
      <c r="L52" s="8">
        <f>'Monthly Data'!L52</f>
        <v>11443549.347929325</v>
      </c>
      <c r="M52" s="8">
        <f>'Monthly Data'!M52</f>
        <v>176768.39774248595</v>
      </c>
      <c r="N52" s="8">
        <f>'Monthly Data'!N52</f>
        <v>34160.893191165975</v>
      </c>
      <c r="O52" s="5">
        <f>'Monthly Data'!O52</f>
        <v>27735.630000000005</v>
      </c>
      <c r="P52" s="5">
        <f>'Monthly Data'!P52</f>
        <v>511.54999999999995</v>
      </c>
      <c r="Q52" s="8">
        <f>'Monthly Data'!Q52</f>
        <v>14697.5</v>
      </c>
      <c r="R52" s="8">
        <f>'Monthly Data'!R52</f>
        <v>1731</v>
      </c>
      <c r="S52" s="8">
        <f>'Monthly Data'!S52</f>
        <v>136</v>
      </c>
      <c r="T52" s="8">
        <f>'Monthly Data'!T52</f>
        <v>3069</v>
      </c>
      <c r="U52" s="8">
        <f>'Monthly Data'!U52</f>
        <v>30</v>
      </c>
      <c r="V52" s="41">
        <f>Weather!C172</f>
        <v>1.442472110272327</v>
      </c>
      <c r="W52" s="42">
        <f>Weather!D172</f>
        <v>637.29999999999995</v>
      </c>
      <c r="X52" s="42">
        <f>Weather!E172</f>
        <v>0</v>
      </c>
      <c r="Y52" s="42">
        <f>Weather!F172</f>
        <v>575.29999999999995</v>
      </c>
      <c r="Z52" s="42">
        <f>Weather!G172</f>
        <v>0</v>
      </c>
      <c r="AA52" s="42">
        <f>Weather!H172</f>
        <v>513.29999999999995</v>
      </c>
      <c r="AB52" s="42">
        <f>Weather!I172</f>
        <v>0</v>
      </c>
      <c r="AC52" s="42">
        <f>Weather!J172</f>
        <v>451.3</v>
      </c>
      <c r="AD52" s="42">
        <f>Weather!K172</f>
        <v>0</v>
      </c>
      <c r="AE52" s="42">
        <f>Weather!L172</f>
        <v>389.3</v>
      </c>
      <c r="AF52" s="42">
        <f>Weather!M172</f>
        <v>0</v>
      </c>
      <c r="AG52" s="42">
        <f>Weather!N172</f>
        <v>327.8</v>
      </c>
      <c r="AH52" s="42">
        <f>Weather!O172</f>
        <v>0.5</v>
      </c>
      <c r="AI52" s="42">
        <f>Weather!P172</f>
        <v>268.7</v>
      </c>
      <c r="AJ52" s="42">
        <f>Weather!Q172</f>
        <v>3.4</v>
      </c>
      <c r="AK52" s="42">
        <f>Weather!R172</f>
        <v>210.7</v>
      </c>
      <c r="AL52" s="42">
        <f>Weather!S172</f>
        <v>7.4</v>
      </c>
      <c r="AM52" s="39">
        <f>Economic!C52</f>
        <v>692620.80000000005</v>
      </c>
      <c r="AN52" s="39">
        <f>Economic!D52</f>
        <v>6930.2</v>
      </c>
      <c r="AO52" s="39">
        <f>Economic!E52</f>
        <v>6827.3</v>
      </c>
      <c r="AP52" s="39">
        <f>Economic!F52</f>
        <v>108.7</v>
      </c>
      <c r="AQ52" s="39">
        <f>Economic!G52</f>
        <v>107.4</v>
      </c>
      <c r="AR52" s="43">
        <f t="shared" si="49"/>
        <v>31</v>
      </c>
      <c r="AS52" s="43">
        <v>21</v>
      </c>
      <c r="AT52" s="43">
        <f t="shared" si="22"/>
        <v>51</v>
      </c>
      <c r="AU52" s="43">
        <f t="shared" si="48"/>
        <v>0</v>
      </c>
      <c r="AV52" s="43">
        <f t="shared" si="48"/>
        <v>0</v>
      </c>
      <c r="AW52" s="43">
        <f t="shared" si="48"/>
        <v>1</v>
      </c>
      <c r="AX52" s="43">
        <f t="shared" si="48"/>
        <v>0</v>
      </c>
      <c r="AY52" s="43">
        <f t="shared" si="48"/>
        <v>0</v>
      </c>
      <c r="AZ52" s="43">
        <f t="shared" si="48"/>
        <v>0</v>
      </c>
      <c r="BA52" s="43">
        <f t="shared" si="48"/>
        <v>0</v>
      </c>
      <c r="BB52" s="43">
        <f t="shared" si="48"/>
        <v>0</v>
      </c>
      <c r="BC52" s="43">
        <f t="shared" si="48"/>
        <v>0</v>
      </c>
      <c r="BD52" s="43">
        <f t="shared" si="48"/>
        <v>0</v>
      </c>
      <c r="BE52" s="43">
        <f t="shared" si="48"/>
        <v>0</v>
      </c>
      <c r="BF52" s="43">
        <f t="shared" si="48"/>
        <v>0</v>
      </c>
      <c r="BG52" s="43">
        <f t="shared" si="48"/>
        <v>1</v>
      </c>
      <c r="BH52" s="43">
        <f t="shared" si="48"/>
        <v>0</v>
      </c>
      <c r="BI52" s="43">
        <f t="shared" si="2"/>
        <v>1</v>
      </c>
      <c r="BJ52" s="44">
        <v>0</v>
      </c>
      <c r="BK52" s="44">
        <v>0</v>
      </c>
      <c r="BL52" s="44">
        <f t="shared" si="23"/>
        <v>0</v>
      </c>
      <c r="BM52" s="43">
        <f t="shared" si="25"/>
        <v>0</v>
      </c>
      <c r="BN52" s="49">
        <f t="shared" si="29"/>
        <v>0</v>
      </c>
      <c r="BO52" s="49">
        <f t="shared" si="30"/>
        <v>0</v>
      </c>
      <c r="BP52" s="49">
        <f t="shared" si="31"/>
        <v>0</v>
      </c>
      <c r="BQ52" s="49">
        <f t="shared" si="32"/>
        <v>0</v>
      </c>
      <c r="BR52" s="49">
        <f t="shared" si="33"/>
        <v>0</v>
      </c>
      <c r="BS52" s="49">
        <f t="shared" si="34"/>
        <v>0</v>
      </c>
      <c r="BT52" s="49">
        <f t="shared" si="35"/>
        <v>0</v>
      </c>
      <c r="BU52" s="49">
        <f t="shared" si="36"/>
        <v>0</v>
      </c>
      <c r="BV52" s="49">
        <f t="shared" si="37"/>
        <v>0</v>
      </c>
      <c r="BW52" s="49">
        <f t="shared" si="38"/>
        <v>0</v>
      </c>
      <c r="BX52" s="49">
        <f t="shared" si="39"/>
        <v>0</v>
      </c>
      <c r="BY52" s="49">
        <f t="shared" si="40"/>
        <v>0</v>
      </c>
      <c r="BZ52" s="49">
        <f t="shared" si="41"/>
        <v>0</v>
      </c>
      <c r="CA52" s="49">
        <f t="shared" si="42"/>
        <v>0</v>
      </c>
      <c r="CB52" s="49">
        <f t="shared" si="43"/>
        <v>0</v>
      </c>
      <c r="CC52" s="49">
        <f t="shared" si="44"/>
        <v>0</v>
      </c>
      <c r="CD52" s="8">
        <f t="shared" si="45"/>
        <v>776.29117380830553</v>
      </c>
      <c r="CE52" s="8">
        <f t="shared" si="46"/>
        <v>2531.7842554701429</v>
      </c>
      <c r="CF52" s="8">
        <f t="shared" si="47"/>
        <v>84143.745205362677</v>
      </c>
    </row>
    <row r="53" spans="1:84">
      <c r="A53" s="7">
        <f>'Monthly Data'!A53</f>
        <v>42461</v>
      </c>
      <c r="B53" s="6">
        <f>'Monthly Data'!B53</f>
        <v>2016</v>
      </c>
      <c r="C53" s="6">
        <f t="shared" si="1"/>
        <v>4</v>
      </c>
      <c r="D53" s="8">
        <f>'Monthly Data'!D53</f>
        <v>9324741.16342129</v>
      </c>
      <c r="E53" s="1">
        <f>'Monthly Data'!E53</f>
        <v>198370.29154496465</v>
      </c>
      <c r="F53" s="8">
        <f>'Monthly Data'!F53</f>
        <v>9523111.4549662545</v>
      </c>
      <c r="G53" s="8">
        <f>'Monthly Data'!G53</f>
        <v>3689399.7142583006</v>
      </c>
      <c r="H53" s="1">
        <f>'Monthly Data'!H53</f>
        <v>246828.58648979184</v>
      </c>
      <c r="I53" s="8">
        <f>'Monthly Data'!I53</f>
        <v>3936228.3007480926</v>
      </c>
      <c r="J53" s="8">
        <f>'Monthly Data'!J53</f>
        <v>10070952.854873979</v>
      </c>
      <c r="K53" s="1">
        <f>'Monthly Data'!K53</f>
        <v>255809.82296543571</v>
      </c>
      <c r="L53" s="8">
        <f>'Monthly Data'!L53</f>
        <v>10326762.677839415</v>
      </c>
      <c r="M53" s="8">
        <f>'Monthly Data'!M53</f>
        <v>148609.893627702</v>
      </c>
      <c r="N53" s="8">
        <f>'Monthly Data'!N53</f>
        <v>34364.849219974727</v>
      </c>
      <c r="O53" s="5">
        <f>'Monthly Data'!O53</f>
        <v>26003.790000000005</v>
      </c>
      <c r="P53" s="5">
        <f>'Monthly Data'!P53</f>
        <v>501.98999999999995</v>
      </c>
      <c r="Q53" s="8">
        <f>'Monthly Data'!Q53</f>
        <v>14697.5</v>
      </c>
      <c r="R53" s="8">
        <f>'Monthly Data'!R53</f>
        <v>1731</v>
      </c>
      <c r="S53" s="8">
        <f>'Monthly Data'!S53</f>
        <v>130</v>
      </c>
      <c r="T53" s="8">
        <f>'Monthly Data'!T53</f>
        <v>3069</v>
      </c>
      <c r="U53" s="8">
        <f>'Monthly Data'!U53</f>
        <v>30</v>
      </c>
      <c r="V53" s="41">
        <f>Weather!C173</f>
        <v>3.3416635418442127</v>
      </c>
      <c r="W53" s="42">
        <f>Weather!D173</f>
        <v>559.79999999999995</v>
      </c>
      <c r="X53" s="42">
        <f>Weather!E173</f>
        <v>0</v>
      </c>
      <c r="Y53" s="42">
        <f>Weather!F173</f>
        <v>499.8</v>
      </c>
      <c r="Z53" s="42">
        <f>Weather!G173</f>
        <v>0</v>
      </c>
      <c r="AA53" s="42">
        <f>Weather!H173</f>
        <v>439.8</v>
      </c>
      <c r="AB53" s="42">
        <f>Weather!I173</f>
        <v>0</v>
      </c>
      <c r="AC53" s="42">
        <f>Weather!J173</f>
        <v>379.8</v>
      </c>
      <c r="AD53" s="42">
        <f>Weather!K173</f>
        <v>0</v>
      </c>
      <c r="AE53" s="42">
        <f>Weather!L173</f>
        <v>319.8</v>
      </c>
      <c r="AF53" s="42">
        <f>Weather!M173</f>
        <v>0</v>
      </c>
      <c r="AG53" s="42">
        <f>Weather!N173</f>
        <v>261.7</v>
      </c>
      <c r="AH53" s="42">
        <f>Weather!O173</f>
        <v>1.9</v>
      </c>
      <c r="AI53" s="42">
        <f>Weather!P173</f>
        <v>206.3</v>
      </c>
      <c r="AJ53" s="42">
        <f>Weather!Q173</f>
        <v>6.5</v>
      </c>
      <c r="AK53" s="42">
        <f>Weather!R173</f>
        <v>155.19999999999999</v>
      </c>
      <c r="AL53" s="42">
        <f>Weather!S173</f>
        <v>15.4</v>
      </c>
      <c r="AM53" s="39">
        <f>Economic!C53</f>
        <v>692620.80000000005</v>
      </c>
      <c r="AN53" s="39">
        <f>Economic!D53</f>
        <v>6931.9</v>
      </c>
      <c r="AO53" s="39">
        <f>Economic!E53</f>
        <v>6843.7</v>
      </c>
      <c r="AP53" s="39">
        <f>Economic!F53</f>
        <v>107.5</v>
      </c>
      <c r="AQ53" s="39">
        <f>Economic!G53</f>
        <v>106.2</v>
      </c>
      <c r="AR53" s="43">
        <f t="shared" si="49"/>
        <v>30</v>
      </c>
      <c r="AS53" s="43">
        <v>20</v>
      </c>
      <c r="AT53" s="43">
        <f t="shared" si="22"/>
        <v>52</v>
      </c>
      <c r="AU53" s="43">
        <f t="shared" si="48"/>
        <v>0</v>
      </c>
      <c r="AV53" s="43">
        <f t="shared" si="48"/>
        <v>0</v>
      </c>
      <c r="AW53" s="43">
        <f t="shared" si="48"/>
        <v>0</v>
      </c>
      <c r="AX53" s="43">
        <f t="shared" si="48"/>
        <v>1</v>
      </c>
      <c r="AY53" s="43">
        <f t="shared" si="48"/>
        <v>0</v>
      </c>
      <c r="AZ53" s="43">
        <f t="shared" si="48"/>
        <v>0</v>
      </c>
      <c r="BA53" s="43">
        <f t="shared" si="48"/>
        <v>0</v>
      </c>
      <c r="BB53" s="43">
        <f t="shared" si="48"/>
        <v>0</v>
      </c>
      <c r="BC53" s="43">
        <f t="shared" si="48"/>
        <v>0</v>
      </c>
      <c r="BD53" s="43">
        <f t="shared" si="48"/>
        <v>0</v>
      </c>
      <c r="BE53" s="43">
        <f t="shared" si="48"/>
        <v>0</v>
      </c>
      <c r="BF53" s="43">
        <f t="shared" si="48"/>
        <v>0</v>
      </c>
      <c r="BG53" s="43">
        <f t="shared" si="48"/>
        <v>1</v>
      </c>
      <c r="BH53" s="43">
        <f t="shared" si="48"/>
        <v>0</v>
      </c>
      <c r="BI53" s="43">
        <f t="shared" si="2"/>
        <v>1</v>
      </c>
      <c r="BJ53" s="44">
        <v>0</v>
      </c>
      <c r="BK53" s="44">
        <v>0</v>
      </c>
      <c r="BL53" s="44">
        <f t="shared" si="23"/>
        <v>0</v>
      </c>
      <c r="BM53" s="43">
        <f t="shared" si="25"/>
        <v>0</v>
      </c>
      <c r="BN53" s="49">
        <f t="shared" si="29"/>
        <v>0</v>
      </c>
      <c r="BO53" s="49">
        <f t="shared" si="30"/>
        <v>0</v>
      </c>
      <c r="BP53" s="49">
        <f t="shared" si="31"/>
        <v>0</v>
      </c>
      <c r="BQ53" s="49">
        <f t="shared" si="32"/>
        <v>0</v>
      </c>
      <c r="BR53" s="49">
        <f t="shared" si="33"/>
        <v>0</v>
      </c>
      <c r="BS53" s="49">
        <f t="shared" si="34"/>
        <v>0</v>
      </c>
      <c r="BT53" s="49">
        <f t="shared" si="35"/>
        <v>0</v>
      </c>
      <c r="BU53" s="49">
        <f t="shared" si="36"/>
        <v>0</v>
      </c>
      <c r="BV53" s="49">
        <f t="shared" si="37"/>
        <v>0</v>
      </c>
      <c r="BW53" s="49">
        <f t="shared" si="38"/>
        <v>0</v>
      </c>
      <c r="BX53" s="49">
        <f t="shared" si="39"/>
        <v>0</v>
      </c>
      <c r="BY53" s="49">
        <f t="shared" si="40"/>
        <v>0</v>
      </c>
      <c r="BZ53" s="49">
        <f t="shared" si="41"/>
        <v>0</v>
      </c>
      <c r="CA53" s="49">
        <f t="shared" si="42"/>
        <v>0</v>
      </c>
      <c r="CB53" s="49">
        <f t="shared" si="43"/>
        <v>0</v>
      </c>
      <c r="CC53" s="49">
        <f t="shared" si="44"/>
        <v>0</v>
      </c>
      <c r="CD53" s="8">
        <f t="shared" si="45"/>
        <v>647.94090525369995</v>
      </c>
      <c r="CE53" s="8">
        <f t="shared" si="46"/>
        <v>2273.9620454928322</v>
      </c>
      <c r="CF53" s="8">
        <f t="shared" si="47"/>
        <v>79436.635983380111</v>
      </c>
    </row>
    <row r="54" spans="1:84">
      <c r="A54" s="7">
        <f>'Monthly Data'!A54</f>
        <v>42491</v>
      </c>
      <c r="B54" s="6">
        <f>'Monthly Data'!B54</f>
        <v>2016</v>
      </c>
      <c r="C54" s="6">
        <f t="shared" si="1"/>
        <v>5</v>
      </c>
      <c r="D54" s="8">
        <f>'Monthly Data'!D54</f>
        <v>8202425.032766467</v>
      </c>
      <c r="E54" s="1">
        <f>'Monthly Data'!E54</f>
        <v>198370.29154496465</v>
      </c>
      <c r="F54" s="8">
        <f>'Monthly Data'!F54</f>
        <v>8400795.3243114315</v>
      </c>
      <c r="G54" s="8">
        <f>'Monthly Data'!G54</f>
        <v>3635237.4133716091</v>
      </c>
      <c r="H54" s="1">
        <f>'Monthly Data'!H54</f>
        <v>246828.58648979184</v>
      </c>
      <c r="I54" s="8">
        <f>'Monthly Data'!I54</f>
        <v>3882065.999861401</v>
      </c>
      <c r="J54" s="8">
        <f>'Monthly Data'!J54</f>
        <v>10734126.733036427</v>
      </c>
      <c r="K54" s="1">
        <f>'Monthly Data'!K54</f>
        <v>255809.82296543571</v>
      </c>
      <c r="L54" s="8">
        <f>'Monthly Data'!L54</f>
        <v>10989936.556001863</v>
      </c>
      <c r="M54" s="8">
        <f>'Monthly Data'!M54</f>
        <v>134063.85987369859</v>
      </c>
      <c r="N54" s="8">
        <f>'Monthly Data'!N54</f>
        <v>32305.711470968316</v>
      </c>
      <c r="O54" s="5">
        <f>'Monthly Data'!O54</f>
        <v>25716.509999999991</v>
      </c>
      <c r="P54" s="5">
        <f>'Monthly Data'!P54</f>
        <v>473.33000000000004</v>
      </c>
      <c r="Q54" s="8">
        <f>'Monthly Data'!Q54</f>
        <v>14833</v>
      </c>
      <c r="R54" s="8">
        <f>'Monthly Data'!R54</f>
        <v>1735</v>
      </c>
      <c r="S54" s="8">
        <f>'Monthly Data'!S54</f>
        <v>129</v>
      </c>
      <c r="T54" s="8">
        <f>'Monthly Data'!T54</f>
        <v>3069</v>
      </c>
      <c r="U54" s="8">
        <f>'Monthly Data'!U54</f>
        <v>30</v>
      </c>
      <c r="V54" s="41">
        <f>Weather!C174</f>
        <v>11.948387096774194</v>
      </c>
      <c r="W54" s="42">
        <f>Weather!D174</f>
        <v>318</v>
      </c>
      <c r="X54" s="42">
        <f>Weather!E174</f>
        <v>6.4</v>
      </c>
      <c r="Y54" s="42">
        <f>Weather!F174</f>
        <v>260.7</v>
      </c>
      <c r="Z54" s="42">
        <f>Weather!G174</f>
        <v>11.1</v>
      </c>
      <c r="AA54" s="42">
        <f>Weather!H174</f>
        <v>206</v>
      </c>
      <c r="AB54" s="42">
        <f>Weather!I174</f>
        <v>18.399999999999999</v>
      </c>
      <c r="AC54" s="42">
        <f>Weather!J174</f>
        <v>156.19999999999999</v>
      </c>
      <c r="AD54" s="42">
        <f>Weather!K174</f>
        <v>30.6</v>
      </c>
      <c r="AE54" s="42">
        <f>Weather!L174</f>
        <v>108.8</v>
      </c>
      <c r="AF54" s="42">
        <f>Weather!M174</f>
        <v>45.2</v>
      </c>
      <c r="AG54" s="42">
        <f>Weather!N174</f>
        <v>68.8</v>
      </c>
      <c r="AH54" s="42">
        <f>Weather!O174</f>
        <v>67.2</v>
      </c>
      <c r="AI54" s="42">
        <f>Weather!P174</f>
        <v>41.7</v>
      </c>
      <c r="AJ54" s="42">
        <f>Weather!Q174</f>
        <v>102.1</v>
      </c>
      <c r="AK54" s="42">
        <f>Weather!R174</f>
        <v>18.5</v>
      </c>
      <c r="AL54" s="42">
        <f>Weather!S174</f>
        <v>140.9</v>
      </c>
      <c r="AM54" s="39">
        <f>Economic!C54</f>
        <v>692620.80000000005</v>
      </c>
      <c r="AN54" s="39">
        <f>Economic!D54</f>
        <v>6944.7</v>
      </c>
      <c r="AO54" s="39">
        <f>Economic!E54</f>
        <v>6913.7</v>
      </c>
      <c r="AP54" s="39">
        <f>Economic!F54</f>
        <v>105.4</v>
      </c>
      <c r="AQ54" s="39">
        <f>Economic!G54</f>
        <v>105.5</v>
      </c>
      <c r="AR54" s="43">
        <f t="shared" si="49"/>
        <v>31</v>
      </c>
      <c r="AS54" s="43">
        <v>21</v>
      </c>
      <c r="AT54" s="43">
        <f t="shared" si="22"/>
        <v>53</v>
      </c>
      <c r="AU54" s="43">
        <f t="shared" si="48"/>
        <v>0</v>
      </c>
      <c r="AV54" s="43">
        <f t="shared" si="48"/>
        <v>0</v>
      </c>
      <c r="AW54" s="43">
        <f t="shared" si="48"/>
        <v>0</v>
      </c>
      <c r="AX54" s="43">
        <f t="shared" si="48"/>
        <v>0</v>
      </c>
      <c r="AY54" s="43">
        <f t="shared" si="48"/>
        <v>1</v>
      </c>
      <c r="AZ54" s="43">
        <f t="shared" si="48"/>
        <v>0</v>
      </c>
      <c r="BA54" s="43">
        <f t="shared" si="48"/>
        <v>0</v>
      </c>
      <c r="BB54" s="43">
        <f t="shared" si="48"/>
        <v>0</v>
      </c>
      <c r="BC54" s="43">
        <f t="shared" si="48"/>
        <v>0</v>
      </c>
      <c r="BD54" s="43">
        <f t="shared" si="48"/>
        <v>0</v>
      </c>
      <c r="BE54" s="43">
        <f t="shared" si="48"/>
        <v>0</v>
      </c>
      <c r="BF54" s="43">
        <f t="shared" si="48"/>
        <v>0</v>
      </c>
      <c r="BG54" s="43">
        <f t="shared" si="48"/>
        <v>1</v>
      </c>
      <c r="BH54" s="43">
        <f t="shared" si="48"/>
        <v>0</v>
      </c>
      <c r="BI54" s="43">
        <f t="shared" si="2"/>
        <v>1</v>
      </c>
      <c r="BJ54" s="44">
        <v>0</v>
      </c>
      <c r="BK54" s="44">
        <v>0</v>
      </c>
      <c r="BL54" s="44">
        <f t="shared" si="23"/>
        <v>0</v>
      </c>
      <c r="BM54" s="43">
        <f t="shared" si="25"/>
        <v>0</v>
      </c>
      <c r="BN54" s="49">
        <f t="shared" si="29"/>
        <v>0</v>
      </c>
      <c r="BO54" s="49">
        <f t="shared" si="30"/>
        <v>0</v>
      </c>
      <c r="BP54" s="49">
        <f t="shared" si="31"/>
        <v>0</v>
      </c>
      <c r="BQ54" s="49">
        <f t="shared" si="32"/>
        <v>0</v>
      </c>
      <c r="BR54" s="49">
        <f t="shared" si="33"/>
        <v>0</v>
      </c>
      <c r="BS54" s="49">
        <f t="shared" si="34"/>
        <v>0</v>
      </c>
      <c r="BT54" s="49">
        <f t="shared" si="35"/>
        <v>0</v>
      </c>
      <c r="BU54" s="49">
        <f t="shared" si="36"/>
        <v>0</v>
      </c>
      <c r="BV54" s="49">
        <f t="shared" si="37"/>
        <v>0</v>
      </c>
      <c r="BW54" s="49">
        <f t="shared" si="38"/>
        <v>0</v>
      </c>
      <c r="BX54" s="49">
        <f t="shared" si="39"/>
        <v>0</v>
      </c>
      <c r="BY54" s="49">
        <f t="shared" si="40"/>
        <v>0</v>
      </c>
      <c r="BZ54" s="49">
        <f t="shared" si="41"/>
        <v>0</v>
      </c>
      <c r="CA54" s="49">
        <f t="shared" si="42"/>
        <v>0</v>
      </c>
      <c r="CB54" s="49">
        <f t="shared" si="43"/>
        <v>0</v>
      </c>
      <c r="CC54" s="49">
        <f t="shared" si="44"/>
        <v>0</v>
      </c>
      <c r="CD54" s="8">
        <f t="shared" si="45"/>
        <v>566.35847935761012</v>
      </c>
      <c r="CE54" s="8">
        <f t="shared" si="46"/>
        <v>2237.5020172111822</v>
      </c>
      <c r="CF54" s="8">
        <f t="shared" si="47"/>
        <v>85193.306635673347</v>
      </c>
    </row>
    <row r="55" spans="1:84">
      <c r="A55" s="7">
        <f>'Monthly Data'!A55</f>
        <v>42522</v>
      </c>
      <c r="B55" s="6">
        <f>'Monthly Data'!B55</f>
        <v>2016</v>
      </c>
      <c r="C55" s="6">
        <f t="shared" ref="C55:C116" si="50">MONTH(A55)</f>
        <v>6</v>
      </c>
      <c r="D55" s="8">
        <f>'Monthly Data'!D55</f>
        <v>8210837.070834836</v>
      </c>
      <c r="E55" s="1">
        <f>'Monthly Data'!E55</f>
        <v>198370.29154496465</v>
      </c>
      <c r="F55" s="8">
        <f>'Monthly Data'!F55</f>
        <v>8409207.3623798005</v>
      </c>
      <c r="G55" s="8">
        <f>'Monthly Data'!G55</f>
        <v>3724923.8132245392</v>
      </c>
      <c r="H55" s="1">
        <f>'Monthly Data'!H55</f>
        <v>246828.58648979184</v>
      </c>
      <c r="I55" s="8">
        <f>'Monthly Data'!I55</f>
        <v>3971752.3997143311</v>
      </c>
      <c r="J55" s="8">
        <f>'Monthly Data'!J55</f>
        <v>10682680.940668745</v>
      </c>
      <c r="K55" s="1">
        <f>'Monthly Data'!K55</f>
        <v>255809.82296543571</v>
      </c>
      <c r="L55" s="8">
        <f>'Monthly Data'!L55</f>
        <v>10938490.763634181</v>
      </c>
      <c r="M55" s="8">
        <f>'Monthly Data'!M55</f>
        <v>119797.86904008915</v>
      </c>
      <c r="N55" s="8">
        <f>'Monthly Data'!N55</f>
        <v>33307.505682559764</v>
      </c>
      <c r="O55" s="5">
        <f>'Monthly Data'!O55</f>
        <v>26115.979999999996</v>
      </c>
      <c r="P55" s="5">
        <f>'Monthly Data'!P55</f>
        <v>473.33</v>
      </c>
      <c r="Q55" s="8">
        <f>'Monthly Data'!Q55</f>
        <v>14776</v>
      </c>
      <c r="R55" s="8">
        <f>'Monthly Data'!R55</f>
        <v>1738</v>
      </c>
      <c r="S55" s="8">
        <f>'Monthly Data'!S55</f>
        <v>124</v>
      </c>
      <c r="T55" s="8">
        <f>'Monthly Data'!T55</f>
        <v>3069</v>
      </c>
      <c r="U55" s="8">
        <f>'Monthly Data'!U55</f>
        <v>30</v>
      </c>
      <c r="V55" s="41">
        <f>Weather!C175</f>
        <v>17.300554513948068</v>
      </c>
      <c r="W55" s="42">
        <f>Weather!D175</f>
        <v>149.30000000000001</v>
      </c>
      <c r="X55" s="42">
        <f>Weather!E175</f>
        <v>8.3000000000000007</v>
      </c>
      <c r="Y55" s="42">
        <f>Weather!F175</f>
        <v>101.2</v>
      </c>
      <c r="Z55" s="42">
        <f>Weather!G175</f>
        <v>20.2</v>
      </c>
      <c r="AA55" s="42">
        <f>Weather!H175</f>
        <v>58.3</v>
      </c>
      <c r="AB55" s="42">
        <f>Weather!I175</f>
        <v>37.299999999999997</v>
      </c>
      <c r="AC55" s="42">
        <f>Weather!J175</f>
        <v>28.5</v>
      </c>
      <c r="AD55" s="42">
        <f>Weather!K175</f>
        <v>67.5</v>
      </c>
      <c r="AE55" s="42">
        <f>Weather!L175</f>
        <v>10.199999999999999</v>
      </c>
      <c r="AF55" s="42">
        <f>Weather!M175</f>
        <v>109.2</v>
      </c>
      <c r="AG55" s="42">
        <f>Weather!N175</f>
        <v>2</v>
      </c>
      <c r="AH55" s="42">
        <f>Weather!O175</f>
        <v>161</v>
      </c>
      <c r="AI55" s="42">
        <f>Weather!P175</f>
        <v>0</v>
      </c>
      <c r="AJ55" s="42">
        <f>Weather!Q175</f>
        <v>219</v>
      </c>
      <c r="AK55" s="42">
        <f>Weather!R175</f>
        <v>0</v>
      </c>
      <c r="AL55" s="42">
        <f>Weather!S175</f>
        <v>279</v>
      </c>
      <c r="AM55" s="39">
        <f>Economic!C55</f>
        <v>692620.80000000005</v>
      </c>
      <c r="AN55" s="39">
        <f>Economic!D55</f>
        <v>6955.5</v>
      </c>
      <c r="AO55" s="39">
        <f>Economic!E55</f>
        <v>7000.2</v>
      </c>
      <c r="AP55" s="39">
        <f>Economic!F55</f>
        <v>102.3</v>
      </c>
      <c r="AQ55" s="39">
        <f>Economic!G55</f>
        <v>103.4</v>
      </c>
      <c r="AR55" s="43">
        <f t="shared" si="49"/>
        <v>30</v>
      </c>
      <c r="AS55" s="43">
        <v>21</v>
      </c>
      <c r="AT55" s="43">
        <f t="shared" ref="AT55:AT119" si="51">1+AT54</f>
        <v>54</v>
      </c>
      <c r="AU55" s="43">
        <f t="shared" si="48"/>
        <v>0</v>
      </c>
      <c r="AV55" s="43">
        <f t="shared" si="48"/>
        <v>0</v>
      </c>
      <c r="AW55" s="43">
        <f t="shared" si="48"/>
        <v>0</v>
      </c>
      <c r="AX55" s="43">
        <f t="shared" si="48"/>
        <v>0</v>
      </c>
      <c r="AY55" s="43">
        <f t="shared" si="48"/>
        <v>0</v>
      </c>
      <c r="AZ55" s="43">
        <f t="shared" si="48"/>
        <v>1</v>
      </c>
      <c r="BA55" s="43">
        <f t="shared" si="48"/>
        <v>0</v>
      </c>
      <c r="BB55" s="43">
        <f t="shared" si="48"/>
        <v>0</v>
      </c>
      <c r="BC55" s="43">
        <f t="shared" si="48"/>
        <v>0</v>
      </c>
      <c r="BD55" s="43">
        <f t="shared" si="48"/>
        <v>0</v>
      </c>
      <c r="BE55" s="43">
        <f t="shared" si="48"/>
        <v>0</v>
      </c>
      <c r="BF55" s="43">
        <f t="shared" si="48"/>
        <v>0</v>
      </c>
      <c r="BG55" s="43">
        <f t="shared" si="48"/>
        <v>0</v>
      </c>
      <c r="BH55" s="43">
        <f t="shared" si="48"/>
        <v>0</v>
      </c>
      <c r="BI55" s="43">
        <f t="shared" ref="BI55:BI116" si="52">BG55+BH55</f>
        <v>0</v>
      </c>
      <c r="BJ55" s="44">
        <v>0</v>
      </c>
      <c r="BK55" s="44">
        <v>0</v>
      </c>
      <c r="BL55" s="44">
        <f t="shared" si="23"/>
        <v>0</v>
      </c>
      <c r="BM55" s="43">
        <f t="shared" si="25"/>
        <v>0</v>
      </c>
      <c r="BN55" s="49">
        <f t="shared" si="29"/>
        <v>0</v>
      </c>
      <c r="BO55" s="49">
        <f t="shared" si="30"/>
        <v>0</v>
      </c>
      <c r="BP55" s="49">
        <f t="shared" si="31"/>
        <v>0</v>
      </c>
      <c r="BQ55" s="49">
        <f t="shared" si="32"/>
        <v>0</v>
      </c>
      <c r="BR55" s="49">
        <f t="shared" si="33"/>
        <v>0</v>
      </c>
      <c r="BS55" s="49">
        <f t="shared" si="34"/>
        <v>0</v>
      </c>
      <c r="BT55" s="49">
        <f t="shared" si="35"/>
        <v>0</v>
      </c>
      <c r="BU55" s="49">
        <f t="shared" si="36"/>
        <v>0</v>
      </c>
      <c r="BV55" s="49">
        <f t="shared" si="37"/>
        <v>0</v>
      </c>
      <c r="BW55" s="49">
        <f t="shared" si="38"/>
        <v>0</v>
      </c>
      <c r="BX55" s="49">
        <f t="shared" si="39"/>
        <v>0</v>
      </c>
      <c r="BY55" s="49">
        <f t="shared" si="40"/>
        <v>0</v>
      </c>
      <c r="BZ55" s="49">
        <f t="shared" si="41"/>
        <v>0</v>
      </c>
      <c r="CA55" s="49">
        <f t="shared" si="42"/>
        <v>0</v>
      </c>
      <c r="CB55" s="49">
        <f t="shared" si="43"/>
        <v>0</v>
      </c>
      <c r="CC55" s="49">
        <f t="shared" si="44"/>
        <v>0</v>
      </c>
      <c r="CD55" s="8">
        <f t="shared" si="45"/>
        <v>569.11257189901198</v>
      </c>
      <c r="CE55" s="8">
        <f t="shared" si="46"/>
        <v>2285.2430378103172</v>
      </c>
      <c r="CF55" s="8">
        <f t="shared" si="47"/>
        <v>88213.63519059823</v>
      </c>
    </row>
    <row r="56" spans="1:84">
      <c r="A56" s="7">
        <f>'Monthly Data'!A56</f>
        <v>42552</v>
      </c>
      <c r="B56" s="6">
        <f>'Monthly Data'!B56</f>
        <v>2016</v>
      </c>
      <c r="C56" s="6">
        <f t="shared" si="50"/>
        <v>7</v>
      </c>
      <c r="D56" s="8">
        <f>'Monthly Data'!D56</f>
        <v>10177405.283162512</v>
      </c>
      <c r="E56" s="1">
        <f>'Monthly Data'!E56</f>
        <v>198370.29154496465</v>
      </c>
      <c r="F56" s="8">
        <f>'Monthly Data'!F56</f>
        <v>10375775.574707476</v>
      </c>
      <c r="G56" s="8">
        <f>'Monthly Data'!G56</f>
        <v>4130566.7417025785</v>
      </c>
      <c r="H56" s="1">
        <f>'Monthly Data'!H56</f>
        <v>246828.58648979184</v>
      </c>
      <c r="I56" s="8">
        <f>'Monthly Data'!I56</f>
        <v>4377395.32819237</v>
      </c>
      <c r="J56" s="8">
        <f>'Monthly Data'!J56</f>
        <v>10785755.642805133</v>
      </c>
      <c r="K56" s="1">
        <f>'Monthly Data'!K56</f>
        <v>255809.82296543571</v>
      </c>
      <c r="L56" s="8">
        <f>'Monthly Data'!L56</f>
        <v>11041565.465770569</v>
      </c>
      <c r="M56" s="8">
        <f>'Monthly Data'!M56</f>
        <v>128536.57389837656</v>
      </c>
      <c r="N56" s="8">
        <f>'Monthly Data'!N56</f>
        <v>34508.64538431861</v>
      </c>
      <c r="O56" s="5">
        <f>'Monthly Data'!O56</f>
        <v>26453.4</v>
      </c>
      <c r="P56" s="5">
        <f>'Monthly Data'!P56</f>
        <v>473.33</v>
      </c>
      <c r="Q56" s="8">
        <f>'Monthly Data'!Q56</f>
        <v>14784</v>
      </c>
      <c r="R56" s="8">
        <f>'Monthly Data'!R56</f>
        <v>1753</v>
      </c>
      <c r="S56" s="8">
        <f>'Monthly Data'!S56</f>
        <v>126</v>
      </c>
      <c r="T56" s="8">
        <f>'Monthly Data'!T56</f>
        <v>3069</v>
      </c>
      <c r="U56" s="8">
        <f>'Monthly Data'!U56</f>
        <v>30</v>
      </c>
      <c r="V56" s="41">
        <f>Weather!C176</f>
        <v>21.884407594143298</v>
      </c>
      <c r="W56" s="42">
        <f>Weather!D176</f>
        <v>39.299999999999997</v>
      </c>
      <c r="X56" s="42">
        <f>Weather!E176</f>
        <v>35.700000000000003</v>
      </c>
      <c r="Y56" s="42">
        <f>Weather!F176</f>
        <v>14.5</v>
      </c>
      <c r="Z56" s="42">
        <f>Weather!G176</f>
        <v>72.900000000000006</v>
      </c>
      <c r="AA56" s="42">
        <f>Weather!H176</f>
        <v>2.9</v>
      </c>
      <c r="AB56" s="42">
        <f>Weather!I176</f>
        <v>123.3</v>
      </c>
      <c r="AC56" s="42">
        <f>Weather!J176</f>
        <v>0</v>
      </c>
      <c r="AD56" s="42">
        <f>Weather!K176</f>
        <v>182.4</v>
      </c>
      <c r="AE56" s="42">
        <f>Weather!L176</f>
        <v>0</v>
      </c>
      <c r="AF56" s="42">
        <f>Weather!M176</f>
        <v>244.4</v>
      </c>
      <c r="AG56" s="42">
        <f>Weather!N176</f>
        <v>0</v>
      </c>
      <c r="AH56" s="42">
        <f>Weather!O176</f>
        <v>306.39999999999998</v>
      </c>
      <c r="AI56" s="42">
        <f>Weather!P176</f>
        <v>0</v>
      </c>
      <c r="AJ56" s="42">
        <f>Weather!Q176</f>
        <v>368.4</v>
      </c>
      <c r="AK56" s="42">
        <f>Weather!R176</f>
        <v>0</v>
      </c>
      <c r="AL56" s="42">
        <f>Weather!S176</f>
        <v>430.4</v>
      </c>
      <c r="AM56" s="39">
        <f>Economic!C56</f>
        <v>692620.80000000005</v>
      </c>
      <c r="AN56" s="39">
        <f>Economic!D56</f>
        <v>6956.3</v>
      </c>
      <c r="AO56" s="39">
        <f>Economic!E56</f>
        <v>7049.5</v>
      </c>
      <c r="AP56" s="39">
        <f>Economic!F56</f>
        <v>100.5</v>
      </c>
      <c r="AQ56" s="39">
        <f>Economic!G56</f>
        <v>101.2</v>
      </c>
      <c r="AR56" s="43">
        <f t="shared" si="49"/>
        <v>31</v>
      </c>
      <c r="AS56" s="43">
        <v>22</v>
      </c>
      <c r="AT56" s="43">
        <f t="shared" si="51"/>
        <v>55</v>
      </c>
      <c r="AU56" s="43">
        <f t="shared" si="48"/>
        <v>0</v>
      </c>
      <c r="AV56" s="43">
        <f t="shared" si="48"/>
        <v>0</v>
      </c>
      <c r="AW56" s="43">
        <f t="shared" si="48"/>
        <v>0</v>
      </c>
      <c r="AX56" s="43">
        <f t="shared" si="48"/>
        <v>0</v>
      </c>
      <c r="AY56" s="43">
        <f t="shared" si="48"/>
        <v>0</v>
      </c>
      <c r="AZ56" s="43">
        <f t="shared" si="48"/>
        <v>0</v>
      </c>
      <c r="BA56" s="43">
        <f t="shared" si="48"/>
        <v>1</v>
      </c>
      <c r="BB56" s="43">
        <f t="shared" si="48"/>
        <v>0</v>
      </c>
      <c r="BC56" s="43">
        <f t="shared" si="48"/>
        <v>0</v>
      </c>
      <c r="BD56" s="43">
        <f t="shared" si="48"/>
        <v>0</v>
      </c>
      <c r="BE56" s="43">
        <f t="shared" si="48"/>
        <v>0</v>
      </c>
      <c r="BF56" s="43">
        <f t="shared" si="48"/>
        <v>0</v>
      </c>
      <c r="BG56" s="43">
        <f t="shared" si="48"/>
        <v>0</v>
      </c>
      <c r="BH56" s="43">
        <f t="shared" si="48"/>
        <v>0</v>
      </c>
      <c r="BI56" s="43">
        <f t="shared" si="52"/>
        <v>0</v>
      </c>
      <c r="BJ56" s="44">
        <v>0</v>
      </c>
      <c r="BK56" s="44">
        <v>0</v>
      </c>
      <c r="BL56" s="44">
        <f t="shared" si="23"/>
        <v>0</v>
      </c>
      <c r="BM56" s="43">
        <f t="shared" si="25"/>
        <v>0</v>
      </c>
      <c r="BN56" s="49">
        <f t="shared" si="29"/>
        <v>0</v>
      </c>
      <c r="BO56" s="49">
        <f t="shared" si="30"/>
        <v>0</v>
      </c>
      <c r="BP56" s="49">
        <f t="shared" si="31"/>
        <v>0</v>
      </c>
      <c r="BQ56" s="49">
        <f t="shared" si="32"/>
        <v>0</v>
      </c>
      <c r="BR56" s="49">
        <f t="shared" si="33"/>
        <v>0</v>
      </c>
      <c r="BS56" s="49">
        <f t="shared" si="34"/>
        <v>0</v>
      </c>
      <c r="BT56" s="49">
        <f t="shared" si="35"/>
        <v>0</v>
      </c>
      <c r="BU56" s="49">
        <f t="shared" si="36"/>
        <v>0</v>
      </c>
      <c r="BV56" s="49">
        <f t="shared" si="37"/>
        <v>0</v>
      </c>
      <c r="BW56" s="49">
        <f t="shared" si="38"/>
        <v>0</v>
      </c>
      <c r="BX56" s="49">
        <f t="shared" si="39"/>
        <v>0</v>
      </c>
      <c r="BY56" s="49">
        <f t="shared" si="40"/>
        <v>0</v>
      </c>
      <c r="BZ56" s="49">
        <f t="shared" si="41"/>
        <v>0</v>
      </c>
      <c r="CA56" s="49">
        <f t="shared" si="42"/>
        <v>0</v>
      </c>
      <c r="CB56" s="49">
        <f t="shared" si="43"/>
        <v>0</v>
      </c>
      <c r="CC56" s="49">
        <f t="shared" si="44"/>
        <v>0</v>
      </c>
      <c r="CD56" s="8">
        <f t="shared" si="45"/>
        <v>701.82464655759441</v>
      </c>
      <c r="CE56" s="8">
        <f t="shared" si="46"/>
        <v>2497.0880366185797</v>
      </c>
      <c r="CF56" s="8">
        <f t="shared" si="47"/>
        <v>87631.471950560066</v>
      </c>
    </row>
    <row r="57" spans="1:84">
      <c r="A57" s="7">
        <f>'Monthly Data'!A57</f>
        <v>42583</v>
      </c>
      <c r="B57" s="6">
        <f>'Monthly Data'!B57</f>
        <v>2016</v>
      </c>
      <c r="C57" s="6">
        <f t="shared" si="50"/>
        <v>8</v>
      </c>
      <c r="D57" s="8">
        <f>'Monthly Data'!D57</f>
        <v>10526912.745510558</v>
      </c>
      <c r="E57" s="1">
        <f>'Monthly Data'!E57</f>
        <v>198370.29154496465</v>
      </c>
      <c r="F57" s="8">
        <f>'Monthly Data'!F57</f>
        <v>10725283.037055522</v>
      </c>
      <c r="G57" s="8">
        <f>'Monthly Data'!G57</f>
        <v>4169701.2309280368</v>
      </c>
      <c r="H57" s="1">
        <f>'Monthly Data'!H57</f>
        <v>246828.58648979184</v>
      </c>
      <c r="I57" s="8">
        <f>'Monthly Data'!I57</f>
        <v>4416529.8174178284</v>
      </c>
      <c r="J57" s="8">
        <f>'Monthly Data'!J57</f>
        <v>11225991.63333085</v>
      </c>
      <c r="K57" s="1">
        <f>'Monthly Data'!K57</f>
        <v>255809.82296543571</v>
      </c>
      <c r="L57" s="8">
        <f>'Monthly Data'!L57</f>
        <v>11481801.456296286</v>
      </c>
      <c r="M57" s="8">
        <f>'Monthly Data'!M57</f>
        <v>145310.59787355806</v>
      </c>
      <c r="N57" s="8">
        <f>'Monthly Data'!N57</f>
        <v>31788.626350540224</v>
      </c>
      <c r="O57" s="5">
        <f>'Monthly Data'!O57</f>
        <v>27287.139999999992</v>
      </c>
      <c r="P57" s="5">
        <f>'Monthly Data'!P57</f>
        <v>473.33000000000004</v>
      </c>
      <c r="Q57" s="8">
        <f>'Monthly Data'!Q57</f>
        <v>14829</v>
      </c>
      <c r="R57" s="8">
        <f>'Monthly Data'!R57</f>
        <v>1757</v>
      </c>
      <c r="S57" s="8">
        <f>'Monthly Data'!S57</f>
        <v>128</v>
      </c>
      <c r="T57" s="8">
        <f>'Monthly Data'!T57</f>
        <v>3069</v>
      </c>
      <c r="U57" s="8">
        <f>'Monthly Data'!U57</f>
        <v>29</v>
      </c>
      <c r="V57" s="41">
        <f>Weather!C177</f>
        <v>22.391932459849244</v>
      </c>
      <c r="W57" s="42">
        <f>Weather!D177</f>
        <v>20.5</v>
      </c>
      <c r="X57" s="42">
        <f>Weather!E177</f>
        <v>32.6</v>
      </c>
      <c r="Y57" s="42">
        <f>Weather!F177</f>
        <v>4.4000000000000004</v>
      </c>
      <c r="Z57" s="42">
        <f>Weather!G177</f>
        <v>78.5</v>
      </c>
      <c r="AA57" s="42">
        <f>Weather!H177</f>
        <v>0.4</v>
      </c>
      <c r="AB57" s="42">
        <f>Weather!I177</f>
        <v>136.5</v>
      </c>
      <c r="AC57" s="42">
        <f>Weather!J177</f>
        <v>0</v>
      </c>
      <c r="AD57" s="42">
        <f>Weather!K177</f>
        <v>198.1</v>
      </c>
      <c r="AE57" s="42">
        <f>Weather!L177</f>
        <v>0</v>
      </c>
      <c r="AF57" s="42">
        <f>Weather!M177</f>
        <v>260.10000000000002</v>
      </c>
      <c r="AG57" s="42">
        <f>Weather!N177</f>
        <v>0</v>
      </c>
      <c r="AH57" s="42">
        <f>Weather!O177</f>
        <v>322.10000000000002</v>
      </c>
      <c r="AI57" s="42">
        <f>Weather!P177</f>
        <v>0</v>
      </c>
      <c r="AJ57" s="42">
        <f>Weather!Q177</f>
        <v>384.1</v>
      </c>
      <c r="AK57" s="42">
        <f>Weather!R177</f>
        <v>0</v>
      </c>
      <c r="AL57" s="42">
        <f>Weather!S177</f>
        <v>446.1</v>
      </c>
      <c r="AM57" s="39">
        <f>Economic!C57</f>
        <v>692620.80000000005</v>
      </c>
      <c r="AN57" s="39">
        <f>Economic!D57</f>
        <v>6953.5</v>
      </c>
      <c r="AO57" s="39">
        <f>Economic!E57</f>
        <v>7045.6</v>
      </c>
      <c r="AP57" s="39">
        <f>Economic!F57</f>
        <v>99.5</v>
      </c>
      <c r="AQ57" s="39">
        <f>Economic!G57</f>
        <v>100.2</v>
      </c>
      <c r="AR57" s="43">
        <f t="shared" si="49"/>
        <v>31</v>
      </c>
      <c r="AS57" s="43">
        <v>20</v>
      </c>
      <c r="AT57" s="43">
        <f t="shared" si="51"/>
        <v>56</v>
      </c>
      <c r="AU57" s="43">
        <f t="shared" si="48"/>
        <v>0</v>
      </c>
      <c r="AV57" s="43">
        <f t="shared" si="48"/>
        <v>0</v>
      </c>
      <c r="AW57" s="43">
        <f t="shared" si="48"/>
        <v>0</v>
      </c>
      <c r="AX57" s="43">
        <f t="shared" si="48"/>
        <v>0</v>
      </c>
      <c r="AY57" s="43">
        <f t="shared" si="48"/>
        <v>0</v>
      </c>
      <c r="AZ57" s="43">
        <f t="shared" si="48"/>
        <v>0</v>
      </c>
      <c r="BA57" s="43">
        <f t="shared" si="48"/>
        <v>0</v>
      </c>
      <c r="BB57" s="43">
        <f t="shared" si="48"/>
        <v>1</v>
      </c>
      <c r="BC57" s="43">
        <f t="shared" si="48"/>
        <v>0</v>
      </c>
      <c r="BD57" s="43">
        <f t="shared" si="48"/>
        <v>0</v>
      </c>
      <c r="BE57" s="43">
        <f t="shared" si="48"/>
        <v>0</v>
      </c>
      <c r="BF57" s="43">
        <f t="shared" si="48"/>
        <v>0</v>
      </c>
      <c r="BG57" s="43">
        <f t="shared" si="48"/>
        <v>0</v>
      </c>
      <c r="BH57" s="43">
        <f t="shared" si="48"/>
        <v>0</v>
      </c>
      <c r="BI57" s="43">
        <f t="shared" si="52"/>
        <v>0</v>
      </c>
      <c r="BJ57" s="44">
        <v>0</v>
      </c>
      <c r="BK57" s="44">
        <v>0</v>
      </c>
      <c r="BL57" s="44">
        <f t="shared" si="23"/>
        <v>0</v>
      </c>
      <c r="BM57" s="43">
        <f t="shared" si="25"/>
        <v>0</v>
      </c>
      <c r="BN57" s="49">
        <f t="shared" si="29"/>
        <v>0</v>
      </c>
      <c r="BO57" s="49">
        <f t="shared" si="30"/>
        <v>0</v>
      </c>
      <c r="BP57" s="49">
        <f t="shared" si="31"/>
        <v>0</v>
      </c>
      <c r="BQ57" s="49">
        <f t="shared" si="32"/>
        <v>0</v>
      </c>
      <c r="BR57" s="49">
        <f t="shared" si="33"/>
        <v>0</v>
      </c>
      <c r="BS57" s="49">
        <f t="shared" si="34"/>
        <v>0</v>
      </c>
      <c r="BT57" s="49">
        <f t="shared" si="35"/>
        <v>0</v>
      </c>
      <c r="BU57" s="49">
        <f t="shared" si="36"/>
        <v>0</v>
      </c>
      <c r="BV57" s="49">
        <f t="shared" si="37"/>
        <v>0</v>
      </c>
      <c r="BW57" s="49">
        <f t="shared" si="38"/>
        <v>0</v>
      </c>
      <c r="BX57" s="49">
        <f t="shared" si="39"/>
        <v>0</v>
      </c>
      <c r="BY57" s="49">
        <f t="shared" si="40"/>
        <v>0</v>
      </c>
      <c r="BZ57" s="49">
        <f t="shared" si="41"/>
        <v>0</v>
      </c>
      <c r="CA57" s="49">
        <f t="shared" si="42"/>
        <v>0</v>
      </c>
      <c r="CB57" s="49">
        <f t="shared" si="43"/>
        <v>0</v>
      </c>
      <c r="CC57" s="49">
        <f t="shared" si="44"/>
        <v>0</v>
      </c>
      <c r="CD57" s="8">
        <f t="shared" si="45"/>
        <v>723.26407964498765</v>
      </c>
      <c r="CE57" s="8">
        <f t="shared" si="46"/>
        <v>2513.6766177676882</v>
      </c>
      <c r="CF57" s="8">
        <f t="shared" si="47"/>
        <v>89701.573877314731</v>
      </c>
    </row>
    <row r="58" spans="1:84">
      <c r="A58" s="7">
        <f>'Monthly Data'!A58</f>
        <v>42614</v>
      </c>
      <c r="B58" s="6">
        <f>'Monthly Data'!B58</f>
        <v>2016</v>
      </c>
      <c r="C58" s="6">
        <f t="shared" si="50"/>
        <v>9</v>
      </c>
      <c r="D58" s="8">
        <f>'Monthly Data'!D58</f>
        <v>8416839.4938610476</v>
      </c>
      <c r="E58" s="1">
        <f>'Monthly Data'!E58</f>
        <v>198370.29154496465</v>
      </c>
      <c r="F58" s="8">
        <f>'Monthly Data'!F58</f>
        <v>8615209.7854060121</v>
      </c>
      <c r="G58" s="8">
        <f>'Monthly Data'!G58</f>
        <v>3609723.9205128388</v>
      </c>
      <c r="H58" s="1">
        <f>'Monthly Data'!H58</f>
        <v>246828.58648979184</v>
      </c>
      <c r="I58" s="8">
        <f>'Monthly Data'!I58</f>
        <v>3856552.5070026307</v>
      </c>
      <c r="J58" s="8">
        <f>'Monthly Data'!J58</f>
        <v>10573681.34794176</v>
      </c>
      <c r="K58" s="1">
        <f>'Monthly Data'!K58</f>
        <v>255809.82296543571</v>
      </c>
      <c r="L58" s="8">
        <f>'Monthly Data'!L58</f>
        <v>10829491.170907196</v>
      </c>
      <c r="M58" s="8">
        <f>'Monthly Data'!M58</f>
        <v>161569.06414465426</v>
      </c>
      <c r="N58" s="8">
        <f>'Monthly Data'!N58</f>
        <v>33369.217371894993</v>
      </c>
      <c r="O58" s="5">
        <f>'Monthly Data'!O58</f>
        <v>27545.469999999994</v>
      </c>
      <c r="P58" s="5">
        <f>'Monthly Data'!P58</f>
        <v>473.33</v>
      </c>
      <c r="Q58" s="8">
        <f>'Monthly Data'!Q58</f>
        <v>14797</v>
      </c>
      <c r="R58" s="8">
        <f>'Monthly Data'!R58</f>
        <v>1734</v>
      </c>
      <c r="S58" s="8">
        <f>'Monthly Data'!S58</f>
        <v>127</v>
      </c>
      <c r="T58" s="8">
        <f>'Monthly Data'!T58</f>
        <v>3069</v>
      </c>
      <c r="U58" s="8">
        <f>'Monthly Data'!U58</f>
        <v>31</v>
      </c>
      <c r="V58" s="41">
        <f>Weather!C178</f>
        <v>17.866666666666667</v>
      </c>
      <c r="W58" s="42">
        <f>Weather!D178</f>
        <v>131.1</v>
      </c>
      <c r="X58" s="42">
        <f>Weather!E178</f>
        <v>7.1</v>
      </c>
      <c r="Y58" s="42">
        <f>Weather!F178</f>
        <v>80.599999999999994</v>
      </c>
      <c r="Z58" s="42">
        <f>Weather!G178</f>
        <v>16.600000000000001</v>
      </c>
      <c r="AA58" s="42">
        <f>Weather!H178</f>
        <v>45.4</v>
      </c>
      <c r="AB58" s="42">
        <f>Weather!I178</f>
        <v>41.4</v>
      </c>
      <c r="AC58" s="42">
        <f>Weather!J178</f>
        <v>19.5</v>
      </c>
      <c r="AD58" s="42">
        <f>Weather!K178</f>
        <v>75.5</v>
      </c>
      <c r="AE58" s="42">
        <f>Weather!L178</f>
        <v>4.4000000000000004</v>
      </c>
      <c r="AF58" s="42">
        <f>Weather!M178</f>
        <v>120.4</v>
      </c>
      <c r="AG58" s="42">
        <f>Weather!N178</f>
        <v>0.2</v>
      </c>
      <c r="AH58" s="42">
        <f>Weather!O178</f>
        <v>176.2</v>
      </c>
      <c r="AI58" s="42">
        <f>Weather!P178</f>
        <v>0</v>
      </c>
      <c r="AJ58" s="42">
        <f>Weather!Q178</f>
        <v>236</v>
      </c>
      <c r="AK58" s="42">
        <f>Weather!R178</f>
        <v>0</v>
      </c>
      <c r="AL58" s="42">
        <f>Weather!S178</f>
        <v>296</v>
      </c>
      <c r="AM58" s="39">
        <f>Economic!C58</f>
        <v>692620.80000000005</v>
      </c>
      <c r="AN58" s="39">
        <f>Economic!D58</f>
        <v>6950.1</v>
      </c>
      <c r="AO58" s="39">
        <f>Economic!E58</f>
        <v>6998.1</v>
      </c>
      <c r="AP58" s="39">
        <f>Economic!F58</f>
        <v>98.9</v>
      </c>
      <c r="AQ58" s="39">
        <f>Economic!G58</f>
        <v>99.2</v>
      </c>
      <c r="AR58" s="43">
        <f t="shared" si="49"/>
        <v>30</v>
      </c>
      <c r="AS58" s="43">
        <v>21</v>
      </c>
      <c r="AT58" s="43">
        <f t="shared" si="51"/>
        <v>57</v>
      </c>
      <c r="AU58" s="43">
        <f t="shared" si="48"/>
        <v>0</v>
      </c>
      <c r="AV58" s="43">
        <f t="shared" si="48"/>
        <v>0</v>
      </c>
      <c r="AW58" s="43">
        <f t="shared" si="48"/>
        <v>0</v>
      </c>
      <c r="AX58" s="43">
        <f t="shared" si="48"/>
        <v>0</v>
      </c>
      <c r="AY58" s="43">
        <f t="shared" si="48"/>
        <v>0</v>
      </c>
      <c r="AZ58" s="43">
        <f t="shared" si="48"/>
        <v>0</v>
      </c>
      <c r="BA58" s="43">
        <f t="shared" si="48"/>
        <v>0</v>
      </c>
      <c r="BB58" s="43">
        <f t="shared" si="48"/>
        <v>0</v>
      </c>
      <c r="BC58" s="43">
        <f t="shared" si="48"/>
        <v>1</v>
      </c>
      <c r="BD58" s="43">
        <f t="shared" si="48"/>
        <v>0</v>
      </c>
      <c r="BE58" s="43">
        <f t="shared" si="48"/>
        <v>0</v>
      </c>
      <c r="BF58" s="43">
        <f t="shared" si="48"/>
        <v>0</v>
      </c>
      <c r="BG58" s="43">
        <f t="shared" si="48"/>
        <v>0</v>
      </c>
      <c r="BH58" s="43">
        <f t="shared" si="48"/>
        <v>1</v>
      </c>
      <c r="BI58" s="43">
        <f t="shared" si="52"/>
        <v>1</v>
      </c>
      <c r="BJ58" s="44">
        <v>0</v>
      </c>
      <c r="BK58" s="44">
        <v>0</v>
      </c>
      <c r="BL58" s="44">
        <f t="shared" si="23"/>
        <v>0</v>
      </c>
      <c r="BM58" s="43">
        <f t="shared" si="25"/>
        <v>0</v>
      </c>
      <c r="BN58" s="49">
        <f t="shared" si="29"/>
        <v>0</v>
      </c>
      <c r="BO58" s="49">
        <f t="shared" si="30"/>
        <v>0</v>
      </c>
      <c r="BP58" s="49">
        <f t="shared" si="31"/>
        <v>0</v>
      </c>
      <c r="BQ58" s="49">
        <f t="shared" si="32"/>
        <v>0</v>
      </c>
      <c r="BR58" s="49">
        <f t="shared" si="33"/>
        <v>0</v>
      </c>
      <c r="BS58" s="49">
        <f t="shared" si="34"/>
        <v>0</v>
      </c>
      <c r="BT58" s="49">
        <f t="shared" si="35"/>
        <v>0</v>
      </c>
      <c r="BU58" s="49">
        <f t="shared" si="36"/>
        <v>0</v>
      </c>
      <c r="BV58" s="49">
        <f t="shared" si="37"/>
        <v>0</v>
      </c>
      <c r="BW58" s="49">
        <f t="shared" si="38"/>
        <v>0</v>
      </c>
      <c r="BX58" s="49">
        <f t="shared" si="39"/>
        <v>0</v>
      </c>
      <c r="BY58" s="49">
        <f t="shared" si="40"/>
        <v>0</v>
      </c>
      <c r="BZ58" s="49">
        <f t="shared" si="41"/>
        <v>0</v>
      </c>
      <c r="CA58" s="49">
        <f t="shared" si="42"/>
        <v>0</v>
      </c>
      <c r="CB58" s="49">
        <f t="shared" si="43"/>
        <v>0</v>
      </c>
      <c r="CC58" s="49">
        <f t="shared" si="44"/>
        <v>0</v>
      </c>
      <c r="CD58" s="8">
        <f t="shared" si="45"/>
        <v>582.22678822774969</v>
      </c>
      <c r="CE58" s="8">
        <f t="shared" si="46"/>
        <v>2224.0787237616096</v>
      </c>
      <c r="CF58" s="8">
        <f t="shared" si="47"/>
        <v>85271.5840228913</v>
      </c>
    </row>
    <row r="59" spans="1:84">
      <c r="A59" s="7">
        <f>'Monthly Data'!A59</f>
        <v>42644</v>
      </c>
      <c r="B59" s="6">
        <f>'Monthly Data'!B59</f>
        <v>2016</v>
      </c>
      <c r="C59" s="6">
        <f t="shared" si="50"/>
        <v>10</v>
      </c>
      <c r="D59" s="8">
        <f>'Monthly Data'!D59</f>
        <v>8058372.0394760324</v>
      </c>
      <c r="E59" s="1">
        <f>'Monthly Data'!E59</f>
        <v>198370.29154496465</v>
      </c>
      <c r="F59" s="8">
        <f>'Monthly Data'!F59</f>
        <v>8256742.3310209969</v>
      </c>
      <c r="G59" s="8">
        <f>'Monthly Data'!G59</f>
        <v>3420216.3146130797</v>
      </c>
      <c r="H59" s="1">
        <f>'Monthly Data'!H59</f>
        <v>246828.58648979184</v>
      </c>
      <c r="I59" s="8">
        <f>'Monthly Data'!I59</f>
        <v>3667044.9011028716</v>
      </c>
      <c r="J59" s="8">
        <f>'Monthly Data'!J59</f>
        <v>10860702.399528233</v>
      </c>
      <c r="K59" s="1">
        <f>'Monthly Data'!K59</f>
        <v>255809.82296543571</v>
      </c>
      <c r="L59" s="8">
        <f>'Monthly Data'!L59</f>
        <v>11116512.222493669</v>
      </c>
      <c r="M59" s="8">
        <f>'Monthly Data'!M59</f>
        <v>189685.44867122476</v>
      </c>
      <c r="N59" s="8">
        <f>'Monthly Data'!N59</f>
        <v>34830.204014939314</v>
      </c>
      <c r="O59" s="5">
        <f>'Monthly Data'!O59</f>
        <v>27124.48</v>
      </c>
      <c r="P59" s="5">
        <f>'Monthly Data'!P59</f>
        <v>473.33</v>
      </c>
      <c r="Q59" s="8">
        <f>'Monthly Data'!Q59</f>
        <v>14916</v>
      </c>
      <c r="R59" s="8">
        <f>'Monthly Data'!R59</f>
        <v>1744</v>
      </c>
      <c r="S59" s="8">
        <f>'Monthly Data'!S59</f>
        <v>128</v>
      </c>
      <c r="T59" s="8">
        <f>'Monthly Data'!T59</f>
        <v>3069</v>
      </c>
      <c r="U59" s="8">
        <f>'Monthly Data'!U59</f>
        <v>30</v>
      </c>
      <c r="V59" s="41">
        <f>Weather!C179</f>
        <v>11.748387096774195</v>
      </c>
      <c r="W59" s="42">
        <f>Weather!D179</f>
        <v>317.8</v>
      </c>
      <c r="X59" s="42">
        <f>Weather!E179</f>
        <v>0</v>
      </c>
      <c r="Y59" s="42">
        <f>Weather!F179</f>
        <v>256.2</v>
      </c>
      <c r="Z59" s="42">
        <f>Weather!G179</f>
        <v>0.4</v>
      </c>
      <c r="AA59" s="42">
        <f>Weather!H179</f>
        <v>198.3</v>
      </c>
      <c r="AB59" s="42">
        <f>Weather!I179</f>
        <v>4.5</v>
      </c>
      <c r="AC59" s="42">
        <f>Weather!J179</f>
        <v>147.6</v>
      </c>
      <c r="AD59" s="42">
        <f>Weather!K179</f>
        <v>15.8</v>
      </c>
      <c r="AE59" s="42">
        <f>Weather!L179</f>
        <v>104.9</v>
      </c>
      <c r="AF59" s="42">
        <f>Weather!M179</f>
        <v>35.1</v>
      </c>
      <c r="AG59" s="42">
        <f>Weather!N179</f>
        <v>71.099999999999994</v>
      </c>
      <c r="AH59" s="42">
        <f>Weather!O179</f>
        <v>63.3</v>
      </c>
      <c r="AI59" s="42">
        <f>Weather!P179</f>
        <v>43.4</v>
      </c>
      <c r="AJ59" s="42">
        <f>Weather!Q179</f>
        <v>97.6</v>
      </c>
      <c r="AK59" s="42">
        <f>Weather!R179</f>
        <v>22</v>
      </c>
      <c r="AL59" s="42">
        <f>Weather!S179</f>
        <v>138.19999999999999</v>
      </c>
      <c r="AM59" s="39">
        <f>Economic!C59</f>
        <v>692620.80000000005</v>
      </c>
      <c r="AN59" s="39">
        <f>Economic!D59</f>
        <v>6963.9</v>
      </c>
      <c r="AO59" s="39">
        <f>Economic!E59</f>
        <v>6990.5</v>
      </c>
      <c r="AP59" s="39">
        <f>Economic!F59</f>
        <v>97.9</v>
      </c>
      <c r="AQ59" s="39">
        <f>Economic!G59</f>
        <v>98.8</v>
      </c>
      <c r="AR59" s="43">
        <f t="shared" si="49"/>
        <v>31</v>
      </c>
      <c r="AS59" s="43">
        <v>22</v>
      </c>
      <c r="AT59" s="43">
        <f t="shared" si="51"/>
        <v>58</v>
      </c>
      <c r="AU59" s="43">
        <f t="shared" si="48"/>
        <v>0</v>
      </c>
      <c r="AV59" s="43">
        <f t="shared" si="48"/>
        <v>0</v>
      </c>
      <c r="AW59" s="43">
        <f t="shared" si="48"/>
        <v>0</v>
      </c>
      <c r="AX59" s="43">
        <f t="shared" si="48"/>
        <v>0</v>
      </c>
      <c r="AY59" s="43">
        <f t="shared" si="48"/>
        <v>0</v>
      </c>
      <c r="AZ59" s="43">
        <f t="shared" si="48"/>
        <v>0</v>
      </c>
      <c r="BA59" s="43">
        <f t="shared" si="48"/>
        <v>0</v>
      </c>
      <c r="BB59" s="43">
        <f t="shared" si="48"/>
        <v>0</v>
      </c>
      <c r="BC59" s="43">
        <f t="shared" si="48"/>
        <v>0</v>
      </c>
      <c r="BD59" s="43">
        <f t="shared" si="48"/>
        <v>1</v>
      </c>
      <c r="BE59" s="43">
        <f t="shared" si="48"/>
        <v>0</v>
      </c>
      <c r="BF59" s="43">
        <f t="shared" si="48"/>
        <v>0</v>
      </c>
      <c r="BG59" s="43">
        <f t="shared" si="48"/>
        <v>0</v>
      </c>
      <c r="BH59" s="43">
        <f t="shared" si="48"/>
        <v>1</v>
      </c>
      <c r="BI59" s="43">
        <f t="shared" si="52"/>
        <v>1</v>
      </c>
      <c r="BJ59" s="44">
        <v>0</v>
      </c>
      <c r="BK59" s="44">
        <v>0</v>
      </c>
      <c r="BL59" s="44">
        <f t="shared" si="23"/>
        <v>0</v>
      </c>
      <c r="BM59" s="43">
        <f t="shared" si="25"/>
        <v>0</v>
      </c>
      <c r="BN59" s="49">
        <f t="shared" si="29"/>
        <v>0</v>
      </c>
      <c r="BO59" s="49">
        <f t="shared" si="30"/>
        <v>0</v>
      </c>
      <c r="BP59" s="49">
        <f t="shared" si="31"/>
        <v>0</v>
      </c>
      <c r="BQ59" s="49">
        <f t="shared" si="32"/>
        <v>0</v>
      </c>
      <c r="BR59" s="49">
        <f t="shared" si="33"/>
        <v>0</v>
      </c>
      <c r="BS59" s="49">
        <f t="shared" si="34"/>
        <v>0</v>
      </c>
      <c r="BT59" s="49">
        <f t="shared" si="35"/>
        <v>0</v>
      </c>
      <c r="BU59" s="49">
        <f t="shared" si="36"/>
        <v>0</v>
      </c>
      <c r="BV59" s="49">
        <f t="shared" si="37"/>
        <v>0</v>
      </c>
      <c r="BW59" s="49">
        <f t="shared" si="38"/>
        <v>0</v>
      </c>
      <c r="BX59" s="49">
        <f t="shared" si="39"/>
        <v>0</v>
      </c>
      <c r="BY59" s="49">
        <f t="shared" si="40"/>
        <v>0</v>
      </c>
      <c r="BZ59" s="49">
        <f t="shared" si="41"/>
        <v>0</v>
      </c>
      <c r="CA59" s="49">
        <f t="shared" si="42"/>
        <v>0</v>
      </c>
      <c r="CB59" s="49">
        <f t="shared" si="43"/>
        <v>0</v>
      </c>
      <c r="CC59" s="49">
        <f t="shared" si="44"/>
        <v>0</v>
      </c>
      <c r="CD59" s="8">
        <f t="shared" si="45"/>
        <v>553.54936517973965</v>
      </c>
      <c r="CE59" s="8">
        <f t="shared" si="46"/>
        <v>2102.6633607241238</v>
      </c>
      <c r="CF59" s="8">
        <f t="shared" si="47"/>
        <v>86847.751738231789</v>
      </c>
    </row>
    <row r="60" spans="1:84">
      <c r="A60" s="7">
        <f>'Monthly Data'!A60</f>
        <v>42675</v>
      </c>
      <c r="B60" s="6">
        <f>'Monthly Data'!B60</f>
        <v>2016</v>
      </c>
      <c r="C60" s="6">
        <f t="shared" si="50"/>
        <v>11</v>
      </c>
      <c r="D60" s="8">
        <f>'Monthly Data'!D60</f>
        <v>9135930.7174679395</v>
      </c>
      <c r="E60" s="1">
        <f>'Monthly Data'!E60</f>
        <v>198370.29154496465</v>
      </c>
      <c r="F60" s="8">
        <f>'Monthly Data'!F60</f>
        <v>9334301.009012904</v>
      </c>
      <c r="G60" s="8">
        <f>'Monthly Data'!G60</f>
        <v>3591797.4753896496</v>
      </c>
      <c r="H60" s="1">
        <f>'Monthly Data'!H60</f>
        <v>246828.58648979184</v>
      </c>
      <c r="I60" s="8">
        <f>'Monthly Data'!I60</f>
        <v>3838626.0618794416</v>
      </c>
      <c r="J60" s="8">
        <f>'Monthly Data'!J60</f>
        <v>10718526.344199492</v>
      </c>
      <c r="K60" s="1">
        <f>'Monthly Data'!K60</f>
        <v>255809.82296543571</v>
      </c>
      <c r="L60" s="8">
        <f>'Monthly Data'!L60</f>
        <v>10974336.167164927</v>
      </c>
      <c r="M60" s="8">
        <f>'Monthly Data'!M60</f>
        <v>202943.46791763301</v>
      </c>
      <c r="N60" s="8">
        <f>'Monthly Data'!N60</f>
        <v>33679.860544217692</v>
      </c>
      <c r="O60" s="5">
        <f>'Monthly Data'!O60</f>
        <v>27066.76</v>
      </c>
      <c r="P60" s="5">
        <f>'Monthly Data'!P60</f>
        <v>474.01</v>
      </c>
      <c r="Q60" s="8">
        <f>'Monthly Data'!Q60</f>
        <v>14928</v>
      </c>
      <c r="R60" s="8">
        <f>'Monthly Data'!R60</f>
        <v>1744.5</v>
      </c>
      <c r="S60" s="8">
        <f>'Monthly Data'!S60</f>
        <v>128</v>
      </c>
      <c r="T60" s="8">
        <f>'Monthly Data'!T60</f>
        <v>3069</v>
      </c>
      <c r="U60" s="8">
        <f>'Monthly Data'!U60</f>
        <v>30</v>
      </c>
      <c r="V60" s="41">
        <f>Weather!C180</f>
        <v>7.4361059030736874</v>
      </c>
      <c r="W60" s="42">
        <f>Weather!D180</f>
        <v>436.9</v>
      </c>
      <c r="X60" s="42">
        <f>Weather!E180</f>
        <v>0</v>
      </c>
      <c r="Y60" s="42">
        <f>Weather!F180</f>
        <v>376.9</v>
      </c>
      <c r="Z60" s="42">
        <f>Weather!G180</f>
        <v>0</v>
      </c>
      <c r="AA60" s="42">
        <f>Weather!H180</f>
        <v>316.89999999999998</v>
      </c>
      <c r="AB60" s="42">
        <f>Weather!I180</f>
        <v>0</v>
      </c>
      <c r="AC60" s="42">
        <f>Weather!J180</f>
        <v>257</v>
      </c>
      <c r="AD60" s="42">
        <f>Weather!K180</f>
        <v>0.1</v>
      </c>
      <c r="AE60" s="42">
        <f>Weather!L180</f>
        <v>199</v>
      </c>
      <c r="AF60" s="42">
        <f>Weather!M180</f>
        <v>2.1</v>
      </c>
      <c r="AG60" s="42">
        <f>Weather!N180</f>
        <v>143</v>
      </c>
      <c r="AH60" s="42">
        <f>Weather!O180</f>
        <v>6.1</v>
      </c>
      <c r="AI60" s="42">
        <f>Weather!P180</f>
        <v>97</v>
      </c>
      <c r="AJ60" s="42">
        <f>Weather!Q180</f>
        <v>20.100000000000001</v>
      </c>
      <c r="AK60" s="42">
        <f>Weather!R180</f>
        <v>63.4</v>
      </c>
      <c r="AL60" s="42">
        <f>Weather!S180</f>
        <v>46.5</v>
      </c>
      <c r="AM60" s="39">
        <f>Economic!C60</f>
        <v>692620.80000000005</v>
      </c>
      <c r="AN60" s="39">
        <f>Economic!D60</f>
        <v>6977.8</v>
      </c>
      <c r="AO60" s="39">
        <f>Economic!E60</f>
        <v>6983.4</v>
      </c>
      <c r="AP60" s="39">
        <f>Economic!F60</f>
        <v>98.9</v>
      </c>
      <c r="AQ60" s="39">
        <f>Economic!G60</f>
        <v>99.9</v>
      </c>
      <c r="AR60" s="43">
        <f t="shared" si="49"/>
        <v>30</v>
      </c>
      <c r="AS60" s="43">
        <v>19</v>
      </c>
      <c r="AT60" s="43">
        <f t="shared" si="51"/>
        <v>59</v>
      </c>
      <c r="AU60" s="43">
        <f t="shared" ref="AU60:BH75" si="53">AU48</f>
        <v>0</v>
      </c>
      <c r="AV60" s="43">
        <f t="shared" si="53"/>
        <v>0</v>
      </c>
      <c r="AW60" s="43">
        <f t="shared" si="53"/>
        <v>0</v>
      </c>
      <c r="AX60" s="43">
        <f t="shared" si="53"/>
        <v>0</v>
      </c>
      <c r="AY60" s="43">
        <f t="shared" si="53"/>
        <v>0</v>
      </c>
      <c r="AZ60" s="43">
        <f t="shared" si="53"/>
        <v>0</v>
      </c>
      <c r="BA60" s="43">
        <f t="shared" si="53"/>
        <v>0</v>
      </c>
      <c r="BB60" s="43">
        <f t="shared" si="53"/>
        <v>0</v>
      </c>
      <c r="BC60" s="43">
        <f t="shared" si="53"/>
        <v>0</v>
      </c>
      <c r="BD60" s="43">
        <f t="shared" si="53"/>
        <v>0</v>
      </c>
      <c r="BE60" s="43">
        <f t="shared" si="53"/>
        <v>1</v>
      </c>
      <c r="BF60" s="43">
        <f t="shared" si="53"/>
        <v>0</v>
      </c>
      <c r="BG60" s="43">
        <f t="shared" si="53"/>
        <v>0</v>
      </c>
      <c r="BH60" s="43">
        <f t="shared" si="53"/>
        <v>1</v>
      </c>
      <c r="BI60" s="43">
        <f t="shared" si="52"/>
        <v>1</v>
      </c>
      <c r="BJ60" s="44">
        <v>0</v>
      </c>
      <c r="BK60" s="44">
        <v>0</v>
      </c>
      <c r="BL60" s="44">
        <f t="shared" si="23"/>
        <v>0</v>
      </c>
      <c r="BM60" s="43">
        <f t="shared" si="25"/>
        <v>0</v>
      </c>
      <c r="BN60" s="49">
        <f t="shared" si="29"/>
        <v>0</v>
      </c>
      <c r="BO60" s="49">
        <f t="shared" si="30"/>
        <v>0</v>
      </c>
      <c r="BP60" s="49">
        <f t="shared" si="31"/>
        <v>0</v>
      </c>
      <c r="BQ60" s="49">
        <f t="shared" si="32"/>
        <v>0</v>
      </c>
      <c r="BR60" s="49">
        <f t="shared" si="33"/>
        <v>0</v>
      </c>
      <c r="BS60" s="49">
        <f t="shared" si="34"/>
        <v>0</v>
      </c>
      <c r="BT60" s="49">
        <f t="shared" si="35"/>
        <v>0</v>
      </c>
      <c r="BU60" s="49">
        <f t="shared" si="36"/>
        <v>0</v>
      </c>
      <c r="BV60" s="49">
        <f t="shared" si="37"/>
        <v>0</v>
      </c>
      <c r="BW60" s="49">
        <f t="shared" si="38"/>
        <v>0</v>
      </c>
      <c r="BX60" s="49">
        <f t="shared" si="39"/>
        <v>0</v>
      </c>
      <c r="BY60" s="49">
        <f t="shared" si="40"/>
        <v>0</v>
      </c>
      <c r="BZ60" s="49">
        <f t="shared" si="41"/>
        <v>0</v>
      </c>
      <c r="CA60" s="49">
        <f t="shared" si="42"/>
        <v>0</v>
      </c>
      <c r="CB60" s="49">
        <f t="shared" si="43"/>
        <v>0</v>
      </c>
      <c r="CC60" s="49">
        <f t="shared" si="44"/>
        <v>0</v>
      </c>
      <c r="CD60" s="8">
        <f t="shared" si="45"/>
        <v>625.28811689529095</v>
      </c>
      <c r="CE60" s="8">
        <f t="shared" si="46"/>
        <v>2200.4162005614453</v>
      </c>
      <c r="CF60" s="8">
        <f t="shared" si="47"/>
        <v>85737.001305975995</v>
      </c>
    </row>
    <row r="61" spans="1:84">
      <c r="A61" s="7">
        <f>'Monthly Data'!A61</f>
        <v>42705</v>
      </c>
      <c r="B61" s="6">
        <f>'Monthly Data'!B61</f>
        <v>2016</v>
      </c>
      <c r="C61" s="6">
        <f t="shared" si="50"/>
        <v>12</v>
      </c>
      <c r="D61" s="8">
        <f>'Monthly Data'!D61</f>
        <v>12042494.786609141</v>
      </c>
      <c r="E61" s="1">
        <f>'Monthly Data'!E61</f>
        <v>198370.29154496465</v>
      </c>
      <c r="F61" s="8">
        <f>'Monthly Data'!F61</f>
        <v>12240865.078154106</v>
      </c>
      <c r="G61" s="8">
        <f>'Monthly Data'!G61</f>
        <v>4193924.0553414854</v>
      </c>
      <c r="H61" s="1">
        <f>'Monthly Data'!H61</f>
        <v>246828.58648979184</v>
      </c>
      <c r="I61" s="8">
        <f>'Monthly Data'!I61</f>
        <v>4440752.6418312769</v>
      </c>
      <c r="J61" s="8">
        <f>'Monthly Data'!J61</f>
        <v>10221670.924776817</v>
      </c>
      <c r="K61" s="1">
        <f>'Monthly Data'!K61</f>
        <v>255809.82296543571</v>
      </c>
      <c r="L61" s="8">
        <f>'Monthly Data'!L61</f>
        <v>10477480.747742252</v>
      </c>
      <c r="M61" s="8">
        <f>'Monthly Data'!M61</f>
        <v>221504.91586598798</v>
      </c>
      <c r="N61" s="8">
        <f>'Monthly Data'!N61</f>
        <v>31784.619114312391</v>
      </c>
      <c r="O61" s="5">
        <f>'Monthly Data'!O61</f>
        <v>26087.759999999998</v>
      </c>
      <c r="P61" s="5">
        <f>'Monthly Data'!P61</f>
        <v>474.01000000000005</v>
      </c>
      <c r="Q61" s="8">
        <f>'Monthly Data'!Q61</f>
        <v>14928</v>
      </c>
      <c r="R61" s="8">
        <f>'Monthly Data'!R61</f>
        <v>1744.5</v>
      </c>
      <c r="S61" s="8">
        <f>'Monthly Data'!S61</f>
        <v>130</v>
      </c>
      <c r="T61" s="8">
        <f>'Monthly Data'!T61</f>
        <v>3069</v>
      </c>
      <c r="U61" s="8">
        <f>'Monthly Data'!U61</f>
        <v>30</v>
      </c>
      <c r="V61" s="41">
        <f>Weather!C181</f>
        <v>-1.2387096774193549</v>
      </c>
      <c r="W61" s="42">
        <f>Weather!D181</f>
        <v>720.4</v>
      </c>
      <c r="X61" s="42">
        <f>Weather!E181</f>
        <v>0</v>
      </c>
      <c r="Y61" s="42">
        <f>Weather!F181</f>
        <v>658.4</v>
      </c>
      <c r="Z61" s="42">
        <f>Weather!G181</f>
        <v>0</v>
      </c>
      <c r="AA61" s="42">
        <f>Weather!H181</f>
        <v>596.4</v>
      </c>
      <c r="AB61" s="42">
        <f>Weather!I181</f>
        <v>0</v>
      </c>
      <c r="AC61" s="42">
        <f>Weather!J181</f>
        <v>534.4</v>
      </c>
      <c r="AD61" s="42">
        <f>Weather!K181</f>
        <v>0</v>
      </c>
      <c r="AE61" s="42">
        <f>Weather!L181</f>
        <v>472.4</v>
      </c>
      <c r="AF61" s="42">
        <f>Weather!M181</f>
        <v>0</v>
      </c>
      <c r="AG61" s="42">
        <f>Weather!N181</f>
        <v>410.4</v>
      </c>
      <c r="AH61" s="42">
        <f>Weather!O181</f>
        <v>0</v>
      </c>
      <c r="AI61" s="42">
        <f>Weather!P181</f>
        <v>348.4</v>
      </c>
      <c r="AJ61" s="42">
        <f>Weather!Q181</f>
        <v>0</v>
      </c>
      <c r="AK61" s="42">
        <f>Weather!R181</f>
        <v>286.39999999999998</v>
      </c>
      <c r="AL61" s="42">
        <f>Weather!S181</f>
        <v>0</v>
      </c>
      <c r="AM61" s="39">
        <f>Economic!C61</f>
        <v>692620.80000000005</v>
      </c>
      <c r="AN61" s="39">
        <f>Economic!D61</f>
        <v>6992.4</v>
      </c>
      <c r="AO61" s="39">
        <f>Economic!E61</f>
        <v>6999.9</v>
      </c>
      <c r="AP61" s="39">
        <f>Economic!F61</f>
        <v>100.1</v>
      </c>
      <c r="AQ61" s="39">
        <f>Economic!G61</f>
        <v>100.9</v>
      </c>
      <c r="AR61" s="43">
        <f t="shared" si="49"/>
        <v>31</v>
      </c>
      <c r="AS61" s="43">
        <v>21</v>
      </c>
      <c r="AT61" s="43">
        <f t="shared" si="51"/>
        <v>60</v>
      </c>
      <c r="AU61" s="43">
        <f t="shared" si="53"/>
        <v>0</v>
      </c>
      <c r="AV61" s="43">
        <f t="shared" si="53"/>
        <v>0</v>
      </c>
      <c r="AW61" s="43">
        <f t="shared" si="53"/>
        <v>0</v>
      </c>
      <c r="AX61" s="43">
        <f t="shared" si="53"/>
        <v>0</v>
      </c>
      <c r="AY61" s="43">
        <f t="shared" si="53"/>
        <v>0</v>
      </c>
      <c r="AZ61" s="43">
        <f t="shared" si="53"/>
        <v>0</v>
      </c>
      <c r="BA61" s="43">
        <f t="shared" si="53"/>
        <v>0</v>
      </c>
      <c r="BB61" s="43">
        <f t="shared" si="53"/>
        <v>0</v>
      </c>
      <c r="BC61" s="43">
        <f t="shared" si="53"/>
        <v>0</v>
      </c>
      <c r="BD61" s="43">
        <f t="shared" si="53"/>
        <v>0</v>
      </c>
      <c r="BE61" s="43">
        <f t="shared" si="53"/>
        <v>0</v>
      </c>
      <c r="BF61" s="43">
        <f t="shared" si="53"/>
        <v>1</v>
      </c>
      <c r="BG61" s="43">
        <f t="shared" si="53"/>
        <v>0</v>
      </c>
      <c r="BH61" s="43">
        <f t="shared" si="53"/>
        <v>0</v>
      </c>
      <c r="BI61" s="43">
        <f t="shared" si="52"/>
        <v>0</v>
      </c>
      <c r="BJ61" s="44">
        <v>0</v>
      </c>
      <c r="BK61" s="44">
        <v>0</v>
      </c>
      <c r="BL61" s="44">
        <f t="shared" si="23"/>
        <v>0</v>
      </c>
      <c r="BM61" s="43">
        <f t="shared" si="25"/>
        <v>0</v>
      </c>
      <c r="BN61" s="49">
        <f t="shared" si="29"/>
        <v>0</v>
      </c>
      <c r="BO61" s="49">
        <f t="shared" si="30"/>
        <v>0</v>
      </c>
      <c r="BP61" s="49">
        <f t="shared" si="31"/>
        <v>0</v>
      </c>
      <c r="BQ61" s="49">
        <f t="shared" si="32"/>
        <v>0</v>
      </c>
      <c r="BR61" s="49">
        <f t="shared" si="33"/>
        <v>0</v>
      </c>
      <c r="BS61" s="49">
        <f t="shared" si="34"/>
        <v>0</v>
      </c>
      <c r="BT61" s="49">
        <f t="shared" si="35"/>
        <v>0</v>
      </c>
      <c r="BU61" s="49">
        <f t="shared" si="36"/>
        <v>0</v>
      </c>
      <c r="BV61" s="49">
        <f t="shared" si="37"/>
        <v>0</v>
      </c>
      <c r="BW61" s="49">
        <f t="shared" si="38"/>
        <v>0</v>
      </c>
      <c r="BX61" s="49">
        <f t="shared" si="39"/>
        <v>0</v>
      </c>
      <c r="BY61" s="49">
        <f t="shared" si="40"/>
        <v>0</v>
      </c>
      <c r="BZ61" s="49">
        <f t="shared" si="41"/>
        <v>0</v>
      </c>
      <c r="CA61" s="49">
        <f t="shared" si="42"/>
        <v>0</v>
      </c>
      <c r="CB61" s="49">
        <f t="shared" si="43"/>
        <v>0</v>
      </c>
      <c r="CC61" s="49">
        <f t="shared" si="44"/>
        <v>0</v>
      </c>
      <c r="CD61" s="8">
        <f t="shared" si="45"/>
        <v>819.99364135544647</v>
      </c>
      <c r="CE61" s="8">
        <f t="shared" si="46"/>
        <v>2545.5733114538702</v>
      </c>
      <c r="CF61" s="8">
        <f t="shared" si="47"/>
        <v>80596.005751863486</v>
      </c>
    </row>
    <row r="62" spans="1:84">
      <c r="A62" s="7">
        <f>'Monthly Data'!A62</f>
        <v>42736</v>
      </c>
      <c r="B62" s="6">
        <f>'Monthly Data'!B62</f>
        <v>2017</v>
      </c>
      <c r="C62" s="6">
        <f t="shared" si="50"/>
        <v>1</v>
      </c>
      <c r="D62" s="8">
        <f>'Monthly Data'!D62</f>
        <v>12402016.336484401</v>
      </c>
      <c r="E62" s="1">
        <f>'Monthly Data'!E62</f>
        <v>424165.64364677883</v>
      </c>
      <c r="F62" s="8">
        <f>'Monthly Data'!F62</f>
        <v>12826181.980131179</v>
      </c>
      <c r="G62" s="8">
        <f>'Monthly Data'!G62</f>
        <v>4320040.4514866741</v>
      </c>
      <c r="H62" s="1">
        <f>'Monthly Data'!H62</f>
        <v>249658.95771913868</v>
      </c>
      <c r="I62" s="8">
        <f>'Monthly Data'!I62</f>
        <v>4569699.409205813</v>
      </c>
      <c r="J62" s="8">
        <f>'Monthly Data'!J62</f>
        <v>11262659.046966342</v>
      </c>
      <c r="K62" s="1">
        <f>'Monthly Data'!K62</f>
        <v>361922.66569328256</v>
      </c>
      <c r="L62" s="8">
        <f>'Monthly Data'!L62</f>
        <v>11624581.712659625</v>
      </c>
      <c r="M62" s="8">
        <f>'Monthly Data'!M62</f>
        <v>133380.70118369928</v>
      </c>
      <c r="N62" s="8">
        <f>'Monthly Data'!N62</f>
        <v>33734.31912765107</v>
      </c>
      <c r="O62" s="5">
        <f>'Monthly Data'!O62</f>
        <v>26034.580000000005</v>
      </c>
      <c r="P62" s="5">
        <f>'Monthly Data'!P62</f>
        <v>474.01000000000005</v>
      </c>
      <c r="Q62" s="8">
        <f>'Monthly Data'!Q62</f>
        <v>15020</v>
      </c>
      <c r="R62" s="8">
        <f>'Monthly Data'!R62</f>
        <v>1739</v>
      </c>
      <c r="S62" s="8">
        <f>'Monthly Data'!S62</f>
        <v>126</v>
      </c>
      <c r="T62" s="8">
        <f>'Monthly Data'!T62</f>
        <v>3069</v>
      </c>
      <c r="U62" s="8">
        <f>'Monthly Data'!U62</f>
        <v>30</v>
      </c>
      <c r="V62" s="41">
        <f>Weather!C182</f>
        <v>-1.8064516129032251</v>
      </c>
      <c r="W62" s="42">
        <f>Weather!D182</f>
        <v>738</v>
      </c>
      <c r="X62" s="42">
        <f>Weather!E182</f>
        <v>0</v>
      </c>
      <c r="Y62" s="42">
        <f>Weather!F182</f>
        <v>676</v>
      </c>
      <c r="Z62" s="42">
        <f>Weather!G182</f>
        <v>0</v>
      </c>
      <c r="AA62" s="42">
        <f>Weather!H182</f>
        <v>614</v>
      </c>
      <c r="AB62" s="42">
        <f>Weather!I182</f>
        <v>0</v>
      </c>
      <c r="AC62" s="42">
        <f>Weather!J182</f>
        <v>552</v>
      </c>
      <c r="AD62" s="42">
        <f>Weather!K182</f>
        <v>0</v>
      </c>
      <c r="AE62" s="42">
        <f>Weather!L182</f>
        <v>490</v>
      </c>
      <c r="AF62" s="42">
        <f>Weather!M182</f>
        <v>0</v>
      </c>
      <c r="AG62" s="42">
        <f>Weather!N182</f>
        <v>428</v>
      </c>
      <c r="AH62" s="42">
        <f>Weather!O182</f>
        <v>0</v>
      </c>
      <c r="AI62" s="42">
        <f>Weather!P182</f>
        <v>366</v>
      </c>
      <c r="AJ62" s="42">
        <f>Weather!Q182</f>
        <v>0</v>
      </c>
      <c r="AK62" s="42">
        <f>Weather!R182</f>
        <v>304</v>
      </c>
      <c r="AL62" s="42">
        <f>Weather!S182</f>
        <v>0</v>
      </c>
      <c r="AM62" s="39">
        <f>Economic!C62</f>
        <v>711695.1</v>
      </c>
      <c r="AN62" s="39">
        <f>Economic!D62</f>
        <v>7014.6</v>
      </c>
      <c r="AO62" s="39">
        <f>Economic!E62</f>
        <v>6982.5</v>
      </c>
      <c r="AP62" s="39">
        <f>Economic!F62</f>
        <v>102.9</v>
      </c>
      <c r="AQ62" s="39">
        <f>Economic!G62</f>
        <v>102.6</v>
      </c>
      <c r="AR62" s="43">
        <f t="shared" si="49"/>
        <v>31</v>
      </c>
      <c r="AS62" s="43">
        <v>21</v>
      </c>
      <c r="AT62" s="43">
        <f t="shared" si="51"/>
        <v>61</v>
      </c>
      <c r="AU62" s="43">
        <f t="shared" si="53"/>
        <v>1</v>
      </c>
      <c r="AV62" s="43">
        <f t="shared" si="53"/>
        <v>0</v>
      </c>
      <c r="AW62" s="43">
        <f t="shared" si="53"/>
        <v>0</v>
      </c>
      <c r="AX62" s="43">
        <f t="shared" si="53"/>
        <v>0</v>
      </c>
      <c r="AY62" s="43">
        <f t="shared" si="53"/>
        <v>0</v>
      </c>
      <c r="AZ62" s="43">
        <f t="shared" si="53"/>
        <v>0</v>
      </c>
      <c r="BA62" s="43">
        <f t="shared" si="53"/>
        <v>0</v>
      </c>
      <c r="BB62" s="43">
        <f t="shared" si="53"/>
        <v>0</v>
      </c>
      <c r="BC62" s="43">
        <f t="shared" si="53"/>
        <v>0</v>
      </c>
      <c r="BD62" s="43">
        <f t="shared" si="53"/>
        <v>0</v>
      </c>
      <c r="BE62" s="43">
        <f t="shared" si="53"/>
        <v>0</v>
      </c>
      <c r="BF62" s="43">
        <f t="shared" si="53"/>
        <v>0</v>
      </c>
      <c r="BG62" s="43">
        <f t="shared" si="53"/>
        <v>0</v>
      </c>
      <c r="BH62" s="43">
        <f t="shared" si="53"/>
        <v>0</v>
      </c>
      <c r="BI62" s="43">
        <f t="shared" si="52"/>
        <v>0</v>
      </c>
      <c r="BJ62" s="44">
        <v>0</v>
      </c>
      <c r="BK62" s="44">
        <v>0</v>
      </c>
      <c r="BL62" s="44">
        <f t="shared" si="23"/>
        <v>0</v>
      </c>
      <c r="BM62" s="43">
        <f t="shared" si="25"/>
        <v>0</v>
      </c>
      <c r="BN62" s="49">
        <f t="shared" si="29"/>
        <v>0</v>
      </c>
      <c r="BO62" s="49">
        <f t="shared" si="30"/>
        <v>0</v>
      </c>
      <c r="BP62" s="49">
        <f t="shared" si="31"/>
        <v>0</v>
      </c>
      <c r="BQ62" s="49">
        <f t="shared" si="32"/>
        <v>0</v>
      </c>
      <c r="BR62" s="49">
        <f t="shared" si="33"/>
        <v>0</v>
      </c>
      <c r="BS62" s="49">
        <f t="shared" si="34"/>
        <v>0</v>
      </c>
      <c r="BT62" s="49">
        <f t="shared" si="35"/>
        <v>0</v>
      </c>
      <c r="BU62" s="49">
        <f t="shared" si="36"/>
        <v>0</v>
      </c>
      <c r="BV62" s="49">
        <f t="shared" si="37"/>
        <v>0</v>
      </c>
      <c r="BW62" s="49">
        <f t="shared" si="38"/>
        <v>0</v>
      </c>
      <c r="BX62" s="49">
        <f t="shared" si="39"/>
        <v>0</v>
      </c>
      <c r="BY62" s="49">
        <f t="shared" si="40"/>
        <v>0</v>
      </c>
      <c r="BZ62" s="49">
        <f t="shared" si="41"/>
        <v>0</v>
      </c>
      <c r="CA62" s="49">
        <f t="shared" si="42"/>
        <v>0</v>
      </c>
      <c r="CB62" s="49">
        <f t="shared" si="43"/>
        <v>0</v>
      </c>
      <c r="CC62" s="49">
        <f t="shared" si="44"/>
        <v>0</v>
      </c>
      <c r="CD62" s="8">
        <f t="shared" si="45"/>
        <v>853.94021172644329</v>
      </c>
      <c r="CE62" s="8">
        <f t="shared" si="46"/>
        <v>2627.7742433615945</v>
      </c>
      <c r="CF62" s="8">
        <f t="shared" si="47"/>
        <v>92258.585021108142</v>
      </c>
    </row>
    <row r="63" spans="1:84">
      <c r="A63" s="7">
        <f>'Monthly Data'!A63</f>
        <v>42767</v>
      </c>
      <c r="B63" s="6">
        <f>'Monthly Data'!B63</f>
        <v>2017</v>
      </c>
      <c r="C63" s="6">
        <f t="shared" si="50"/>
        <v>2</v>
      </c>
      <c r="D63" s="8">
        <f>'Monthly Data'!D63</f>
        <v>10732724.525906282</v>
      </c>
      <c r="E63" s="1">
        <f>'Monthly Data'!E63</f>
        <v>424165.64364677883</v>
      </c>
      <c r="F63" s="8">
        <f>'Monthly Data'!F63</f>
        <v>11156890.16955306</v>
      </c>
      <c r="G63" s="8">
        <f>'Monthly Data'!G63</f>
        <v>3893047.7223456632</v>
      </c>
      <c r="H63" s="1">
        <f>'Monthly Data'!H63</f>
        <v>249658.95771913868</v>
      </c>
      <c r="I63" s="8">
        <f>'Monthly Data'!I63</f>
        <v>4142706.6800648021</v>
      </c>
      <c r="J63" s="8">
        <f>'Monthly Data'!J63</f>
        <v>10276279.219916252</v>
      </c>
      <c r="K63" s="1">
        <f>'Monthly Data'!K63</f>
        <v>361922.66569328256</v>
      </c>
      <c r="L63" s="8">
        <f>'Monthly Data'!L63</f>
        <v>10638201.885609536</v>
      </c>
      <c r="M63" s="8">
        <f>'Monthly Data'!M63</f>
        <v>108624.99508405513</v>
      </c>
      <c r="N63" s="8">
        <f>'Monthly Data'!N63</f>
        <v>30132.438308656801</v>
      </c>
      <c r="O63" s="5">
        <f>'Monthly Data'!O63</f>
        <v>25927.160000000003</v>
      </c>
      <c r="P63" s="5">
        <f>'Monthly Data'!P63</f>
        <v>427.40999999999997</v>
      </c>
      <c r="Q63" s="8">
        <f>'Monthly Data'!Q63</f>
        <v>14981</v>
      </c>
      <c r="R63" s="8">
        <f>'Monthly Data'!R63</f>
        <v>1744</v>
      </c>
      <c r="S63" s="8">
        <f>'Monthly Data'!S63</f>
        <v>126</v>
      </c>
      <c r="T63" s="8">
        <f>'Monthly Data'!T63</f>
        <v>3069</v>
      </c>
      <c r="U63" s="8">
        <f>'Monthly Data'!U63</f>
        <v>30</v>
      </c>
      <c r="V63" s="41">
        <f>Weather!C183</f>
        <v>-0.30000000000000054</v>
      </c>
      <c r="W63" s="42">
        <f>Weather!D183</f>
        <v>624.4</v>
      </c>
      <c r="X63" s="42">
        <f>Weather!E183</f>
        <v>0</v>
      </c>
      <c r="Y63" s="42">
        <f>Weather!F183</f>
        <v>568.4</v>
      </c>
      <c r="Z63" s="42">
        <f>Weather!G183</f>
        <v>0</v>
      </c>
      <c r="AA63" s="42">
        <f>Weather!H183</f>
        <v>512.4</v>
      </c>
      <c r="AB63" s="42">
        <f>Weather!I183</f>
        <v>0</v>
      </c>
      <c r="AC63" s="42">
        <f>Weather!J183</f>
        <v>456.4</v>
      </c>
      <c r="AD63" s="42">
        <f>Weather!K183</f>
        <v>0</v>
      </c>
      <c r="AE63" s="42">
        <f>Weather!L183</f>
        <v>400.4</v>
      </c>
      <c r="AF63" s="42">
        <f>Weather!M183</f>
        <v>0</v>
      </c>
      <c r="AG63" s="42">
        <f>Weather!N183</f>
        <v>344.4</v>
      </c>
      <c r="AH63" s="42">
        <f>Weather!O183</f>
        <v>0</v>
      </c>
      <c r="AI63" s="42">
        <f>Weather!P183</f>
        <v>288.39999999999998</v>
      </c>
      <c r="AJ63" s="42">
        <f>Weather!Q183</f>
        <v>0</v>
      </c>
      <c r="AK63" s="42">
        <f>Weather!R183</f>
        <v>236.2</v>
      </c>
      <c r="AL63" s="42">
        <f>Weather!S183</f>
        <v>3.8</v>
      </c>
      <c r="AM63" s="39">
        <f>Economic!C63</f>
        <v>711695.1</v>
      </c>
      <c r="AN63" s="39">
        <f>Economic!D63</f>
        <v>7031.3</v>
      </c>
      <c r="AO63" s="39">
        <f>Economic!E63</f>
        <v>6962.5</v>
      </c>
      <c r="AP63" s="39">
        <f>Economic!F63</f>
        <v>106.3</v>
      </c>
      <c r="AQ63" s="39">
        <f>Economic!G63</f>
        <v>104.5</v>
      </c>
      <c r="AR63" s="43">
        <f t="shared" si="49"/>
        <v>28</v>
      </c>
      <c r="AS63" s="43">
        <v>19</v>
      </c>
      <c r="AT63" s="43">
        <f t="shared" si="51"/>
        <v>62</v>
      </c>
      <c r="AU63" s="43">
        <f t="shared" si="53"/>
        <v>0</v>
      </c>
      <c r="AV63" s="43">
        <f t="shared" si="53"/>
        <v>1</v>
      </c>
      <c r="AW63" s="43">
        <f t="shared" si="53"/>
        <v>0</v>
      </c>
      <c r="AX63" s="43">
        <f t="shared" si="53"/>
        <v>0</v>
      </c>
      <c r="AY63" s="43">
        <f t="shared" si="53"/>
        <v>0</v>
      </c>
      <c r="AZ63" s="43">
        <f t="shared" si="53"/>
        <v>0</v>
      </c>
      <c r="BA63" s="43">
        <f t="shared" si="53"/>
        <v>0</v>
      </c>
      <c r="BB63" s="43">
        <f t="shared" si="53"/>
        <v>0</v>
      </c>
      <c r="BC63" s="43">
        <f t="shared" si="53"/>
        <v>0</v>
      </c>
      <c r="BD63" s="43">
        <f t="shared" si="53"/>
        <v>0</v>
      </c>
      <c r="BE63" s="43">
        <f t="shared" si="53"/>
        <v>0</v>
      </c>
      <c r="BF63" s="43">
        <f t="shared" si="53"/>
        <v>0</v>
      </c>
      <c r="BG63" s="43">
        <f t="shared" si="53"/>
        <v>0</v>
      </c>
      <c r="BH63" s="43">
        <f t="shared" si="53"/>
        <v>0</v>
      </c>
      <c r="BI63" s="43">
        <f t="shared" si="52"/>
        <v>0</v>
      </c>
      <c r="BJ63" s="44">
        <v>0</v>
      </c>
      <c r="BK63" s="44">
        <v>0</v>
      </c>
      <c r="BL63" s="44">
        <f t="shared" si="23"/>
        <v>0</v>
      </c>
      <c r="BM63" s="43">
        <f t="shared" si="25"/>
        <v>0</v>
      </c>
      <c r="BN63" s="49">
        <f t="shared" si="29"/>
        <v>0</v>
      </c>
      <c r="BO63" s="49">
        <f t="shared" si="30"/>
        <v>0</v>
      </c>
      <c r="BP63" s="49">
        <f t="shared" si="31"/>
        <v>0</v>
      </c>
      <c r="BQ63" s="49">
        <f t="shared" si="32"/>
        <v>0</v>
      </c>
      <c r="BR63" s="49">
        <f t="shared" si="33"/>
        <v>0</v>
      </c>
      <c r="BS63" s="49">
        <f t="shared" si="34"/>
        <v>0</v>
      </c>
      <c r="BT63" s="49">
        <f t="shared" si="35"/>
        <v>0</v>
      </c>
      <c r="BU63" s="49">
        <f t="shared" si="36"/>
        <v>0</v>
      </c>
      <c r="BV63" s="49">
        <f t="shared" si="37"/>
        <v>0</v>
      </c>
      <c r="BW63" s="49">
        <f t="shared" si="38"/>
        <v>0</v>
      </c>
      <c r="BX63" s="49">
        <f t="shared" si="39"/>
        <v>0</v>
      </c>
      <c r="BY63" s="49">
        <f t="shared" si="40"/>
        <v>0</v>
      </c>
      <c r="BZ63" s="49">
        <f t="shared" si="41"/>
        <v>0</v>
      </c>
      <c r="CA63" s="49">
        <f t="shared" si="42"/>
        <v>0</v>
      </c>
      <c r="CB63" s="49">
        <f t="shared" si="43"/>
        <v>0</v>
      </c>
      <c r="CC63" s="49">
        <f t="shared" si="44"/>
        <v>0</v>
      </c>
      <c r="CD63" s="8">
        <f t="shared" si="45"/>
        <v>744.73601024985385</v>
      </c>
      <c r="CE63" s="8">
        <f t="shared" si="46"/>
        <v>2375.4052064591756</v>
      </c>
      <c r="CF63" s="8">
        <f t="shared" si="47"/>
        <v>84430.173695313773</v>
      </c>
    </row>
    <row r="64" spans="1:84">
      <c r="A64" s="7">
        <f>'Monthly Data'!A64</f>
        <v>42795</v>
      </c>
      <c r="B64" s="6">
        <f>'Monthly Data'!B64</f>
        <v>2017</v>
      </c>
      <c r="C64" s="6">
        <f t="shared" si="50"/>
        <v>3</v>
      </c>
      <c r="D64" s="8">
        <f>'Monthly Data'!D64</f>
        <v>11246900.818313407</v>
      </c>
      <c r="E64" s="1">
        <f>'Monthly Data'!E64</f>
        <v>424165.64364677883</v>
      </c>
      <c r="F64" s="8">
        <f>'Monthly Data'!F64</f>
        <v>11671066.461960185</v>
      </c>
      <c r="G64" s="8">
        <f>'Monthly Data'!G64</f>
        <v>4171063.5601851279</v>
      </c>
      <c r="H64" s="1">
        <f>'Monthly Data'!H64</f>
        <v>249658.95771913868</v>
      </c>
      <c r="I64" s="8">
        <f>'Monthly Data'!I64</f>
        <v>4420722.5179042667</v>
      </c>
      <c r="J64" s="8">
        <f>'Monthly Data'!J64</f>
        <v>11335383.600888738</v>
      </c>
      <c r="K64" s="1">
        <f>'Monthly Data'!K64</f>
        <v>361922.66569328256</v>
      </c>
      <c r="L64" s="8">
        <f>'Monthly Data'!L64</f>
        <v>11697306.266582021</v>
      </c>
      <c r="M64" s="8">
        <f>'Monthly Data'!M64</f>
        <v>107105.11364760959</v>
      </c>
      <c r="N64" s="8">
        <f>'Monthly Data'!N64</f>
        <v>33972.705482192883</v>
      </c>
      <c r="O64" s="5">
        <f>'Monthly Data'!O64</f>
        <v>25972.27</v>
      </c>
      <c r="P64" s="5">
        <f>'Monthly Data'!P64</f>
        <v>287.61</v>
      </c>
      <c r="Q64" s="8">
        <f>'Monthly Data'!Q64</f>
        <v>14985</v>
      </c>
      <c r="R64" s="8">
        <f>'Monthly Data'!R64</f>
        <v>1736</v>
      </c>
      <c r="S64" s="8">
        <f>'Monthly Data'!S64</f>
        <v>124</v>
      </c>
      <c r="T64" s="8">
        <f>'Monthly Data'!T64</f>
        <v>3069</v>
      </c>
      <c r="U64" s="8">
        <f>'Monthly Data'!U64</f>
        <v>30</v>
      </c>
      <c r="V64" s="41">
        <f>Weather!C184</f>
        <v>-1.6478504703728338</v>
      </c>
      <c r="W64" s="42">
        <f>Weather!D184</f>
        <v>733.1</v>
      </c>
      <c r="X64" s="42">
        <f>Weather!E184</f>
        <v>0</v>
      </c>
      <c r="Y64" s="42">
        <f>Weather!F184</f>
        <v>671.1</v>
      </c>
      <c r="Z64" s="42">
        <f>Weather!G184</f>
        <v>0</v>
      </c>
      <c r="AA64" s="42">
        <f>Weather!H184</f>
        <v>609.1</v>
      </c>
      <c r="AB64" s="42">
        <f>Weather!I184</f>
        <v>0</v>
      </c>
      <c r="AC64" s="42">
        <f>Weather!J184</f>
        <v>547.1</v>
      </c>
      <c r="AD64" s="42">
        <f>Weather!K184</f>
        <v>0</v>
      </c>
      <c r="AE64" s="42">
        <f>Weather!L184</f>
        <v>485.1</v>
      </c>
      <c r="AF64" s="42">
        <f>Weather!M184</f>
        <v>0</v>
      </c>
      <c r="AG64" s="42">
        <f>Weather!N184</f>
        <v>423.1</v>
      </c>
      <c r="AH64" s="42">
        <f>Weather!O184</f>
        <v>0</v>
      </c>
      <c r="AI64" s="42">
        <f>Weather!P184</f>
        <v>361.1</v>
      </c>
      <c r="AJ64" s="42">
        <f>Weather!Q184</f>
        <v>0</v>
      </c>
      <c r="AK64" s="42">
        <f>Weather!R184</f>
        <v>301.10000000000002</v>
      </c>
      <c r="AL64" s="42">
        <f>Weather!S184</f>
        <v>2</v>
      </c>
      <c r="AM64" s="39">
        <f>Economic!C64</f>
        <v>711695.1</v>
      </c>
      <c r="AN64" s="39">
        <f>Economic!D64</f>
        <v>7049</v>
      </c>
      <c r="AO64" s="39">
        <f>Economic!E64</f>
        <v>6946</v>
      </c>
      <c r="AP64" s="39">
        <f>Economic!F64</f>
        <v>110.1</v>
      </c>
      <c r="AQ64" s="39">
        <f>Economic!G64</f>
        <v>107.8</v>
      </c>
      <c r="AR64" s="43">
        <f t="shared" si="49"/>
        <v>31</v>
      </c>
      <c r="AS64" s="43">
        <v>22</v>
      </c>
      <c r="AT64" s="43">
        <f t="shared" si="51"/>
        <v>63</v>
      </c>
      <c r="AU64" s="43">
        <f t="shared" si="53"/>
        <v>0</v>
      </c>
      <c r="AV64" s="43">
        <f t="shared" si="53"/>
        <v>0</v>
      </c>
      <c r="AW64" s="43">
        <f t="shared" si="53"/>
        <v>1</v>
      </c>
      <c r="AX64" s="43">
        <f t="shared" si="53"/>
        <v>0</v>
      </c>
      <c r="AY64" s="43">
        <f t="shared" si="53"/>
        <v>0</v>
      </c>
      <c r="AZ64" s="43">
        <f t="shared" si="53"/>
        <v>0</v>
      </c>
      <c r="BA64" s="43">
        <f t="shared" si="53"/>
        <v>0</v>
      </c>
      <c r="BB64" s="43">
        <f t="shared" si="53"/>
        <v>0</v>
      </c>
      <c r="BC64" s="43">
        <f t="shared" si="53"/>
        <v>0</v>
      </c>
      <c r="BD64" s="43">
        <f t="shared" si="53"/>
        <v>0</v>
      </c>
      <c r="BE64" s="43">
        <f t="shared" si="53"/>
        <v>0</v>
      </c>
      <c r="BF64" s="43">
        <f t="shared" si="53"/>
        <v>0</v>
      </c>
      <c r="BG64" s="43">
        <f t="shared" si="53"/>
        <v>1</v>
      </c>
      <c r="BH64" s="43">
        <f t="shared" si="53"/>
        <v>0</v>
      </c>
      <c r="BI64" s="43">
        <f t="shared" si="52"/>
        <v>1</v>
      </c>
      <c r="BJ64" s="44">
        <v>0</v>
      </c>
      <c r="BK64" s="44">
        <v>0</v>
      </c>
      <c r="BL64" s="44">
        <f t="shared" si="23"/>
        <v>0</v>
      </c>
      <c r="BM64" s="43">
        <f t="shared" si="25"/>
        <v>0</v>
      </c>
      <c r="BN64" s="49">
        <f t="shared" si="29"/>
        <v>0</v>
      </c>
      <c r="BO64" s="49">
        <f t="shared" si="30"/>
        <v>0</v>
      </c>
      <c r="BP64" s="49">
        <f t="shared" si="31"/>
        <v>0</v>
      </c>
      <c r="BQ64" s="49">
        <f t="shared" si="32"/>
        <v>0</v>
      </c>
      <c r="BR64" s="49">
        <f t="shared" si="33"/>
        <v>0</v>
      </c>
      <c r="BS64" s="49">
        <f t="shared" si="34"/>
        <v>0</v>
      </c>
      <c r="BT64" s="49">
        <f t="shared" si="35"/>
        <v>0</v>
      </c>
      <c r="BU64" s="49">
        <f t="shared" si="36"/>
        <v>0</v>
      </c>
      <c r="BV64" s="49">
        <f t="shared" si="37"/>
        <v>0</v>
      </c>
      <c r="BW64" s="49">
        <f t="shared" si="38"/>
        <v>0</v>
      </c>
      <c r="BX64" s="49">
        <f t="shared" si="39"/>
        <v>0</v>
      </c>
      <c r="BY64" s="49">
        <f t="shared" si="40"/>
        <v>0</v>
      </c>
      <c r="BZ64" s="49">
        <f t="shared" si="41"/>
        <v>0</v>
      </c>
      <c r="CA64" s="49">
        <f t="shared" si="42"/>
        <v>0</v>
      </c>
      <c r="CB64" s="49">
        <f t="shared" si="43"/>
        <v>0</v>
      </c>
      <c r="CC64" s="49">
        <f t="shared" si="44"/>
        <v>0</v>
      </c>
      <c r="CD64" s="8">
        <f t="shared" si="45"/>
        <v>778.84994741142373</v>
      </c>
      <c r="CE64" s="8">
        <f t="shared" si="46"/>
        <v>2546.4991462582179</v>
      </c>
      <c r="CF64" s="8">
        <f t="shared" si="47"/>
        <v>94333.115053080823</v>
      </c>
    </row>
    <row r="65" spans="1:84">
      <c r="A65" s="7">
        <f>'Monthly Data'!A65</f>
        <v>42826</v>
      </c>
      <c r="B65" s="6">
        <f>'Monthly Data'!B65</f>
        <v>2017</v>
      </c>
      <c r="C65" s="6">
        <f t="shared" si="50"/>
        <v>4</v>
      </c>
      <c r="D65" s="8">
        <f>'Monthly Data'!D65</f>
        <v>8824164.5158211607</v>
      </c>
      <c r="E65" s="1">
        <f>'Monthly Data'!E65</f>
        <v>424165.64364677883</v>
      </c>
      <c r="F65" s="8">
        <f>'Monthly Data'!F65</f>
        <v>9248330.1594679393</v>
      </c>
      <c r="G65" s="8">
        <f>'Monthly Data'!G65</f>
        <v>3496506.3587449682</v>
      </c>
      <c r="H65" s="1">
        <f>'Monthly Data'!H65</f>
        <v>249658.95771913868</v>
      </c>
      <c r="I65" s="8">
        <f>'Monthly Data'!I65</f>
        <v>3746165.316464107</v>
      </c>
      <c r="J65" s="8">
        <f>'Monthly Data'!J65</f>
        <v>9494360.7801229116</v>
      </c>
      <c r="K65" s="1">
        <f>'Monthly Data'!K65</f>
        <v>361922.66569328256</v>
      </c>
      <c r="L65" s="8">
        <f>'Monthly Data'!L65</f>
        <v>9856283.4458161946</v>
      </c>
      <c r="M65" s="8">
        <f>'Monthly Data'!M65</f>
        <v>90299.89731232998</v>
      </c>
      <c r="N65" s="8">
        <f>'Monthly Data'!N65</f>
        <v>33841.683340002674</v>
      </c>
      <c r="O65" s="5">
        <f>'Monthly Data'!O65</f>
        <v>25778.839999999997</v>
      </c>
      <c r="P65" s="5">
        <f>'Monthly Data'!P65</f>
        <v>287.61</v>
      </c>
      <c r="Q65" s="8">
        <f>'Monthly Data'!Q65</f>
        <v>14923</v>
      </c>
      <c r="R65" s="8">
        <f>'Monthly Data'!R65</f>
        <v>1748</v>
      </c>
      <c r="S65" s="8">
        <f>'Monthly Data'!S65</f>
        <v>125</v>
      </c>
      <c r="T65" s="8">
        <f>'Monthly Data'!T65</f>
        <v>3069</v>
      </c>
      <c r="U65" s="8">
        <f>'Monthly Data'!U65</f>
        <v>30</v>
      </c>
      <c r="V65" s="41">
        <f>Weather!C185</f>
        <v>8.0533333333333328</v>
      </c>
      <c r="W65" s="42">
        <f>Weather!D185</f>
        <v>418.4</v>
      </c>
      <c r="X65" s="42">
        <f>Weather!E185</f>
        <v>0</v>
      </c>
      <c r="Y65" s="42">
        <f>Weather!F185</f>
        <v>358.4</v>
      </c>
      <c r="Z65" s="42">
        <f>Weather!G185</f>
        <v>0</v>
      </c>
      <c r="AA65" s="42">
        <f>Weather!H185</f>
        <v>298.89999999999998</v>
      </c>
      <c r="AB65" s="42">
        <f>Weather!I185</f>
        <v>0.5</v>
      </c>
      <c r="AC65" s="42">
        <f>Weather!J185</f>
        <v>240.9</v>
      </c>
      <c r="AD65" s="42">
        <f>Weather!K185</f>
        <v>2.5</v>
      </c>
      <c r="AE65" s="42">
        <f>Weather!L185</f>
        <v>185.2</v>
      </c>
      <c r="AF65" s="42">
        <f>Weather!M185</f>
        <v>6.8</v>
      </c>
      <c r="AG65" s="42">
        <f>Weather!N185</f>
        <v>134.9</v>
      </c>
      <c r="AH65" s="42">
        <f>Weather!O185</f>
        <v>16.5</v>
      </c>
      <c r="AI65" s="42">
        <f>Weather!P185</f>
        <v>91.3</v>
      </c>
      <c r="AJ65" s="42">
        <f>Weather!Q185</f>
        <v>32.9</v>
      </c>
      <c r="AK65" s="42">
        <f>Weather!R185</f>
        <v>53.6</v>
      </c>
      <c r="AL65" s="42">
        <f>Weather!S185</f>
        <v>55.2</v>
      </c>
      <c r="AM65" s="39">
        <f>Economic!C65</f>
        <v>711695.1</v>
      </c>
      <c r="AN65" s="39">
        <f>Economic!D65</f>
        <v>7055.1</v>
      </c>
      <c r="AO65" s="39">
        <f>Economic!E65</f>
        <v>6963.6</v>
      </c>
      <c r="AP65" s="39">
        <f>Economic!F65</f>
        <v>112.9</v>
      </c>
      <c r="AQ65" s="39">
        <f>Economic!G65</f>
        <v>111.7</v>
      </c>
      <c r="AR65" s="43">
        <f t="shared" si="49"/>
        <v>30</v>
      </c>
      <c r="AS65" s="43">
        <v>21</v>
      </c>
      <c r="AT65" s="43">
        <f t="shared" si="51"/>
        <v>64</v>
      </c>
      <c r="AU65" s="43">
        <f t="shared" si="53"/>
        <v>0</v>
      </c>
      <c r="AV65" s="43">
        <f t="shared" si="53"/>
        <v>0</v>
      </c>
      <c r="AW65" s="43">
        <f t="shared" si="53"/>
        <v>0</v>
      </c>
      <c r="AX65" s="43">
        <f t="shared" si="53"/>
        <v>1</v>
      </c>
      <c r="AY65" s="43">
        <f t="shared" si="53"/>
        <v>0</v>
      </c>
      <c r="AZ65" s="43">
        <f t="shared" si="53"/>
        <v>0</v>
      </c>
      <c r="BA65" s="43">
        <f t="shared" si="53"/>
        <v>0</v>
      </c>
      <c r="BB65" s="43">
        <f t="shared" si="53"/>
        <v>0</v>
      </c>
      <c r="BC65" s="43">
        <f t="shared" si="53"/>
        <v>0</v>
      </c>
      <c r="BD65" s="43">
        <f t="shared" si="53"/>
        <v>0</v>
      </c>
      <c r="BE65" s="43">
        <f t="shared" si="53"/>
        <v>0</v>
      </c>
      <c r="BF65" s="43">
        <f t="shared" si="53"/>
        <v>0</v>
      </c>
      <c r="BG65" s="43">
        <f t="shared" si="53"/>
        <v>1</v>
      </c>
      <c r="BH65" s="43">
        <f t="shared" si="53"/>
        <v>0</v>
      </c>
      <c r="BI65" s="43">
        <f t="shared" si="52"/>
        <v>1</v>
      </c>
      <c r="BJ65" s="44">
        <v>0</v>
      </c>
      <c r="BK65" s="44">
        <v>0</v>
      </c>
      <c r="BL65" s="44">
        <f t="shared" si="23"/>
        <v>0</v>
      </c>
      <c r="BM65" s="43">
        <f t="shared" si="25"/>
        <v>0</v>
      </c>
      <c r="BN65" s="49">
        <f t="shared" si="29"/>
        <v>0</v>
      </c>
      <c r="BO65" s="49">
        <f t="shared" si="30"/>
        <v>0</v>
      </c>
      <c r="BP65" s="49">
        <f t="shared" si="31"/>
        <v>0</v>
      </c>
      <c r="BQ65" s="49">
        <f t="shared" si="32"/>
        <v>0</v>
      </c>
      <c r="BR65" s="49">
        <f t="shared" si="33"/>
        <v>0</v>
      </c>
      <c r="BS65" s="49">
        <f t="shared" si="34"/>
        <v>0</v>
      </c>
      <c r="BT65" s="49">
        <f t="shared" si="35"/>
        <v>0</v>
      </c>
      <c r="BU65" s="49">
        <f t="shared" si="36"/>
        <v>0</v>
      </c>
      <c r="BV65" s="49">
        <f t="shared" si="37"/>
        <v>0</v>
      </c>
      <c r="BW65" s="49">
        <f t="shared" si="38"/>
        <v>0</v>
      </c>
      <c r="BX65" s="49">
        <f t="shared" si="39"/>
        <v>0</v>
      </c>
      <c r="BY65" s="49">
        <f t="shared" si="40"/>
        <v>0</v>
      </c>
      <c r="BZ65" s="49">
        <f t="shared" si="41"/>
        <v>0</v>
      </c>
      <c r="CA65" s="49">
        <f t="shared" si="42"/>
        <v>0</v>
      </c>
      <c r="CB65" s="49">
        <f t="shared" si="43"/>
        <v>0</v>
      </c>
      <c r="CC65" s="49">
        <f t="shared" si="44"/>
        <v>0</v>
      </c>
      <c r="CD65" s="8">
        <f t="shared" si="45"/>
        <v>619.73665881310319</v>
      </c>
      <c r="CE65" s="8">
        <f t="shared" si="46"/>
        <v>2143.1151696018919</v>
      </c>
      <c r="CF65" s="8">
        <f t="shared" si="47"/>
        <v>78850.267566529554</v>
      </c>
    </row>
    <row r="66" spans="1:84">
      <c r="A66" s="7">
        <f>'Monthly Data'!A66</f>
        <v>42856</v>
      </c>
      <c r="B66" s="6">
        <f>'Monthly Data'!B66</f>
        <v>2017</v>
      </c>
      <c r="C66" s="6">
        <f t="shared" si="50"/>
        <v>5</v>
      </c>
      <c r="D66" s="8">
        <f>'Monthly Data'!D66</f>
        <v>8161256.906336261</v>
      </c>
      <c r="E66" s="1">
        <f>'Monthly Data'!E66</f>
        <v>424165.64364677883</v>
      </c>
      <c r="F66" s="8">
        <f>'Monthly Data'!F66</f>
        <v>8585422.5499830395</v>
      </c>
      <c r="G66" s="8">
        <f>'Monthly Data'!G66</f>
        <v>3468969.0901791146</v>
      </c>
      <c r="H66" s="1">
        <f>'Monthly Data'!H66</f>
        <v>249658.95771913868</v>
      </c>
      <c r="I66" s="8">
        <f>'Monthly Data'!I66</f>
        <v>3718628.0478982534</v>
      </c>
      <c r="J66" s="8">
        <f>'Monthly Data'!J66</f>
        <v>10255185.620479725</v>
      </c>
      <c r="K66" s="1">
        <f>'Monthly Data'!K66</f>
        <v>361922.66569328256</v>
      </c>
      <c r="L66" s="8">
        <f>'Monthly Data'!L66</f>
        <v>10617108.286173008</v>
      </c>
      <c r="M66" s="8">
        <f>'Monthly Data'!M66</f>
        <v>81461.249942270821</v>
      </c>
      <c r="N66" s="8">
        <f>'Monthly Data'!N66</f>
        <v>31829.167667066831</v>
      </c>
      <c r="O66" s="5">
        <f>'Monthly Data'!O66</f>
        <v>24976.589999999997</v>
      </c>
      <c r="P66" s="5">
        <f>'Monthly Data'!P66</f>
        <v>287.61</v>
      </c>
      <c r="Q66" s="8">
        <f>'Monthly Data'!Q66</f>
        <v>15053</v>
      </c>
      <c r="R66" s="8">
        <f>'Monthly Data'!R66</f>
        <v>1737</v>
      </c>
      <c r="S66" s="8">
        <f>'Monthly Data'!S66</f>
        <v>125</v>
      </c>
      <c r="T66" s="8">
        <f>'Monthly Data'!T66</f>
        <v>3069</v>
      </c>
      <c r="U66" s="8">
        <f>'Monthly Data'!U66</f>
        <v>30</v>
      </c>
      <c r="V66" s="41">
        <f>Weather!C186</f>
        <v>11.148387096774194</v>
      </c>
      <c r="W66" s="42">
        <f>Weather!D186</f>
        <v>338.7</v>
      </c>
      <c r="X66" s="42">
        <f>Weather!E186</f>
        <v>2.2999999999999998</v>
      </c>
      <c r="Y66" s="42">
        <f>Weather!F186</f>
        <v>278.7</v>
      </c>
      <c r="Z66" s="42">
        <f>Weather!G186</f>
        <v>4.3</v>
      </c>
      <c r="AA66" s="42">
        <f>Weather!H186</f>
        <v>221</v>
      </c>
      <c r="AB66" s="42">
        <f>Weather!I186</f>
        <v>8.6</v>
      </c>
      <c r="AC66" s="42">
        <f>Weather!J186</f>
        <v>167.7</v>
      </c>
      <c r="AD66" s="42">
        <f>Weather!K186</f>
        <v>17.3</v>
      </c>
      <c r="AE66" s="42">
        <f>Weather!L186</f>
        <v>117.6</v>
      </c>
      <c r="AF66" s="42">
        <f>Weather!M186</f>
        <v>29.2</v>
      </c>
      <c r="AG66" s="42">
        <f>Weather!N186</f>
        <v>75.599999999999994</v>
      </c>
      <c r="AH66" s="42">
        <f>Weather!O186</f>
        <v>49.2</v>
      </c>
      <c r="AI66" s="42">
        <f>Weather!P186</f>
        <v>43.8</v>
      </c>
      <c r="AJ66" s="42">
        <f>Weather!Q186</f>
        <v>79.400000000000006</v>
      </c>
      <c r="AK66" s="42">
        <f>Weather!R186</f>
        <v>20.2</v>
      </c>
      <c r="AL66" s="42">
        <f>Weather!S186</f>
        <v>117.8</v>
      </c>
      <c r="AM66" s="39">
        <f>Economic!C66</f>
        <v>711695.1</v>
      </c>
      <c r="AN66" s="39">
        <f>Economic!D66</f>
        <v>7066.7</v>
      </c>
      <c r="AO66" s="39">
        <f>Economic!E66</f>
        <v>7033.4</v>
      </c>
      <c r="AP66" s="39">
        <f>Economic!F66</f>
        <v>114.1</v>
      </c>
      <c r="AQ66" s="39">
        <f>Economic!G66</f>
        <v>114.3</v>
      </c>
      <c r="AR66" s="43">
        <f t="shared" si="49"/>
        <v>31</v>
      </c>
      <c r="AS66" s="43">
        <v>20</v>
      </c>
      <c r="AT66" s="43">
        <f t="shared" si="51"/>
        <v>65</v>
      </c>
      <c r="AU66" s="43">
        <f t="shared" si="53"/>
        <v>0</v>
      </c>
      <c r="AV66" s="43">
        <f t="shared" si="53"/>
        <v>0</v>
      </c>
      <c r="AW66" s="43">
        <f t="shared" si="53"/>
        <v>0</v>
      </c>
      <c r="AX66" s="43">
        <f t="shared" si="53"/>
        <v>0</v>
      </c>
      <c r="AY66" s="43">
        <f t="shared" si="53"/>
        <v>1</v>
      </c>
      <c r="AZ66" s="43">
        <f t="shared" si="53"/>
        <v>0</v>
      </c>
      <c r="BA66" s="43">
        <f t="shared" si="53"/>
        <v>0</v>
      </c>
      <c r="BB66" s="43">
        <f t="shared" si="53"/>
        <v>0</v>
      </c>
      <c r="BC66" s="43">
        <f t="shared" si="53"/>
        <v>0</v>
      </c>
      <c r="BD66" s="43">
        <f t="shared" si="53"/>
        <v>0</v>
      </c>
      <c r="BE66" s="43">
        <f t="shared" si="53"/>
        <v>0</v>
      </c>
      <c r="BF66" s="43">
        <f t="shared" si="53"/>
        <v>0</v>
      </c>
      <c r="BG66" s="43">
        <f t="shared" si="53"/>
        <v>1</v>
      </c>
      <c r="BH66" s="43">
        <f t="shared" si="53"/>
        <v>0</v>
      </c>
      <c r="BI66" s="43">
        <f t="shared" si="52"/>
        <v>1</v>
      </c>
      <c r="BJ66" s="44">
        <v>0</v>
      </c>
      <c r="BK66" s="44">
        <v>0</v>
      </c>
      <c r="BL66" s="44">
        <f t="shared" si="23"/>
        <v>0</v>
      </c>
      <c r="BM66" s="43">
        <f t="shared" si="25"/>
        <v>0</v>
      </c>
      <c r="BN66" s="49">
        <f t="shared" ref="BN66:BN97" si="54">$BJ66*W66</f>
        <v>0</v>
      </c>
      <c r="BO66" s="49">
        <f t="shared" ref="BO66:BO97" si="55">$BJ66*X66</f>
        <v>0</v>
      </c>
      <c r="BP66" s="49">
        <f t="shared" ref="BP66:BP97" si="56">$BJ66*Y66</f>
        <v>0</v>
      </c>
      <c r="BQ66" s="49">
        <f t="shared" ref="BQ66:BQ97" si="57">$BJ66*Z66</f>
        <v>0</v>
      </c>
      <c r="BR66" s="49">
        <f t="shared" ref="BR66:BR97" si="58">$BJ66*AA66</f>
        <v>0</v>
      </c>
      <c r="BS66" s="49">
        <f t="shared" ref="BS66:BS97" si="59">$BJ66*AB66</f>
        <v>0</v>
      </c>
      <c r="BT66" s="49">
        <f t="shared" ref="BT66:BT97" si="60">$BJ66*AC66</f>
        <v>0</v>
      </c>
      <c r="BU66" s="49">
        <f t="shared" ref="BU66:BU97" si="61">$BJ66*AD66</f>
        <v>0</v>
      </c>
      <c r="BV66" s="49">
        <f t="shared" ref="BV66:BV97" si="62">$BJ66*AE66</f>
        <v>0</v>
      </c>
      <c r="BW66" s="49">
        <f t="shared" ref="BW66:BW97" si="63">$BJ66*AF66</f>
        <v>0</v>
      </c>
      <c r="BX66" s="49">
        <f t="shared" ref="BX66:BX97" si="64">$BJ66*AG66</f>
        <v>0</v>
      </c>
      <c r="BY66" s="49">
        <f t="shared" ref="BY66:BY97" si="65">$BJ66*AH66</f>
        <v>0</v>
      </c>
      <c r="BZ66" s="49">
        <f t="shared" ref="BZ66:BZ97" si="66">$BJ66*AI66</f>
        <v>0</v>
      </c>
      <c r="CA66" s="49">
        <f t="shared" ref="CA66:CA97" si="67">$BJ66*AJ66</f>
        <v>0</v>
      </c>
      <c r="CB66" s="49">
        <f t="shared" ref="CB66:CB97" si="68">$BJ66*AK66</f>
        <v>0</v>
      </c>
      <c r="CC66" s="49">
        <f t="shared" ref="CC66:CC97" si="69">$BJ66*AL66</f>
        <v>0</v>
      </c>
      <c r="CD66" s="8">
        <f t="shared" ref="CD66:CD97" si="70">F66/Q66</f>
        <v>570.34627981020662</v>
      </c>
      <c r="CE66" s="8">
        <f t="shared" ref="CE66:CE97" si="71">I66/R66</f>
        <v>2140.8336487612282</v>
      </c>
      <c r="CF66" s="8">
        <f t="shared" ref="CF66:CF97" si="72">L66/S66</f>
        <v>84936.866289384066</v>
      </c>
    </row>
    <row r="67" spans="1:84">
      <c r="A67" s="7">
        <f>'Monthly Data'!A67</f>
        <v>42887</v>
      </c>
      <c r="B67" s="6">
        <f>'Monthly Data'!B67</f>
        <v>2017</v>
      </c>
      <c r="C67" s="6">
        <f t="shared" si="50"/>
        <v>6</v>
      </c>
      <c r="D67" s="8">
        <f>'Monthly Data'!D67</f>
        <v>8070742.9147809604</v>
      </c>
      <c r="E67" s="1">
        <f>'Monthly Data'!E67</f>
        <v>424165.64364677883</v>
      </c>
      <c r="F67" s="8">
        <f>'Monthly Data'!F67</f>
        <v>8494908.5584277399</v>
      </c>
      <c r="G67" s="8">
        <f>'Monthly Data'!G67</f>
        <v>3471006.0375395976</v>
      </c>
      <c r="H67" s="1">
        <f>'Monthly Data'!H67</f>
        <v>249658.95771913868</v>
      </c>
      <c r="I67" s="8">
        <f>'Monthly Data'!I67</f>
        <v>3720664.9952587364</v>
      </c>
      <c r="J67" s="8">
        <f>'Monthly Data'!J67</f>
        <v>10162898.99275995</v>
      </c>
      <c r="K67" s="1">
        <f>'Monthly Data'!K67</f>
        <v>361922.66569328256</v>
      </c>
      <c r="L67" s="8">
        <f>'Monthly Data'!L67</f>
        <v>10524821.658453234</v>
      </c>
      <c r="M67" s="8">
        <f>'Monthly Data'!M67</f>
        <v>72792.820708211599</v>
      </c>
      <c r="N67" s="8">
        <f>'Monthly Data'!N67</f>
        <v>33369.960384153666</v>
      </c>
      <c r="O67" s="5">
        <f>'Monthly Data'!O67</f>
        <v>26002.260000000002</v>
      </c>
      <c r="P67" s="5">
        <f>'Monthly Data'!P67</f>
        <v>287.61</v>
      </c>
      <c r="Q67" s="8">
        <f>'Monthly Data'!Q67</f>
        <v>14924</v>
      </c>
      <c r="R67" s="8">
        <f>'Monthly Data'!R67</f>
        <v>1739</v>
      </c>
      <c r="S67" s="8">
        <f>'Monthly Data'!S67</f>
        <v>125</v>
      </c>
      <c r="T67" s="8">
        <f>'Monthly Data'!T67</f>
        <v>3069</v>
      </c>
      <c r="U67" s="8">
        <f>'Monthly Data'!U67</f>
        <v>30</v>
      </c>
      <c r="V67" s="41">
        <f>Weather!C187</f>
        <v>17.220000000000002</v>
      </c>
      <c r="W67" s="42">
        <f>Weather!D187</f>
        <v>150.80000000000001</v>
      </c>
      <c r="X67" s="42">
        <f>Weather!E187</f>
        <v>7.4</v>
      </c>
      <c r="Y67" s="42">
        <f>Weather!F187</f>
        <v>103.5</v>
      </c>
      <c r="Z67" s="42">
        <f>Weather!G187</f>
        <v>20.100000000000001</v>
      </c>
      <c r="AA67" s="42">
        <f>Weather!H187</f>
        <v>64.3</v>
      </c>
      <c r="AB67" s="42">
        <f>Weather!I187</f>
        <v>40.9</v>
      </c>
      <c r="AC67" s="42">
        <f>Weather!J187</f>
        <v>34.1</v>
      </c>
      <c r="AD67" s="42">
        <f>Weather!K187</f>
        <v>70.7</v>
      </c>
      <c r="AE67" s="42">
        <f>Weather!L187</f>
        <v>13.2</v>
      </c>
      <c r="AF67" s="42">
        <f>Weather!M187</f>
        <v>109.8</v>
      </c>
      <c r="AG67" s="42">
        <f>Weather!N187</f>
        <v>1</v>
      </c>
      <c r="AH67" s="42">
        <f>Weather!O187</f>
        <v>157.6</v>
      </c>
      <c r="AI67" s="42">
        <f>Weather!P187</f>
        <v>0</v>
      </c>
      <c r="AJ67" s="42">
        <f>Weather!Q187</f>
        <v>216.6</v>
      </c>
      <c r="AK67" s="42">
        <f>Weather!R187</f>
        <v>0</v>
      </c>
      <c r="AL67" s="42">
        <f>Weather!S187</f>
        <v>276.60000000000002</v>
      </c>
      <c r="AM67" s="39">
        <f>Economic!C67</f>
        <v>711695.1</v>
      </c>
      <c r="AN67" s="39">
        <f>Economic!D67</f>
        <v>7079.8</v>
      </c>
      <c r="AO67" s="39">
        <f>Economic!E67</f>
        <v>7123</v>
      </c>
      <c r="AP67" s="39">
        <f>Economic!F67</f>
        <v>115.5</v>
      </c>
      <c r="AQ67" s="39">
        <f>Economic!G67</f>
        <v>117.1</v>
      </c>
      <c r="AR67" s="43">
        <f t="shared" si="49"/>
        <v>30</v>
      </c>
      <c r="AS67" s="43">
        <v>22</v>
      </c>
      <c r="AT67" s="43">
        <f t="shared" si="51"/>
        <v>66</v>
      </c>
      <c r="AU67" s="43">
        <f t="shared" si="53"/>
        <v>0</v>
      </c>
      <c r="AV67" s="43">
        <f t="shared" si="53"/>
        <v>0</v>
      </c>
      <c r="AW67" s="43">
        <f t="shared" si="53"/>
        <v>0</v>
      </c>
      <c r="AX67" s="43">
        <f t="shared" si="53"/>
        <v>0</v>
      </c>
      <c r="AY67" s="43">
        <f t="shared" si="53"/>
        <v>0</v>
      </c>
      <c r="AZ67" s="43">
        <f t="shared" si="53"/>
        <v>1</v>
      </c>
      <c r="BA67" s="43">
        <f t="shared" si="53"/>
        <v>0</v>
      </c>
      <c r="BB67" s="43">
        <f t="shared" si="53"/>
        <v>0</v>
      </c>
      <c r="BC67" s="43">
        <f t="shared" si="53"/>
        <v>0</v>
      </c>
      <c r="BD67" s="43">
        <f t="shared" si="53"/>
        <v>0</v>
      </c>
      <c r="BE67" s="43">
        <f t="shared" si="53"/>
        <v>0</v>
      </c>
      <c r="BF67" s="43">
        <f t="shared" si="53"/>
        <v>0</v>
      </c>
      <c r="BG67" s="43">
        <f t="shared" si="53"/>
        <v>0</v>
      </c>
      <c r="BH67" s="43">
        <f t="shared" si="53"/>
        <v>0</v>
      </c>
      <c r="BI67" s="43">
        <f t="shared" si="52"/>
        <v>0</v>
      </c>
      <c r="BJ67" s="44">
        <v>0</v>
      </c>
      <c r="BK67" s="44">
        <v>0</v>
      </c>
      <c r="BL67" s="44">
        <f t="shared" ref="BL67:BL103" si="73">BK67</f>
        <v>0</v>
      </c>
      <c r="BM67" s="43">
        <f t="shared" si="25"/>
        <v>0</v>
      </c>
      <c r="BN67" s="49">
        <f t="shared" si="54"/>
        <v>0</v>
      </c>
      <c r="BO67" s="49">
        <f t="shared" si="55"/>
        <v>0</v>
      </c>
      <c r="BP67" s="49">
        <f t="shared" si="56"/>
        <v>0</v>
      </c>
      <c r="BQ67" s="49">
        <f t="shared" si="57"/>
        <v>0</v>
      </c>
      <c r="BR67" s="49">
        <f t="shared" si="58"/>
        <v>0</v>
      </c>
      <c r="BS67" s="49">
        <f t="shared" si="59"/>
        <v>0</v>
      </c>
      <c r="BT67" s="49">
        <f t="shared" si="60"/>
        <v>0</v>
      </c>
      <c r="BU67" s="49">
        <f t="shared" si="61"/>
        <v>0</v>
      </c>
      <c r="BV67" s="49">
        <f t="shared" si="62"/>
        <v>0</v>
      </c>
      <c r="BW67" s="49">
        <f t="shared" si="63"/>
        <v>0</v>
      </c>
      <c r="BX67" s="49">
        <f t="shared" si="64"/>
        <v>0</v>
      </c>
      <c r="BY67" s="49">
        <f t="shared" si="65"/>
        <v>0</v>
      </c>
      <c r="BZ67" s="49">
        <f t="shared" si="66"/>
        <v>0</v>
      </c>
      <c r="CA67" s="49">
        <f t="shared" si="67"/>
        <v>0</v>
      </c>
      <c r="CB67" s="49">
        <f t="shared" si="68"/>
        <v>0</v>
      </c>
      <c r="CC67" s="49">
        <f t="shared" si="69"/>
        <v>0</v>
      </c>
      <c r="CD67" s="8">
        <f t="shared" si="70"/>
        <v>569.21124084881671</v>
      </c>
      <c r="CE67" s="8">
        <f t="shared" si="71"/>
        <v>2139.5428379866225</v>
      </c>
      <c r="CF67" s="8">
        <f t="shared" si="72"/>
        <v>84198.573267625863</v>
      </c>
    </row>
    <row r="68" spans="1:84">
      <c r="A68" s="7">
        <f>'Monthly Data'!A68</f>
        <v>42917</v>
      </c>
      <c r="B68" s="6">
        <f>'Monthly Data'!B68</f>
        <v>2017</v>
      </c>
      <c r="C68" s="6">
        <f t="shared" si="50"/>
        <v>7</v>
      </c>
      <c r="D68" s="8">
        <f>'Monthly Data'!D68</f>
        <v>9056278.6867618226</v>
      </c>
      <c r="E68" s="1">
        <f>'Monthly Data'!E68</f>
        <v>424165.64364677883</v>
      </c>
      <c r="F68" s="8">
        <f>'Monthly Data'!F68</f>
        <v>9480444.3304086011</v>
      </c>
      <c r="G68" s="8">
        <f>'Monthly Data'!G68</f>
        <v>3789392.472789696</v>
      </c>
      <c r="H68" s="1">
        <f>'Monthly Data'!H68</f>
        <v>249658.95771913868</v>
      </c>
      <c r="I68" s="8">
        <f>'Monthly Data'!I68</f>
        <v>4039051.4305088348</v>
      </c>
      <c r="J68" s="8">
        <f>'Monthly Data'!J68</f>
        <v>9531247.6077796426</v>
      </c>
      <c r="K68" s="1">
        <f>'Monthly Data'!K68</f>
        <v>361922.66569328256</v>
      </c>
      <c r="L68" s="8">
        <f>'Monthly Data'!L68</f>
        <v>9893170.2734729256</v>
      </c>
      <c r="M68" s="8">
        <f>'Monthly Data'!M68</f>
        <v>78102.747196369586</v>
      </c>
      <c r="N68" s="8">
        <f>'Monthly Data'!N68</f>
        <v>34423.691343203951</v>
      </c>
      <c r="O68" s="5">
        <f>'Monthly Data'!O68</f>
        <v>25979.749999999993</v>
      </c>
      <c r="P68" s="5">
        <f>'Monthly Data'!P68</f>
        <v>287.61</v>
      </c>
      <c r="Q68" s="8">
        <f>'Monthly Data'!Q68</f>
        <v>15264</v>
      </c>
      <c r="R68" s="8">
        <f>'Monthly Data'!R68</f>
        <v>1748</v>
      </c>
      <c r="S68" s="8">
        <f>'Monthly Data'!S68</f>
        <v>127</v>
      </c>
      <c r="T68" s="8">
        <f>'Monthly Data'!T68</f>
        <v>3069</v>
      </c>
      <c r="U68" s="8">
        <f>'Monthly Data'!U68</f>
        <v>30</v>
      </c>
      <c r="V68" s="41">
        <f>Weather!C188</f>
        <v>19.867741935483874</v>
      </c>
      <c r="W68" s="42">
        <f>Weather!D188</f>
        <v>67.099999999999994</v>
      </c>
      <c r="X68" s="42">
        <f>Weather!E188</f>
        <v>1</v>
      </c>
      <c r="Y68" s="42">
        <f>Weather!F188</f>
        <v>20.6</v>
      </c>
      <c r="Z68" s="42">
        <f>Weather!G188</f>
        <v>16.5</v>
      </c>
      <c r="AA68" s="42">
        <f>Weather!H188</f>
        <v>3.9</v>
      </c>
      <c r="AB68" s="42">
        <f>Weather!I188</f>
        <v>61.8</v>
      </c>
      <c r="AC68" s="42">
        <f>Weather!J188</f>
        <v>0</v>
      </c>
      <c r="AD68" s="42">
        <f>Weather!K188</f>
        <v>119.9</v>
      </c>
      <c r="AE68" s="42">
        <f>Weather!L188</f>
        <v>0</v>
      </c>
      <c r="AF68" s="42">
        <f>Weather!M188</f>
        <v>181.9</v>
      </c>
      <c r="AG68" s="42">
        <f>Weather!N188</f>
        <v>0</v>
      </c>
      <c r="AH68" s="42">
        <f>Weather!O188</f>
        <v>243.9</v>
      </c>
      <c r="AI68" s="42">
        <f>Weather!P188</f>
        <v>0</v>
      </c>
      <c r="AJ68" s="42">
        <f>Weather!Q188</f>
        <v>305.89999999999998</v>
      </c>
      <c r="AK68" s="42">
        <f>Weather!R188</f>
        <v>0</v>
      </c>
      <c r="AL68" s="42">
        <f>Weather!S188</f>
        <v>367.9</v>
      </c>
      <c r="AM68" s="39">
        <f>Economic!C68</f>
        <v>711695.1</v>
      </c>
      <c r="AN68" s="39">
        <f>Economic!D68</f>
        <v>7101.9</v>
      </c>
      <c r="AO68" s="39">
        <f>Economic!E68</f>
        <v>7196</v>
      </c>
      <c r="AP68" s="39">
        <f>Economic!F68</f>
        <v>116.3</v>
      </c>
      <c r="AQ68" s="39">
        <f>Economic!G68</f>
        <v>117.3</v>
      </c>
      <c r="AR68" s="43">
        <f t="shared" si="49"/>
        <v>31</v>
      </c>
      <c r="AS68" s="43">
        <v>22</v>
      </c>
      <c r="AT68" s="43">
        <f t="shared" si="51"/>
        <v>67</v>
      </c>
      <c r="AU68" s="43">
        <f t="shared" si="53"/>
        <v>0</v>
      </c>
      <c r="AV68" s="43">
        <f t="shared" si="53"/>
        <v>0</v>
      </c>
      <c r="AW68" s="43">
        <f t="shared" si="53"/>
        <v>0</v>
      </c>
      <c r="AX68" s="43">
        <f t="shared" si="53"/>
        <v>0</v>
      </c>
      <c r="AY68" s="43">
        <f t="shared" si="53"/>
        <v>0</v>
      </c>
      <c r="AZ68" s="43">
        <f t="shared" si="53"/>
        <v>0</v>
      </c>
      <c r="BA68" s="43">
        <f t="shared" si="53"/>
        <v>1</v>
      </c>
      <c r="BB68" s="43">
        <f t="shared" si="53"/>
        <v>0</v>
      </c>
      <c r="BC68" s="43">
        <f t="shared" si="53"/>
        <v>0</v>
      </c>
      <c r="BD68" s="43">
        <f t="shared" si="53"/>
        <v>0</v>
      </c>
      <c r="BE68" s="43">
        <f t="shared" si="53"/>
        <v>0</v>
      </c>
      <c r="BF68" s="43">
        <f t="shared" si="53"/>
        <v>0</v>
      </c>
      <c r="BG68" s="43">
        <f t="shared" si="53"/>
        <v>0</v>
      </c>
      <c r="BH68" s="43">
        <f t="shared" si="53"/>
        <v>0</v>
      </c>
      <c r="BI68" s="43">
        <f t="shared" si="52"/>
        <v>0</v>
      </c>
      <c r="BJ68" s="44">
        <v>0</v>
      </c>
      <c r="BK68" s="44">
        <v>0</v>
      </c>
      <c r="BL68" s="44">
        <f t="shared" si="73"/>
        <v>0</v>
      </c>
      <c r="BM68" s="43">
        <f t="shared" si="25"/>
        <v>0</v>
      </c>
      <c r="BN68" s="49">
        <f t="shared" si="54"/>
        <v>0</v>
      </c>
      <c r="BO68" s="49">
        <f t="shared" si="55"/>
        <v>0</v>
      </c>
      <c r="BP68" s="49">
        <f t="shared" si="56"/>
        <v>0</v>
      </c>
      <c r="BQ68" s="49">
        <f t="shared" si="57"/>
        <v>0</v>
      </c>
      <c r="BR68" s="49">
        <f t="shared" si="58"/>
        <v>0</v>
      </c>
      <c r="BS68" s="49">
        <f t="shared" si="59"/>
        <v>0</v>
      </c>
      <c r="BT68" s="49">
        <f t="shared" si="60"/>
        <v>0</v>
      </c>
      <c r="BU68" s="49">
        <f t="shared" si="61"/>
        <v>0</v>
      </c>
      <c r="BV68" s="49">
        <f t="shared" si="62"/>
        <v>0</v>
      </c>
      <c r="BW68" s="49">
        <f t="shared" si="63"/>
        <v>0</v>
      </c>
      <c r="BX68" s="49">
        <f t="shared" si="64"/>
        <v>0</v>
      </c>
      <c r="BY68" s="49">
        <f t="shared" si="65"/>
        <v>0</v>
      </c>
      <c r="BZ68" s="49">
        <f t="shared" si="66"/>
        <v>0</v>
      </c>
      <c r="CA68" s="49">
        <f t="shared" si="67"/>
        <v>0</v>
      </c>
      <c r="CB68" s="49">
        <f t="shared" si="68"/>
        <v>0</v>
      </c>
      <c r="CC68" s="49">
        <f t="shared" si="69"/>
        <v>0</v>
      </c>
      <c r="CD68" s="8">
        <f t="shared" si="70"/>
        <v>621.0982920865174</v>
      </c>
      <c r="CE68" s="8">
        <f t="shared" si="71"/>
        <v>2310.670154753338</v>
      </c>
      <c r="CF68" s="8">
        <f t="shared" si="72"/>
        <v>77898.978531282875</v>
      </c>
    </row>
    <row r="69" spans="1:84">
      <c r="A69" s="7">
        <f>'Monthly Data'!A69</f>
        <v>42948</v>
      </c>
      <c r="B69" s="6">
        <f>'Monthly Data'!B69</f>
        <v>2017</v>
      </c>
      <c r="C69" s="6">
        <f t="shared" si="50"/>
        <v>8</v>
      </c>
      <c r="D69" s="8">
        <f>'Monthly Data'!D69</f>
        <v>8724675.0009408221</v>
      </c>
      <c r="E69" s="1">
        <f>'Monthly Data'!E69</f>
        <v>424165.64364677883</v>
      </c>
      <c r="F69" s="8">
        <f>'Monthly Data'!F69</f>
        <v>9148840.6445876006</v>
      </c>
      <c r="G69" s="8">
        <f>'Monthly Data'!G69</f>
        <v>3707499.9391524931</v>
      </c>
      <c r="H69" s="1">
        <f>'Monthly Data'!H69</f>
        <v>249658.95771913868</v>
      </c>
      <c r="I69" s="8">
        <f>'Monthly Data'!I69</f>
        <v>3957158.896871632</v>
      </c>
      <c r="J69" s="8">
        <f>'Monthly Data'!J69</f>
        <v>10132328.04433449</v>
      </c>
      <c r="K69" s="1">
        <f>'Monthly Data'!K69</f>
        <v>361922.66569328256</v>
      </c>
      <c r="L69" s="8">
        <f>'Monthly Data'!L69</f>
        <v>10494250.710027773</v>
      </c>
      <c r="M69" s="8">
        <f>'Monthly Data'!M69</f>
        <v>88295.15677238637</v>
      </c>
      <c r="N69" s="8">
        <f>'Monthly Data'!N69</f>
        <v>31793.62925170068</v>
      </c>
      <c r="O69" s="5">
        <f>'Monthly Data'!O69</f>
        <v>25670.32</v>
      </c>
      <c r="P69" s="5">
        <f>'Monthly Data'!P69</f>
        <v>287.61</v>
      </c>
      <c r="Q69" s="8">
        <f>'Monthly Data'!Q69</f>
        <v>15122</v>
      </c>
      <c r="R69" s="8">
        <f>'Monthly Data'!R69</f>
        <v>1746</v>
      </c>
      <c r="S69" s="8">
        <f>'Monthly Data'!S69</f>
        <v>129</v>
      </c>
      <c r="T69" s="8">
        <f>'Monthly Data'!T69</f>
        <v>3069</v>
      </c>
      <c r="U69" s="8">
        <f>'Monthly Data'!U69</f>
        <v>30</v>
      </c>
      <c r="V69" s="41">
        <f>Weather!C189</f>
        <v>18.816129032258058</v>
      </c>
      <c r="W69" s="42">
        <f>Weather!D189</f>
        <v>100.3</v>
      </c>
      <c r="X69" s="42">
        <f>Weather!E189</f>
        <v>1.6</v>
      </c>
      <c r="Y69" s="42">
        <f>Weather!F189</f>
        <v>51.8</v>
      </c>
      <c r="Z69" s="42">
        <f>Weather!G189</f>
        <v>15.1</v>
      </c>
      <c r="AA69" s="42">
        <f>Weather!H189</f>
        <v>19.3</v>
      </c>
      <c r="AB69" s="42">
        <f>Weather!I189</f>
        <v>44.6</v>
      </c>
      <c r="AC69" s="42">
        <f>Weather!J189</f>
        <v>5.9</v>
      </c>
      <c r="AD69" s="42">
        <f>Weather!K189</f>
        <v>93.2</v>
      </c>
      <c r="AE69" s="42">
        <f>Weather!L189</f>
        <v>0</v>
      </c>
      <c r="AF69" s="42">
        <f>Weather!M189</f>
        <v>149.30000000000001</v>
      </c>
      <c r="AG69" s="42">
        <f>Weather!N189</f>
        <v>0</v>
      </c>
      <c r="AH69" s="42">
        <f>Weather!O189</f>
        <v>211.3</v>
      </c>
      <c r="AI69" s="42">
        <f>Weather!P189</f>
        <v>0</v>
      </c>
      <c r="AJ69" s="42">
        <f>Weather!Q189</f>
        <v>273.3</v>
      </c>
      <c r="AK69" s="42">
        <f>Weather!R189</f>
        <v>0</v>
      </c>
      <c r="AL69" s="42">
        <f>Weather!S189</f>
        <v>335.3</v>
      </c>
      <c r="AM69" s="39">
        <f>Economic!C69</f>
        <v>711695.1</v>
      </c>
      <c r="AN69" s="39">
        <f>Economic!D69</f>
        <v>7121.1</v>
      </c>
      <c r="AO69" s="39">
        <f>Economic!E69</f>
        <v>7216.7</v>
      </c>
      <c r="AP69" s="39">
        <f>Economic!F69</f>
        <v>116.9</v>
      </c>
      <c r="AQ69" s="39">
        <f>Economic!G69</f>
        <v>118.2</v>
      </c>
      <c r="AR69" s="43">
        <f t="shared" si="49"/>
        <v>31</v>
      </c>
      <c r="AS69" s="43">
        <v>20</v>
      </c>
      <c r="AT69" s="43">
        <f t="shared" si="51"/>
        <v>68</v>
      </c>
      <c r="AU69" s="43">
        <f t="shared" si="53"/>
        <v>0</v>
      </c>
      <c r="AV69" s="43">
        <f t="shared" si="53"/>
        <v>0</v>
      </c>
      <c r="AW69" s="43">
        <f t="shared" si="53"/>
        <v>0</v>
      </c>
      <c r="AX69" s="43">
        <f t="shared" si="53"/>
        <v>0</v>
      </c>
      <c r="AY69" s="43">
        <f t="shared" si="53"/>
        <v>0</v>
      </c>
      <c r="AZ69" s="43">
        <f t="shared" si="53"/>
        <v>0</v>
      </c>
      <c r="BA69" s="43">
        <f t="shared" si="53"/>
        <v>0</v>
      </c>
      <c r="BB69" s="43">
        <f t="shared" si="53"/>
        <v>1</v>
      </c>
      <c r="BC69" s="43">
        <f t="shared" si="53"/>
        <v>0</v>
      </c>
      <c r="BD69" s="43">
        <f t="shared" si="53"/>
        <v>0</v>
      </c>
      <c r="BE69" s="43">
        <f t="shared" si="53"/>
        <v>0</v>
      </c>
      <c r="BF69" s="43">
        <f t="shared" si="53"/>
        <v>0</v>
      </c>
      <c r="BG69" s="43">
        <f t="shared" si="53"/>
        <v>0</v>
      </c>
      <c r="BH69" s="43">
        <f t="shared" si="53"/>
        <v>0</v>
      </c>
      <c r="BI69" s="43">
        <f t="shared" si="52"/>
        <v>0</v>
      </c>
      <c r="BJ69" s="44">
        <v>0</v>
      </c>
      <c r="BK69" s="44">
        <v>0</v>
      </c>
      <c r="BL69" s="44">
        <f t="shared" si="73"/>
        <v>0</v>
      </c>
      <c r="BM69" s="43">
        <f t="shared" si="25"/>
        <v>0</v>
      </c>
      <c r="BN69" s="49">
        <f t="shared" si="54"/>
        <v>0</v>
      </c>
      <c r="BO69" s="49">
        <f t="shared" si="55"/>
        <v>0</v>
      </c>
      <c r="BP69" s="49">
        <f t="shared" si="56"/>
        <v>0</v>
      </c>
      <c r="BQ69" s="49">
        <f t="shared" si="57"/>
        <v>0</v>
      </c>
      <c r="BR69" s="49">
        <f t="shared" si="58"/>
        <v>0</v>
      </c>
      <c r="BS69" s="49">
        <f t="shared" si="59"/>
        <v>0</v>
      </c>
      <c r="BT69" s="49">
        <f t="shared" si="60"/>
        <v>0</v>
      </c>
      <c r="BU69" s="49">
        <f t="shared" si="61"/>
        <v>0</v>
      </c>
      <c r="BV69" s="49">
        <f t="shared" si="62"/>
        <v>0</v>
      </c>
      <c r="BW69" s="49">
        <f t="shared" si="63"/>
        <v>0</v>
      </c>
      <c r="BX69" s="49">
        <f t="shared" si="64"/>
        <v>0</v>
      </c>
      <c r="BY69" s="49">
        <f t="shared" si="65"/>
        <v>0</v>
      </c>
      <c r="BZ69" s="49">
        <f t="shared" si="66"/>
        <v>0</v>
      </c>
      <c r="CA69" s="49">
        <f t="shared" si="67"/>
        <v>0</v>
      </c>
      <c r="CB69" s="49">
        <f t="shared" si="68"/>
        <v>0</v>
      </c>
      <c r="CC69" s="49">
        <f t="shared" si="69"/>
        <v>0</v>
      </c>
      <c r="CD69" s="8">
        <f t="shared" si="70"/>
        <v>605.00202649038488</v>
      </c>
      <c r="CE69" s="8">
        <f t="shared" si="71"/>
        <v>2266.4140302815763</v>
      </c>
      <c r="CF69" s="8">
        <f t="shared" si="72"/>
        <v>81350.780697889713</v>
      </c>
    </row>
    <row r="70" spans="1:84">
      <c r="A70" s="7">
        <f>'Monthly Data'!A70</f>
        <v>42979</v>
      </c>
      <c r="B70" s="6">
        <f>'Monthly Data'!B70</f>
        <v>2017</v>
      </c>
      <c r="C70" s="6">
        <f t="shared" si="50"/>
        <v>9</v>
      </c>
      <c r="D70" s="8">
        <f>'Monthly Data'!D70</f>
        <v>8151924.7321264194</v>
      </c>
      <c r="E70" s="1">
        <f>'Monthly Data'!E70</f>
        <v>424165.64364677883</v>
      </c>
      <c r="F70" s="8">
        <f>'Monthly Data'!F70</f>
        <v>8576090.3757731989</v>
      </c>
      <c r="G70" s="8">
        <f>'Monthly Data'!G70</f>
        <v>3428070.8388424739</v>
      </c>
      <c r="H70" s="1">
        <f>'Monthly Data'!H70</f>
        <v>249658.95771913868</v>
      </c>
      <c r="I70" s="8">
        <f>'Monthly Data'!I70</f>
        <v>3677729.7965616127</v>
      </c>
      <c r="J70" s="8">
        <f>'Monthly Data'!J70</f>
        <v>10432795.834865717</v>
      </c>
      <c r="K70" s="1">
        <f>'Monthly Data'!K70</f>
        <v>361922.66569328256</v>
      </c>
      <c r="L70" s="8">
        <f>'Monthly Data'!L70</f>
        <v>10794718.500559</v>
      </c>
      <c r="M70" s="8">
        <f>'Monthly Data'!M70</f>
        <v>98174.326656827616</v>
      </c>
      <c r="N70" s="8">
        <f>'Monthly Data'!N70</f>
        <v>33438.750833666818</v>
      </c>
      <c r="O70" s="5">
        <f>'Monthly Data'!O70</f>
        <v>24722.83</v>
      </c>
      <c r="P70" s="5">
        <f>'Monthly Data'!P70</f>
        <v>287.61</v>
      </c>
      <c r="Q70" s="8">
        <f>'Monthly Data'!Q70</f>
        <v>15188</v>
      </c>
      <c r="R70" s="8">
        <f>'Monthly Data'!R70</f>
        <v>1740</v>
      </c>
      <c r="S70" s="8">
        <f>'Monthly Data'!S70</f>
        <v>127</v>
      </c>
      <c r="T70" s="8">
        <f>'Monthly Data'!T70</f>
        <v>3069</v>
      </c>
      <c r="U70" s="8">
        <f>'Monthly Data'!U70</f>
        <v>30</v>
      </c>
      <c r="V70" s="41">
        <f>Weather!C190</f>
        <v>17.433333333333334</v>
      </c>
      <c r="W70" s="42">
        <f>Weather!D190</f>
        <v>147.69999999999999</v>
      </c>
      <c r="X70" s="42">
        <f>Weather!E190</f>
        <v>10.7</v>
      </c>
      <c r="Y70" s="42">
        <f>Weather!F190</f>
        <v>103.5</v>
      </c>
      <c r="Z70" s="42">
        <f>Weather!G190</f>
        <v>26.5</v>
      </c>
      <c r="AA70" s="42">
        <f>Weather!H190</f>
        <v>69</v>
      </c>
      <c r="AB70" s="42">
        <f>Weather!I190</f>
        <v>52</v>
      </c>
      <c r="AC70" s="42">
        <f>Weather!J190</f>
        <v>40.9</v>
      </c>
      <c r="AD70" s="42">
        <f>Weather!K190</f>
        <v>83.9</v>
      </c>
      <c r="AE70" s="42">
        <f>Weather!L190</f>
        <v>18.100000000000001</v>
      </c>
      <c r="AF70" s="42">
        <f>Weather!M190</f>
        <v>121.1</v>
      </c>
      <c r="AG70" s="42">
        <f>Weather!N190</f>
        <v>5.2</v>
      </c>
      <c r="AH70" s="42">
        <f>Weather!O190</f>
        <v>168.2</v>
      </c>
      <c r="AI70" s="42">
        <f>Weather!P190</f>
        <v>1.6</v>
      </c>
      <c r="AJ70" s="42">
        <f>Weather!Q190</f>
        <v>224.6</v>
      </c>
      <c r="AK70" s="42">
        <f>Weather!R190</f>
        <v>0</v>
      </c>
      <c r="AL70" s="42">
        <f>Weather!S190</f>
        <v>283</v>
      </c>
      <c r="AM70" s="39">
        <f>Economic!C70</f>
        <v>711695.1</v>
      </c>
      <c r="AN70" s="39">
        <f>Economic!D70</f>
        <v>7144.8</v>
      </c>
      <c r="AO70" s="39">
        <f>Economic!E70</f>
        <v>7193.4</v>
      </c>
      <c r="AP70" s="39">
        <f>Economic!F70</f>
        <v>116.4</v>
      </c>
      <c r="AQ70" s="39">
        <f>Economic!G70</f>
        <v>117.3</v>
      </c>
      <c r="AR70" s="43">
        <f t="shared" si="49"/>
        <v>30</v>
      </c>
      <c r="AS70" s="43">
        <v>21</v>
      </c>
      <c r="AT70" s="43">
        <f t="shared" si="51"/>
        <v>69</v>
      </c>
      <c r="AU70" s="43">
        <f t="shared" si="53"/>
        <v>0</v>
      </c>
      <c r="AV70" s="43">
        <f t="shared" si="53"/>
        <v>0</v>
      </c>
      <c r="AW70" s="43">
        <f t="shared" si="53"/>
        <v>0</v>
      </c>
      <c r="AX70" s="43">
        <f t="shared" si="53"/>
        <v>0</v>
      </c>
      <c r="AY70" s="43">
        <f t="shared" si="53"/>
        <v>0</v>
      </c>
      <c r="AZ70" s="43">
        <f t="shared" si="53"/>
        <v>0</v>
      </c>
      <c r="BA70" s="43">
        <f t="shared" si="53"/>
        <v>0</v>
      </c>
      <c r="BB70" s="43">
        <f t="shared" si="53"/>
        <v>0</v>
      </c>
      <c r="BC70" s="43">
        <f t="shared" si="53"/>
        <v>1</v>
      </c>
      <c r="BD70" s="43">
        <f t="shared" si="53"/>
        <v>0</v>
      </c>
      <c r="BE70" s="43">
        <f t="shared" si="53"/>
        <v>0</v>
      </c>
      <c r="BF70" s="43">
        <f t="shared" si="53"/>
        <v>0</v>
      </c>
      <c r="BG70" s="43">
        <f t="shared" si="53"/>
        <v>0</v>
      </c>
      <c r="BH70" s="43">
        <f t="shared" si="53"/>
        <v>1</v>
      </c>
      <c r="BI70" s="43">
        <f t="shared" si="52"/>
        <v>1</v>
      </c>
      <c r="BJ70" s="44">
        <v>0</v>
      </c>
      <c r="BK70" s="44">
        <v>0</v>
      </c>
      <c r="BL70" s="44">
        <f t="shared" si="73"/>
        <v>0</v>
      </c>
      <c r="BM70" s="43">
        <f t="shared" si="25"/>
        <v>0</v>
      </c>
      <c r="BN70" s="49">
        <f t="shared" si="54"/>
        <v>0</v>
      </c>
      <c r="BO70" s="49">
        <f t="shared" si="55"/>
        <v>0</v>
      </c>
      <c r="BP70" s="49">
        <f t="shared" si="56"/>
        <v>0</v>
      </c>
      <c r="BQ70" s="49">
        <f t="shared" si="57"/>
        <v>0</v>
      </c>
      <c r="BR70" s="49">
        <f t="shared" si="58"/>
        <v>0</v>
      </c>
      <c r="BS70" s="49">
        <f t="shared" si="59"/>
        <v>0</v>
      </c>
      <c r="BT70" s="49">
        <f t="shared" si="60"/>
        <v>0</v>
      </c>
      <c r="BU70" s="49">
        <f t="shared" si="61"/>
        <v>0</v>
      </c>
      <c r="BV70" s="49">
        <f t="shared" si="62"/>
        <v>0</v>
      </c>
      <c r="BW70" s="49">
        <f t="shared" si="63"/>
        <v>0</v>
      </c>
      <c r="BX70" s="49">
        <f t="shared" si="64"/>
        <v>0</v>
      </c>
      <c r="BY70" s="49">
        <f t="shared" si="65"/>
        <v>0</v>
      </c>
      <c r="BZ70" s="49">
        <f t="shared" si="66"/>
        <v>0</v>
      </c>
      <c r="CA70" s="49">
        <f t="shared" si="67"/>
        <v>0</v>
      </c>
      <c r="CB70" s="49">
        <f t="shared" si="68"/>
        <v>0</v>
      </c>
      <c r="CC70" s="49">
        <f t="shared" si="69"/>
        <v>0</v>
      </c>
      <c r="CD70" s="8">
        <f t="shared" si="70"/>
        <v>564.66225808356592</v>
      </c>
      <c r="CE70" s="8">
        <f t="shared" si="71"/>
        <v>2113.6378141158693</v>
      </c>
      <c r="CF70" s="8">
        <f t="shared" si="72"/>
        <v>84997.783468968511</v>
      </c>
    </row>
    <row r="71" spans="1:84">
      <c r="A71" s="7">
        <f>'Monthly Data'!A71</f>
        <v>43009</v>
      </c>
      <c r="B71" s="6">
        <f>'Monthly Data'!B71</f>
        <v>2017</v>
      </c>
      <c r="C71" s="6">
        <f t="shared" si="50"/>
        <v>10</v>
      </c>
      <c r="D71" s="8">
        <f>'Monthly Data'!D71</f>
        <v>8318972.3384735566</v>
      </c>
      <c r="E71" s="1">
        <f>'Monthly Data'!E71</f>
        <v>424165.64364677883</v>
      </c>
      <c r="F71" s="8">
        <f>'Monthly Data'!F71</f>
        <v>8743137.9821203351</v>
      </c>
      <c r="G71" s="8">
        <f>'Monthly Data'!G71</f>
        <v>3435622.3948252881</v>
      </c>
      <c r="H71" s="1">
        <f>'Monthly Data'!H71</f>
        <v>249658.95771913868</v>
      </c>
      <c r="I71" s="8">
        <f>'Monthly Data'!I71</f>
        <v>3685281.3525444269</v>
      </c>
      <c r="J71" s="8">
        <f>'Monthly Data'!J71</f>
        <v>10910463.653396899</v>
      </c>
      <c r="K71" s="1">
        <f>'Monthly Data'!K71</f>
        <v>361922.66569328256</v>
      </c>
      <c r="L71" s="8">
        <f>'Monthly Data'!L71</f>
        <v>11272386.319090182</v>
      </c>
      <c r="M71" s="8">
        <f>'Monthly Data'!M71</f>
        <v>115152.76680421273</v>
      </c>
      <c r="N71" s="8">
        <f>'Monthly Data'!N71</f>
        <v>34830.204014939307</v>
      </c>
      <c r="O71" s="5">
        <f>'Monthly Data'!O71</f>
        <v>26566.619999999995</v>
      </c>
      <c r="P71" s="5">
        <f>'Monthly Data'!P71</f>
        <v>287.61</v>
      </c>
      <c r="Q71" s="8">
        <f>'Monthly Data'!Q71</f>
        <v>15208</v>
      </c>
      <c r="R71" s="8">
        <f>'Monthly Data'!R71</f>
        <v>1743</v>
      </c>
      <c r="S71" s="8">
        <f>'Monthly Data'!S71</f>
        <v>128</v>
      </c>
      <c r="T71" s="8">
        <f>'Monthly Data'!T71</f>
        <v>3069</v>
      </c>
      <c r="U71" s="8">
        <f>'Monthly Data'!U71</f>
        <v>30</v>
      </c>
      <c r="V71" s="41">
        <f>Weather!C191</f>
        <v>13.074193548387097</v>
      </c>
      <c r="W71" s="42">
        <f>Weather!D191</f>
        <v>276.7</v>
      </c>
      <c r="X71" s="42">
        <f>Weather!E191</f>
        <v>0</v>
      </c>
      <c r="Y71" s="42">
        <f>Weather!F191</f>
        <v>214.7</v>
      </c>
      <c r="Z71" s="42">
        <f>Weather!G191</f>
        <v>0</v>
      </c>
      <c r="AA71" s="42">
        <f>Weather!H191</f>
        <v>158.19999999999999</v>
      </c>
      <c r="AB71" s="42">
        <f>Weather!I191</f>
        <v>5.5</v>
      </c>
      <c r="AC71" s="42">
        <f>Weather!J191</f>
        <v>111.2</v>
      </c>
      <c r="AD71" s="42">
        <f>Weather!K191</f>
        <v>20.5</v>
      </c>
      <c r="AE71" s="42">
        <f>Weather!L191</f>
        <v>78.7</v>
      </c>
      <c r="AF71" s="42">
        <f>Weather!M191</f>
        <v>50</v>
      </c>
      <c r="AG71" s="42">
        <f>Weather!N191</f>
        <v>53.4</v>
      </c>
      <c r="AH71" s="42">
        <f>Weather!O191</f>
        <v>86.7</v>
      </c>
      <c r="AI71" s="42">
        <f>Weather!P191</f>
        <v>31.4</v>
      </c>
      <c r="AJ71" s="42">
        <f>Weather!Q191</f>
        <v>126.7</v>
      </c>
      <c r="AK71" s="42">
        <f>Weather!R191</f>
        <v>13.8</v>
      </c>
      <c r="AL71" s="42">
        <f>Weather!S191</f>
        <v>171.1</v>
      </c>
      <c r="AM71" s="39">
        <f>Economic!C71</f>
        <v>711695.1</v>
      </c>
      <c r="AN71" s="39">
        <f>Economic!D71</f>
        <v>7161</v>
      </c>
      <c r="AO71" s="39">
        <f>Economic!E71</f>
        <v>7185.2</v>
      </c>
      <c r="AP71" s="39">
        <f>Economic!F71</f>
        <v>115.9</v>
      </c>
      <c r="AQ71" s="39">
        <f>Economic!G71</f>
        <v>117.8</v>
      </c>
      <c r="AR71" s="43">
        <f t="shared" si="49"/>
        <v>31</v>
      </c>
      <c r="AS71" s="43">
        <v>21</v>
      </c>
      <c r="AT71" s="43">
        <f t="shared" si="51"/>
        <v>70</v>
      </c>
      <c r="AU71" s="43">
        <f t="shared" si="53"/>
        <v>0</v>
      </c>
      <c r="AV71" s="43">
        <f t="shared" si="53"/>
        <v>0</v>
      </c>
      <c r="AW71" s="43">
        <f t="shared" si="53"/>
        <v>0</v>
      </c>
      <c r="AX71" s="43">
        <f t="shared" si="53"/>
        <v>0</v>
      </c>
      <c r="AY71" s="43">
        <f t="shared" si="53"/>
        <v>0</v>
      </c>
      <c r="AZ71" s="43">
        <f t="shared" si="53"/>
        <v>0</v>
      </c>
      <c r="BA71" s="43">
        <f t="shared" si="53"/>
        <v>0</v>
      </c>
      <c r="BB71" s="43">
        <f t="shared" si="53"/>
        <v>0</v>
      </c>
      <c r="BC71" s="43">
        <f t="shared" si="53"/>
        <v>0</v>
      </c>
      <c r="BD71" s="43">
        <f t="shared" si="53"/>
        <v>1</v>
      </c>
      <c r="BE71" s="43">
        <f t="shared" si="53"/>
        <v>0</v>
      </c>
      <c r="BF71" s="43">
        <f t="shared" si="53"/>
        <v>0</v>
      </c>
      <c r="BG71" s="43">
        <f t="shared" si="53"/>
        <v>0</v>
      </c>
      <c r="BH71" s="43">
        <f t="shared" si="53"/>
        <v>1</v>
      </c>
      <c r="BI71" s="43">
        <f t="shared" si="52"/>
        <v>1</v>
      </c>
      <c r="BJ71" s="44">
        <v>0</v>
      </c>
      <c r="BK71" s="44">
        <v>0</v>
      </c>
      <c r="BL71" s="44">
        <f t="shared" si="73"/>
        <v>0</v>
      </c>
      <c r="BM71" s="43">
        <f t="shared" si="25"/>
        <v>0</v>
      </c>
      <c r="BN71" s="49">
        <f t="shared" si="54"/>
        <v>0</v>
      </c>
      <c r="BO71" s="49">
        <f t="shared" si="55"/>
        <v>0</v>
      </c>
      <c r="BP71" s="49">
        <f t="shared" si="56"/>
        <v>0</v>
      </c>
      <c r="BQ71" s="49">
        <f t="shared" si="57"/>
        <v>0</v>
      </c>
      <c r="BR71" s="49">
        <f t="shared" si="58"/>
        <v>0</v>
      </c>
      <c r="BS71" s="49">
        <f t="shared" si="59"/>
        <v>0</v>
      </c>
      <c r="BT71" s="49">
        <f t="shared" si="60"/>
        <v>0</v>
      </c>
      <c r="BU71" s="49">
        <f t="shared" si="61"/>
        <v>0</v>
      </c>
      <c r="BV71" s="49">
        <f t="shared" si="62"/>
        <v>0</v>
      </c>
      <c r="BW71" s="49">
        <f t="shared" si="63"/>
        <v>0</v>
      </c>
      <c r="BX71" s="49">
        <f t="shared" si="64"/>
        <v>0</v>
      </c>
      <c r="BY71" s="49">
        <f t="shared" si="65"/>
        <v>0</v>
      </c>
      <c r="BZ71" s="49">
        <f t="shared" si="66"/>
        <v>0</v>
      </c>
      <c r="CA71" s="49">
        <f t="shared" si="67"/>
        <v>0</v>
      </c>
      <c r="CB71" s="49">
        <f t="shared" si="68"/>
        <v>0</v>
      </c>
      <c r="CC71" s="49">
        <f t="shared" si="69"/>
        <v>0</v>
      </c>
      <c r="CD71" s="8">
        <f t="shared" si="70"/>
        <v>574.90386521043763</v>
      </c>
      <c r="CE71" s="8">
        <f t="shared" si="71"/>
        <v>2114.332388149413</v>
      </c>
      <c r="CF71" s="8">
        <f t="shared" si="72"/>
        <v>88065.518117892047</v>
      </c>
    </row>
    <row r="72" spans="1:84">
      <c r="A72" s="7">
        <f>'Monthly Data'!A72</f>
        <v>43040</v>
      </c>
      <c r="B72" s="6">
        <f>'Monthly Data'!B72</f>
        <v>2017</v>
      </c>
      <c r="C72" s="6">
        <f t="shared" si="50"/>
        <v>11</v>
      </c>
      <c r="D72" s="8">
        <f>'Monthly Data'!D72</f>
        <v>9874516.6713623516</v>
      </c>
      <c r="E72" s="1">
        <f>'Monthly Data'!E72</f>
        <v>424165.64364677883</v>
      </c>
      <c r="F72" s="8">
        <f>'Monthly Data'!F72</f>
        <v>10298682.31500913</v>
      </c>
      <c r="G72" s="8">
        <f>'Monthly Data'!G72</f>
        <v>3671837.9661032245</v>
      </c>
      <c r="H72" s="1">
        <f>'Monthly Data'!H72</f>
        <v>249658.95771913868</v>
      </c>
      <c r="I72" s="8">
        <f>'Monthly Data'!I72</f>
        <v>3921496.9238223634</v>
      </c>
      <c r="J72" s="8">
        <f>'Monthly Data'!J72</f>
        <v>10855073.548756536</v>
      </c>
      <c r="K72" s="1">
        <f>'Monthly Data'!K72</f>
        <v>361922.66569328256</v>
      </c>
      <c r="L72" s="8">
        <f>'Monthly Data'!L72</f>
        <v>11216996.214449819</v>
      </c>
      <c r="M72" s="8">
        <f>'Monthly Data'!M72</f>
        <v>123139.42304950654</v>
      </c>
      <c r="N72" s="8">
        <f>'Monthly Data'!N72</f>
        <v>34180.595657870996</v>
      </c>
      <c r="O72" s="5">
        <f>'Monthly Data'!O72</f>
        <v>26094.429999999997</v>
      </c>
      <c r="P72" s="5">
        <f>'Monthly Data'!P72</f>
        <v>287.61</v>
      </c>
      <c r="Q72" s="8">
        <f>'Monthly Data'!Q72</f>
        <v>15218</v>
      </c>
      <c r="R72" s="8">
        <f>'Monthly Data'!R72</f>
        <v>1738</v>
      </c>
      <c r="S72" s="8">
        <f>'Monthly Data'!S72</f>
        <v>130</v>
      </c>
      <c r="T72" s="8">
        <f>'Monthly Data'!T72</f>
        <v>3069</v>
      </c>
      <c r="U72" s="8">
        <f>'Monthly Data'!U72</f>
        <v>30</v>
      </c>
      <c r="V72" s="41">
        <f>Weather!C192</f>
        <v>3.1733333333333338</v>
      </c>
      <c r="W72" s="42">
        <f>Weather!D192</f>
        <v>564.79999999999995</v>
      </c>
      <c r="X72" s="42">
        <f>Weather!E192</f>
        <v>0</v>
      </c>
      <c r="Y72" s="42">
        <f>Weather!F192</f>
        <v>504.8</v>
      </c>
      <c r="Z72" s="42">
        <f>Weather!G192</f>
        <v>0</v>
      </c>
      <c r="AA72" s="42">
        <f>Weather!H192</f>
        <v>444.8</v>
      </c>
      <c r="AB72" s="42">
        <f>Weather!I192</f>
        <v>0</v>
      </c>
      <c r="AC72" s="42">
        <f>Weather!J192</f>
        <v>384.8</v>
      </c>
      <c r="AD72" s="42">
        <f>Weather!K192</f>
        <v>0</v>
      </c>
      <c r="AE72" s="42">
        <f>Weather!L192</f>
        <v>324.8</v>
      </c>
      <c r="AF72" s="42">
        <f>Weather!M192</f>
        <v>0</v>
      </c>
      <c r="AG72" s="42">
        <f>Weather!N192</f>
        <v>264.8</v>
      </c>
      <c r="AH72" s="42">
        <f>Weather!O192</f>
        <v>0</v>
      </c>
      <c r="AI72" s="42">
        <f>Weather!P192</f>
        <v>204.8</v>
      </c>
      <c r="AJ72" s="42">
        <f>Weather!Q192</f>
        <v>0</v>
      </c>
      <c r="AK72" s="42">
        <f>Weather!R192</f>
        <v>148.19999999999999</v>
      </c>
      <c r="AL72" s="42">
        <f>Weather!S192</f>
        <v>3.4</v>
      </c>
      <c r="AM72" s="39">
        <f>Economic!C72</f>
        <v>711695.1</v>
      </c>
      <c r="AN72" s="39">
        <f>Economic!D72</f>
        <v>7184.7</v>
      </c>
      <c r="AO72" s="39">
        <f>Economic!E72</f>
        <v>7186</v>
      </c>
      <c r="AP72" s="39">
        <f>Economic!F72</f>
        <v>115.3</v>
      </c>
      <c r="AQ72" s="39">
        <f>Economic!G72</f>
        <v>117</v>
      </c>
      <c r="AR72" s="43">
        <f t="shared" si="49"/>
        <v>30</v>
      </c>
      <c r="AS72" s="43">
        <v>20</v>
      </c>
      <c r="AT72" s="43">
        <f t="shared" si="51"/>
        <v>71</v>
      </c>
      <c r="AU72" s="43">
        <f t="shared" si="53"/>
        <v>0</v>
      </c>
      <c r="AV72" s="43">
        <f t="shared" si="53"/>
        <v>0</v>
      </c>
      <c r="AW72" s="43">
        <f t="shared" si="53"/>
        <v>0</v>
      </c>
      <c r="AX72" s="43">
        <f t="shared" si="53"/>
        <v>0</v>
      </c>
      <c r="AY72" s="43">
        <f t="shared" si="53"/>
        <v>0</v>
      </c>
      <c r="AZ72" s="43">
        <f t="shared" si="53"/>
        <v>0</v>
      </c>
      <c r="BA72" s="43">
        <f t="shared" si="53"/>
        <v>0</v>
      </c>
      <c r="BB72" s="43">
        <f t="shared" si="53"/>
        <v>0</v>
      </c>
      <c r="BC72" s="43">
        <f t="shared" si="53"/>
        <v>0</v>
      </c>
      <c r="BD72" s="43">
        <f t="shared" si="53"/>
        <v>0</v>
      </c>
      <c r="BE72" s="43">
        <f t="shared" si="53"/>
        <v>1</v>
      </c>
      <c r="BF72" s="43">
        <f t="shared" si="53"/>
        <v>0</v>
      </c>
      <c r="BG72" s="43">
        <f t="shared" si="53"/>
        <v>0</v>
      </c>
      <c r="BH72" s="43">
        <f t="shared" si="53"/>
        <v>1</v>
      </c>
      <c r="BI72" s="43">
        <f t="shared" si="52"/>
        <v>1</v>
      </c>
      <c r="BJ72" s="44">
        <v>0</v>
      </c>
      <c r="BK72" s="44">
        <v>0</v>
      </c>
      <c r="BL72" s="44">
        <f t="shared" si="73"/>
        <v>0</v>
      </c>
      <c r="BM72" s="43">
        <f t="shared" si="25"/>
        <v>0</v>
      </c>
      <c r="BN72" s="49">
        <f t="shared" si="54"/>
        <v>0</v>
      </c>
      <c r="BO72" s="49">
        <f t="shared" si="55"/>
        <v>0</v>
      </c>
      <c r="BP72" s="49">
        <f t="shared" si="56"/>
        <v>0</v>
      </c>
      <c r="BQ72" s="49">
        <f t="shared" si="57"/>
        <v>0</v>
      </c>
      <c r="BR72" s="49">
        <f t="shared" si="58"/>
        <v>0</v>
      </c>
      <c r="BS72" s="49">
        <f t="shared" si="59"/>
        <v>0</v>
      </c>
      <c r="BT72" s="49">
        <f t="shared" si="60"/>
        <v>0</v>
      </c>
      <c r="BU72" s="49">
        <f t="shared" si="61"/>
        <v>0</v>
      </c>
      <c r="BV72" s="49">
        <f t="shared" si="62"/>
        <v>0</v>
      </c>
      <c r="BW72" s="49">
        <f t="shared" si="63"/>
        <v>0</v>
      </c>
      <c r="BX72" s="49">
        <f t="shared" si="64"/>
        <v>0</v>
      </c>
      <c r="BY72" s="49">
        <f t="shared" si="65"/>
        <v>0</v>
      </c>
      <c r="BZ72" s="49">
        <f t="shared" si="66"/>
        <v>0</v>
      </c>
      <c r="CA72" s="49">
        <f t="shared" si="67"/>
        <v>0</v>
      </c>
      <c r="CB72" s="49">
        <f t="shared" si="68"/>
        <v>0</v>
      </c>
      <c r="CC72" s="49">
        <f t="shared" si="69"/>
        <v>0</v>
      </c>
      <c r="CD72" s="8">
        <f t="shared" si="70"/>
        <v>676.74348238987579</v>
      </c>
      <c r="CE72" s="8">
        <f t="shared" si="71"/>
        <v>2256.3273439714403</v>
      </c>
      <c r="CF72" s="8">
        <f t="shared" si="72"/>
        <v>86284.586264998608</v>
      </c>
    </row>
    <row r="73" spans="1:84">
      <c r="A73" s="7">
        <f>'Monthly Data'!A73</f>
        <v>43070</v>
      </c>
      <c r="B73" s="6">
        <f>'Monthly Data'!B73</f>
        <v>2017</v>
      </c>
      <c r="C73" s="6">
        <f t="shared" si="50"/>
        <v>12</v>
      </c>
      <c r="D73" s="8">
        <f>'Monthly Data'!D73</f>
        <v>13025738.641533405</v>
      </c>
      <c r="E73" s="1">
        <f>'Monthly Data'!E73</f>
        <v>424165.64364677883</v>
      </c>
      <c r="F73" s="8">
        <f>'Monthly Data'!F73</f>
        <v>13449904.285180183</v>
      </c>
      <c r="G73" s="8">
        <f>'Monthly Data'!G73</f>
        <v>4345470.8652827246</v>
      </c>
      <c r="H73" s="1">
        <f>'Monthly Data'!H73</f>
        <v>249658.95771913868</v>
      </c>
      <c r="I73" s="8">
        <f>'Monthly Data'!I73</f>
        <v>4595129.8230018634</v>
      </c>
      <c r="J73" s="8">
        <f>'Monthly Data'!J73</f>
        <v>10712352.511391768</v>
      </c>
      <c r="K73" s="1">
        <f>'Monthly Data'!K73</f>
        <v>361922.66569328256</v>
      </c>
      <c r="L73" s="8">
        <f>'Monthly Data'!L73</f>
        <v>11074275.177085051</v>
      </c>
      <c r="M73" s="8">
        <f>'Monthly Data'!M73</f>
        <v>134400.20226298404</v>
      </c>
      <c r="N73" s="8">
        <f>'Monthly Data'!N73</f>
        <v>34569.169405016903</v>
      </c>
      <c r="O73" s="5">
        <f>'Monthly Data'!O73</f>
        <v>24596.639999999996</v>
      </c>
      <c r="P73" s="5">
        <f>'Monthly Data'!P73</f>
        <v>287.61</v>
      </c>
      <c r="Q73" s="8">
        <f>'Monthly Data'!Q73</f>
        <v>15228</v>
      </c>
      <c r="R73" s="8">
        <f>'Monthly Data'!R73</f>
        <v>1732</v>
      </c>
      <c r="S73" s="8">
        <f>'Monthly Data'!S73</f>
        <v>131</v>
      </c>
      <c r="T73" s="8">
        <f>'Monthly Data'!T73</f>
        <v>3069</v>
      </c>
      <c r="U73" s="8">
        <f>'Monthly Data'!U73</f>
        <v>30</v>
      </c>
      <c r="V73" s="41">
        <f>Weather!C193</f>
        <v>-5.0860235213908309</v>
      </c>
      <c r="W73" s="42">
        <f>Weather!D193</f>
        <v>839.7</v>
      </c>
      <c r="X73" s="42">
        <f>Weather!E193</f>
        <v>0</v>
      </c>
      <c r="Y73" s="42">
        <f>Weather!F193</f>
        <v>777.7</v>
      </c>
      <c r="Z73" s="42">
        <f>Weather!G193</f>
        <v>0</v>
      </c>
      <c r="AA73" s="42">
        <f>Weather!H193</f>
        <v>715.7</v>
      </c>
      <c r="AB73" s="42">
        <f>Weather!I193</f>
        <v>0</v>
      </c>
      <c r="AC73" s="42">
        <f>Weather!J193</f>
        <v>653.70000000000005</v>
      </c>
      <c r="AD73" s="42">
        <f>Weather!K193</f>
        <v>0</v>
      </c>
      <c r="AE73" s="42">
        <f>Weather!L193</f>
        <v>591.70000000000005</v>
      </c>
      <c r="AF73" s="42">
        <f>Weather!M193</f>
        <v>0</v>
      </c>
      <c r="AG73" s="42">
        <f>Weather!N193</f>
        <v>529.70000000000005</v>
      </c>
      <c r="AH73" s="42">
        <f>Weather!O193</f>
        <v>0</v>
      </c>
      <c r="AI73" s="42">
        <f>Weather!P193</f>
        <v>467.7</v>
      </c>
      <c r="AJ73" s="42">
        <f>Weather!Q193</f>
        <v>0</v>
      </c>
      <c r="AK73" s="42">
        <f>Weather!R193</f>
        <v>405.7</v>
      </c>
      <c r="AL73" s="42">
        <f>Weather!S193</f>
        <v>0</v>
      </c>
      <c r="AM73" s="39">
        <f>Economic!C73</f>
        <v>711695.1</v>
      </c>
      <c r="AN73" s="39">
        <f>Economic!D73</f>
        <v>7199.5</v>
      </c>
      <c r="AO73" s="39">
        <f>Economic!E73</f>
        <v>7206.8</v>
      </c>
      <c r="AP73" s="39">
        <f>Economic!F73</f>
        <v>114.5</v>
      </c>
      <c r="AQ73" s="39">
        <f>Economic!G73</f>
        <v>115.8</v>
      </c>
      <c r="AR73" s="43">
        <f t="shared" si="49"/>
        <v>31</v>
      </c>
      <c r="AS73" s="43">
        <v>22</v>
      </c>
      <c r="AT73" s="43">
        <f t="shared" si="51"/>
        <v>72</v>
      </c>
      <c r="AU73" s="43">
        <f t="shared" si="53"/>
        <v>0</v>
      </c>
      <c r="AV73" s="43">
        <f t="shared" si="53"/>
        <v>0</v>
      </c>
      <c r="AW73" s="43">
        <f t="shared" si="53"/>
        <v>0</v>
      </c>
      <c r="AX73" s="43">
        <f t="shared" si="53"/>
        <v>0</v>
      </c>
      <c r="AY73" s="43">
        <f t="shared" si="53"/>
        <v>0</v>
      </c>
      <c r="AZ73" s="43">
        <f t="shared" si="53"/>
        <v>0</v>
      </c>
      <c r="BA73" s="43">
        <f t="shared" si="53"/>
        <v>0</v>
      </c>
      <c r="BB73" s="43">
        <f t="shared" si="53"/>
        <v>0</v>
      </c>
      <c r="BC73" s="43">
        <f t="shared" si="53"/>
        <v>0</v>
      </c>
      <c r="BD73" s="43">
        <f t="shared" si="53"/>
        <v>0</v>
      </c>
      <c r="BE73" s="43">
        <f t="shared" si="53"/>
        <v>0</v>
      </c>
      <c r="BF73" s="43">
        <f t="shared" si="53"/>
        <v>1</v>
      </c>
      <c r="BG73" s="43">
        <f t="shared" si="53"/>
        <v>0</v>
      </c>
      <c r="BH73" s="43">
        <f t="shared" si="53"/>
        <v>0</v>
      </c>
      <c r="BI73" s="43">
        <f t="shared" si="52"/>
        <v>0</v>
      </c>
      <c r="BJ73" s="44">
        <v>0</v>
      </c>
      <c r="BK73" s="44">
        <v>0</v>
      </c>
      <c r="BL73" s="44">
        <f t="shared" si="73"/>
        <v>0</v>
      </c>
      <c r="BM73" s="43">
        <f t="shared" si="25"/>
        <v>0</v>
      </c>
      <c r="BN73" s="49">
        <f t="shared" si="54"/>
        <v>0</v>
      </c>
      <c r="BO73" s="49">
        <f t="shared" si="55"/>
        <v>0</v>
      </c>
      <c r="BP73" s="49">
        <f t="shared" si="56"/>
        <v>0</v>
      </c>
      <c r="BQ73" s="49">
        <f t="shared" si="57"/>
        <v>0</v>
      </c>
      <c r="BR73" s="49">
        <f t="shared" si="58"/>
        <v>0</v>
      </c>
      <c r="BS73" s="49">
        <f t="shared" si="59"/>
        <v>0</v>
      </c>
      <c r="BT73" s="49">
        <f t="shared" si="60"/>
        <v>0</v>
      </c>
      <c r="BU73" s="49">
        <f t="shared" si="61"/>
        <v>0</v>
      </c>
      <c r="BV73" s="49">
        <f t="shared" si="62"/>
        <v>0</v>
      </c>
      <c r="BW73" s="49">
        <f t="shared" si="63"/>
        <v>0</v>
      </c>
      <c r="BX73" s="49">
        <f t="shared" si="64"/>
        <v>0</v>
      </c>
      <c r="BY73" s="49">
        <f t="shared" si="65"/>
        <v>0</v>
      </c>
      <c r="BZ73" s="49">
        <f t="shared" si="66"/>
        <v>0</v>
      </c>
      <c r="CA73" s="49">
        <f t="shared" si="67"/>
        <v>0</v>
      </c>
      <c r="CB73" s="49">
        <f t="shared" si="68"/>
        <v>0</v>
      </c>
      <c r="CC73" s="49">
        <f t="shared" si="69"/>
        <v>0</v>
      </c>
      <c r="CD73" s="8">
        <f t="shared" si="70"/>
        <v>883.23511197663402</v>
      </c>
      <c r="CE73" s="8">
        <f t="shared" si="71"/>
        <v>2653.0772650126232</v>
      </c>
      <c r="CF73" s="8">
        <f t="shared" si="72"/>
        <v>84536.451733473674</v>
      </c>
    </row>
    <row r="74" spans="1:84">
      <c r="A74" s="7">
        <f>'Monthly Data'!A74</f>
        <v>43101</v>
      </c>
      <c r="B74" s="6">
        <f>'Monthly Data'!B74</f>
        <v>2018</v>
      </c>
      <c r="C74" s="6">
        <f t="shared" si="50"/>
        <v>1</v>
      </c>
      <c r="D74" s="8">
        <f>'Monthly Data'!D74</f>
        <v>13883435.471597927</v>
      </c>
      <c r="E74" s="1">
        <f>'Monthly Data'!E74</f>
        <v>575271.53179928812</v>
      </c>
      <c r="F74" s="8">
        <f>'Monthly Data'!F74</f>
        <v>14458707.003397215</v>
      </c>
      <c r="G74" s="8">
        <f>'Monthly Data'!G74</f>
        <v>4634616.9582139906</v>
      </c>
      <c r="H74" s="1">
        <f>'Monthly Data'!H74</f>
        <v>263226.83378558612</v>
      </c>
      <c r="I74" s="8">
        <f>'Monthly Data'!I74</f>
        <v>4897843.7919995766</v>
      </c>
      <c r="J74" s="8">
        <f>'Monthly Data'!J74</f>
        <v>12061651.908779878</v>
      </c>
      <c r="K74" s="1">
        <f>'Monthly Data'!K74</f>
        <v>481211.6928081137</v>
      </c>
      <c r="L74" s="8">
        <f>'Monthly Data'!L74</f>
        <v>12542863.601587992</v>
      </c>
      <c r="M74" s="8">
        <f>'Monthly Data'!M74</f>
        <v>130566.16517574774</v>
      </c>
      <c r="N74" s="8">
        <f>'Monthly Data'!N74</f>
        <v>32175.028988065817</v>
      </c>
      <c r="O74" s="5">
        <f>'Monthly Data'!O74</f>
        <v>27106.87</v>
      </c>
      <c r="P74" s="5">
        <f>'Monthly Data'!P74</f>
        <v>287.61</v>
      </c>
      <c r="Q74" s="8">
        <f>'Monthly Data'!Q74</f>
        <v>15358</v>
      </c>
      <c r="R74" s="8">
        <f>'Monthly Data'!R74</f>
        <v>1745</v>
      </c>
      <c r="S74" s="8">
        <f>'Monthly Data'!S74</f>
        <v>131</v>
      </c>
      <c r="T74" s="8">
        <f>'Monthly Data'!T74</f>
        <v>3069</v>
      </c>
      <c r="U74" s="8">
        <f>'Monthly Data'!U74</f>
        <v>30</v>
      </c>
      <c r="V74" s="41">
        <f>Weather!C194</f>
        <v>-5.1026891800502527</v>
      </c>
      <c r="W74" s="42">
        <f>Weather!D194</f>
        <v>840.2</v>
      </c>
      <c r="X74" s="42">
        <f>Weather!E194</f>
        <v>0</v>
      </c>
      <c r="Y74" s="42">
        <f>Weather!F194</f>
        <v>778.2</v>
      </c>
      <c r="Z74" s="42">
        <f>Weather!G194</f>
        <v>0</v>
      </c>
      <c r="AA74" s="42">
        <f>Weather!H194</f>
        <v>716.2</v>
      </c>
      <c r="AB74" s="42">
        <f>Weather!I194</f>
        <v>0</v>
      </c>
      <c r="AC74" s="42">
        <f>Weather!J194</f>
        <v>654.20000000000005</v>
      </c>
      <c r="AD74" s="42">
        <f>Weather!K194</f>
        <v>0</v>
      </c>
      <c r="AE74" s="42">
        <f>Weather!L194</f>
        <v>592.20000000000005</v>
      </c>
      <c r="AF74" s="42">
        <f>Weather!M194</f>
        <v>0</v>
      </c>
      <c r="AG74" s="42">
        <f>Weather!N194</f>
        <v>530.20000000000005</v>
      </c>
      <c r="AH74" s="42">
        <f>Weather!O194</f>
        <v>0</v>
      </c>
      <c r="AI74" s="42">
        <f>Weather!P194</f>
        <v>468.2</v>
      </c>
      <c r="AJ74" s="42">
        <f>Weather!Q194</f>
        <v>0</v>
      </c>
      <c r="AK74" s="42">
        <f>Weather!R194</f>
        <v>408.2</v>
      </c>
      <c r="AL74" s="42">
        <f>Weather!S194</f>
        <v>2</v>
      </c>
      <c r="AM74" s="39">
        <f>Economic!C74</f>
        <v>735936.1</v>
      </c>
      <c r="AN74" s="39">
        <f>Economic!D74</f>
        <v>7199.4</v>
      </c>
      <c r="AO74" s="39">
        <f>Economic!E74</f>
        <v>7167.3</v>
      </c>
      <c r="AP74" s="39">
        <f>Economic!F74</f>
        <v>111.7</v>
      </c>
      <c r="AQ74" s="39">
        <f>Economic!G74</f>
        <v>111.4</v>
      </c>
      <c r="AR74" s="43">
        <f t="shared" si="49"/>
        <v>31</v>
      </c>
      <c r="AS74" s="43">
        <v>20</v>
      </c>
      <c r="AT74" s="43">
        <f t="shared" si="51"/>
        <v>73</v>
      </c>
      <c r="AU74" s="43">
        <f t="shared" si="53"/>
        <v>1</v>
      </c>
      <c r="AV74" s="43">
        <f t="shared" si="53"/>
        <v>0</v>
      </c>
      <c r="AW74" s="43">
        <f t="shared" si="53"/>
        <v>0</v>
      </c>
      <c r="AX74" s="43">
        <f t="shared" si="53"/>
        <v>0</v>
      </c>
      <c r="AY74" s="43">
        <f t="shared" si="53"/>
        <v>0</v>
      </c>
      <c r="AZ74" s="43">
        <f t="shared" si="53"/>
        <v>0</v>
      </c>
      <c r="BA74" s="43">
        <f t="shared" si="53"/>
        <v>0</v>
      </c>
      <c r="BB74" s="43">
        <f t="shared" si="53"/>
        <v>0</v>
      </c>
      <c r="BC74" s="43">
        <f t="shared" si="53"/>
        <v>0</v>
      </c>
      <c r="BD74" s="43">
        <f t="shared" si="53"/>
        <v>0</v>
      </c>
      <c r="BE74" s="43">
        <f t="shared" si="53"/>
        <v>0</v>
      </c>
      <c r="BF74" s="43">
        <f t="shared" si="53"/>
        <v>0</v>
      </c>
      <c r="BG74" s="43">
        <f t="shared" si="53"/>
        <v>0</v>
      </c>
      <c r="BH74" s="43">
        <f t="shared" si="53"/>
        <v>0</v>
      </c>
      <c r="BI74" s="43">
        <f t="shared" si="52"/>
        <v>0</v>
      </c>
      <c r="BJ74" s="44">
        <v>0</v>
      </c>
      <c r="BK74" s="44">
        <v>0</v>
      </c>
      <c r="BL74" s="44">
        <f t="shared" si="73"/>
        <v>0</v>
      </c>
      <c r="BM74" s="43">
        <f t="shared" si="25"/>
        <v>0</v>
      </c>
      <c r="BN74" s="49">
        <f t="shared" si="54"/>
        <v>0</v>
      </c>
      <c r="BO74" s="49">
        <f t="shared" si="55"/>
        <v>0</v>
      </c>
      <c r="BP74" s="49">
        <f t="shared" si="56"/>
        <v>0</v>
      </c>
      <c r="BQ74" s="49">
        <f t="shared" si="57"/>
        <v>0</v>
      </c>
      <c r="BR74" s="49">
        <f t="shared" si="58"/>
        <v>0</v>
      </c>
      <c r="BS74" s="49">
        <f t="shared" si="59"/>
        <v>0</v>
      </c>
      <c r="BT74" s="49">
        <f t="shared" si="60"/>
        <v>0</v>
      </c>
      <c r="BU74" s="49">
        <f t="shared" si="61"/>
        <v>0</v>
      </c>
      <c r="BV74" s="49">
        <f t="shared" si="62"/>
        <v>0</v>
      </c>
      <c r="BW74" s="49">
        <f t="shared" si="63"/>
        <v>0</v>
      </c>
      <c r="BX74" s="49">
        <f t="shared" si="64"/>
        <v>0</v>
      </c>
      <c r="BY74" s="49">
        <f t="shared" si="65"/>
        <v>0</v>
      </c>
      <c r="BZ74" s="49">
        <f t="shared" si="66"/>
        <v>0</v>
      </c>
      <c r="CA74" s="49">
        <f t="shared" si="67"/>
        <v>0</v>
      </c>
      <c r="CB74" s="49">
        <f t="shared" si="68"/>
        <v>0</v>
      </c>
      <c r="CC74" s="49">
        <f t="shared" si="69"/>
        <v>0</v>
      </c>
      <c r="CD74" s="8">
        <f t="shared" si="70"/>
        <v>941.44465447305743</v>
      </c>
      <c r="CE74" s="8">
        <f t="shared" si="71"/>
        <v>2806.7872733521931</v>
      </c>
      <c r="CF74" s="8">
        <f t="shared" si="72"/>
        <v>95747.050393801474</v>
      </c>
    </row>
    <row r="75" spans="1:84">
      <c r="A75" s="7">
        <f>'Monthly Data'!A75</f>
        <v>43132</v>
      </c>
      <c r="B75" s="6">
        <f>'Monthly Data'!B75</f>
        <v>2018</v>
      </c>
      <c r="C75" s="6">
        <f t="shared" si="50"/>
        <v>2</v>
      </c>
      <c r="D75" s="8">
        <f>'Monthly Data'!D75</f>
        <v>11384940.451659728</v>
      </c>
      <c r="E75" s="1">
        <f>'Monthly Data'!E75</f>
        <v>575271.53179928812</v>
      </c>
      <c r="F75" s="8">
        <f>'Monthly Data'!F75</f>
        <v>11960211.983459016</v>
      </c>
      <c r="G75" s="8">
        <f>'Monthly Data'!G75</f>
        <v>3979045.0294086551</v>
      </c>
      <c r="H75" s="1">
        <f>'Monthly Data'!H75</f>
        <v>263226.83378558612</v>
      </c>
      <c r="I75" s="8">
        <f>'Monthly Data'!I75</f>
        <v>4242271.8631942412</v>
      </c>
      <c r="J75" s="8">
        <f>'Monthly Data'!J75</f>
        <v>10569743.405669795</v>
      </c>
      <c r="K75" s="1">
        <f>'Monthly Data'!K75</f>
        <v>481211.6928081137</v>
      </c>
      <c r="L75" s="8">
        <f>'Monthly Data'!L75</f>
        <v>11050955.098477909</v>
      </c>
      <c r="M75" s="8">
        <f>'Monthly Data'!M75</f>
        <v>108624.99508405512</v>
      </c>
      <c r="N75" s="8">
        <f>'Monthly Data'!N75</f>
        <v>31694.43230625584</v>
      </c>
      <c r="O75" s="5">
        <f>'Monthly Data'!O75</f>
        <v>26969.469999999998</v>
      </c>
      <c r="P75" s="5">
        <f>'Monthly Data'!P75</f>
        <v>287.61</v>
      </c>
      <c r="Q75" s="8">
        <f>'Monthly Data'!Q75</f>
        <v>15245</v>
      </c>
      <c r="R75" s="8">
        <f>'Monthly Data'!R75</f>
        <v>1738</v>
      </c>
      <c r="S75" s="8">
        <f>'Monthly Data'!S75</f>
        <v>132</v>
      </c>
      <c r="T75" s="8">
        <f>'Monthly Data'!T75</f>
        <v>3136</v>
      </c>
      <c r="U75" s="8">
        <f>'Monthly Data'!U75</f>
        <v>30</v>
      </c>
      <c r="V75" s="41">
        <f>Weather!C195</f>
        <v>-1.792857142857144</v>
      </c>
      <c r="W75" s="42">
        <f>Weather!D195</f>
        <v>666.2</v>
      </c>
      <c r="X75" s="42">
        <f>Weather!E195</f>
        <v>0</v>
      </c>
      <c r="Y75" s="42">
        <f>Weather!F195</f>
        <v>610.20000000000005</v>
      </c>
      <c r="Z75" s="42">
        <f>Weather!G195</f>
        <v>0</v>
      </c>
      <c r="AA75" s="42">
        <f>Weather!H195</f>
        <v>554.20000000000005</v>
      </c>
      <c r="AB75" s="42">
        <f>Weather!I195</f>
        <v>0</v>
      </c>
      <c r="AC75" s="42">
        <f>Weather!J195</f>
        <v>498.2</v>
      </c>
      <c r="AD75" s="42">
        <f>Weather!K195</f>
        <v>0</v>
      </c>
      <c r="AE75" s="42">
        <f>Weather!L195</f>
        <v>442.2</v>
      </c>
      <c r="AF75" s="42">
        <f>Weather!M195</f>
        <v>0</v>
      </c>
      <c r="AG75" s="42">
        <f>Weather!N195</f>
        <v>386.2</v>
      </c>
      <c r="AH75" s="42">
        <f>Weather!O195</f>
        <v>0</v>
      </c>
      <c r="AI75" s="42">
        <f>Weather!P195</f>
        <v>330.2</v>
      </c>
      <c r="AJ75" s="42">
        <f>Weather!Q195</f>
        <v>0</v>
      </c>
      <c r="AK75" s="42">
        <f>Weather!R195</f>
        <v>275.8</v>
      </c>
      <c r="AL75" s="42">
        <f>Weather!S195</f>
        <v>1.6</v>
      </c>
      <c r="AM75" s="39">
        <f>Economic!C75</f>
        <v>735936.1</v>
      </c>
      <c r="AN75" s="39">
        <f>Economic!D75</f>
        <v>7188.9</v>
      </c>
      <c r="AO75" s="39">
        <f>Economic!E75</f>
        <v>7120.1</v>
      </c>
      <c r="AP75" s="39">
        <f>Economic!F75</f>
        <v>109</v>
      </c>
      <c r="AQ75" s="39">
        <f>Economic!G75</f>
        <v>107.1</v>
      </c>
      <c r="AR75" s="43">
        <f t="shared" si="49"/>
        <v>28</v>
      </c>
      <c r="AS75" s="43">
        <v>20</v>
      </c>
      <c r="AT75" s="43">
        <f t="shared" si="51"/>
        <v>74</v>
      </c>
      <c r="AU75" s="43">
        <f t="shared" si="53"/>
        <v>0</v>
      </c>
      <c r="AV75" s="43">
        <f t="shared" si="53"/>
        <v>1</v>
      </c>
      <c r="AW75" s="43">
        <f t="shared" si="53"/>
        <v>0</v>
      </c>
      <c r="AX75" s="43">
        <f t="shared" si="53"/>
        <v>0</v>
      </c>
      <c r="AY75" s="43">
        <f t="shared" si="53"/>
        <v>0</v>
      </c>
      <c r="AZ75" s="43">
        <f t="shared" si="53"/>
        <v>0</v>
      </c>
      <c r="BA75" s="43">
        <f t="shared" si="53"/>
        <v>0</v>
      </c>
      <c r="BB75" s="43">
        <f t="shared" si="53"/>
        <v>0</v>
      </c>
      <c r="BC75" s="43">
        <f t="shared" si="53"/>
        <v>0</v>
      </c>
      <c r="BD75" s="43">
        <f t="shared" si="53"/>
        <v>0</v>
      </c>
      <c r="BE75" s="43">
        <f t="shared" si="53"/>
        <v>0</v>
      </c>
      <c r="BF75" s="43">
        <f t="shared" si="53"/>
        <v>0</v>
      </c>
      <c r="BG75" s="43">
        <f t="shared" si="53"/>
        <v>0</v>
      </c>
      <c r="BH75" s="43">
        <f t="shared" si="53"/>
        <v>0</v>
      </c>
      <c r="BI75" s="43">
        <f t="shared" si="52"/>
        <v>0</v>
      </c>
      <c r="BJ75" s="44">
        <v>0</v>
      </c>
      <c r="BK75" s="44">
        <v>0</v>
      </c>
      <c r="BL75" s="44">
        <f t="shared" si="73"/>
        <v>0</v>
      </c>
      <c r="BM75" s="43">
        <f t="shared" si="25"/>
        <v>0</v>
      </c>
      <c r="BN75" s="49">
        <f t="shared" si="54"/>
        <v>0</v>
      </c>
      <c r="BO75" s="49">
        <f t="shared" si="55"/>
        <v>0</v>
      </c>
      <c r="BP75" s="49">
        <f t="shared" si="56"/>
        <v>0</v>
      </c>
      <c r="BQ75" s="49">
        <f t="shared" si="57"/>
        <v>0</v>
      </c>
      <c r="BR75" s="49">
        <f t="shared" si="58"/>
        <v>0</v>
      </c>
      <c r="BS75" s="49">
        <f t="shared" si="59"/>
        <v>0</v>
      </c>
      <c r="BT75" s="49">
        <f t="shared" si="60"/>
        <v>0</v>
      </c>
      <c r="BU75" s="49">
        <f t="shared" si="61"/>
        <v>0</v>
      </c>
      <c r="BV75" s="49">
        <f t="shared" si="62"/>
        <v>0</v>
      </c>
      <c r="BW75" s="49">
        <f t="shared" si="63"/>
        <v>0</v>
      </c>
      <c r="BX75" s="49">
        <f t="shared" si="64"/>
        <v>0</v>
      </c>
      <c r="BY75" s="49">
        <f t="shared" si="65"/>
        <v>0</v>
      </c>
      <c r="BZ75" s="49">
        <f t="shared" si="66"/>
        <v>0</v>
      </c>
      <c r="CA75" s="49">
        <f t="shared" si="67"/>
        <v>0</v>
      </c>
      <c r="CB75" s="49">
        <f t="shared" si="68"/>
        <v>0</v>
      </c>
      <c r="CC75" s="49">
        <f t="shared" si="69"/>
        <v>0</v>
      </c>
      <c r="CD75" s="8">
        <f t="shared" si="70"/>
        <v>784.53341970869246</v>
      </c>
      <c r="CE75" s="8">
        <f t="shared" si="71"/>
        <v>2440.8929017228083</v>
      </c>
      <c r="CF75" s="8">
        <f t="shared" si="72"/>
        <v>83719.356806650831</v>
      </c>
    </row>
    <row r="76" spans="1:84">
      <c r="A76" s="7">
        <f>'Monthly Data'!A76</f>
        <v>43160</v>
      </c>
      <c r="B76" s="6">
        <f>'Monthly Data'!B76</f>
        <v>2018</v>
      </c>
      <c r="C76" s="6">
        <f t="shared" si="50"/>
        <v>3</v>
      </c>
      <c r="D76" s="8">
        <f>'Monthly Data'!D76</f>
        <v>11501016.11392805</v>
      </c>
      <c r="E76" s="1">
        <f>'Monthly Data'!E76</f>
        <v>575271.53179928812</v>
      </c>
      <c r="F76" s="8">
        <f>'Monthly Data'!F76</f>
        <v>12076287.645727338</v>
      </c>
      <c r="G76" s="8">
        <f>'Monthly Data'!G76</f>
        <v>4130187.8020749432</v>
      </c>
      <c r="H76" s="1">
        <f>'Monthly Data'!H76</f>
        <v>263226.83378558612</v>
      </c>
      <c r="I76" s="8">
        <f>'Monthly Data'!I76</f>
        <v>4393414.6358605297</v>
      </c>
      <c r="J76" s="8">
        <f>'Monthly Data'!J76</f>
        <v>11369524.37695927</v>
      </c>
      <c r="K76" s="1">
        <f>'Monthly Data'!K76</f>
        <v>481211.6928081137</v>
      </c>
      <c r="L76" s="8">
        <f>'Monthly Data'!L76</f>
        <v>11850736.069767384</v>
      </c>
      <c r="M76" s="8">
        <f>'Monthly Data'!M76</f>
        <v>105479.33430361391</v>
      </c>
      <c r="N76" s="8">
        <f>'Monthly Data'!N76</f>
        <v>34868.971588635453</v>
      </c>
      <c r="O76" s="5">
        <f>'Monthly Data'!O76</f>
        <v>26484.61</v>
      </c>
      <c r="P76" s="5">
        <f>'Monthly Data'!P76</f>
        <v>287.61</v>
      </c>
      <c r="Q76" s="8">
        <f>'Monthly Data'!Q76</f>
        <v>15374</v>
      </c>
      <c r="R76" s="8">
        <f>'Monthly Data'!R76</f>
        <v>1754</v>
      </c>
      <c r="S76" s="8">
        <f>'Monthly Data'!S76</f>
        <v>129</v>
      </c>
      <c r="T76" s="8">
        <f>'Monthly Data'!T76</f>
        <v>3136</v>
      </c>
      <c r="U76" s="8">
        <f>'Monthly Data'!U76</f>
        <v>30</v>
      </c>
      <c r="V76" s="41">
        <f>Weather!C196</f>
        <v>-1.2602170697779262</v>
      </c>
      <c r="W76" s="42">
        <f>Weather!D196</f>
        <v>721.1</v>
      </c>
      <c r="X76" s="42">
        <f>Weather!E196</f>
        <v>0</v>
      </c>
      <c r="Y76" s="42">
        <f>Weather!F196</f>
        <v>659.1</v>
      </c>
      <c r="Z76" s="42">
        <f>Weather!G196</f>
        <v>0</v>
      </c>
      <c r="AA76" s="42">
        <f>Weather!H196</f>
        <v>597.1</v>
      </c>
      <c r="AB76" s="42">
        <f>Weather!I196</f>
        <v>0</v>
      </c>
      <c r="AC76" s="42">
        <f>Weather!J196</f>
        <v>535.1</v>
      </c>
      <c r="AD76" s="42">
        <f>Weather!K196</f>
        <v>0</v>
      </c>
      <c r="AE76" s="42">
        <f>Weather!L196</f>
        <v>473.1</v>
      </c>
      <c r="AF76" s="42">
        <f>Weather!M196</f>
        <v>0</v>
      </c>
      <c r="AG76" s="42">
        <f>Weather!N196</f>
        <v>411.1</v>
      </c>
      <c r="AH76" s="42">
        <f>Weather!O196</f>
        <v>0</v>
      </c>
      <c r="AI76" s="42">
        <f>Weather!P196</f>
        <v>349.1</v>
      </c>
      <c r="AJ76" s="42">
        <f>Weather!Q196</f>
        <v>0</v>
      </c>
      <c r="AK76" s="42">
        <f>Weather!R196</f>
        <v>287.10000000000002</v>
      </c>
      <c r="AL76" s="42">
        <f>Weather!S196</f>
        <v>0</v>
      </c>
      <c r="AM76" s="39">
        <f>Economic!C76</f>
        <v>735936.1</v>
      </c>
      <c r="AN76" s="39">
        <f>Economic!D76</f>
        <v>7188.8</v>
      </c>
      <c r="AO76" s="39">
        <f>Economic!E76</f>
        <v>7084.1</v>
      </c>
      <c r="AP76" s="39">
        <f>Economic!F76</f>
        <v>106.8</v>
      </c>
      <c r="AQ76" s="39">
        <f>Economic!G76</f>
        <v>104.3</v>
      </c>
      <c r="AR76" s="43">
        <f t="shared" si="49"/>
        <v>31</v>
      </c>
      <c r="AS76" s="43">
        <v>22</v>
      </c>
      <c r="AT76" s="43">
        <f t="shared" si="51"/>
        <v>75</v>
      </c>
      <c r="AU76" s="43">
        <f t="shared" ref="AU76:BH91" si="74">AU64</f>
        <v>0</v>
      </c>
      <c r="AV76" s="43">
        <f t="shared" si="74"/>
        <v>0</v>
      </c>
      <c r="AW76" s="43">
        <f t="shared" si="74"/>
        <v>1</v>
      </c>
      <c r="AX76" s="43">
        <f t="shared" si="74"/>
        <v>0</v>
      </c>
      <c r="AY76" s="43">
        <f t="shared" si="74"/>
        <v>0</v>
      </c>
      <c r="AZ76" s="43">
        <f t="shared" si="74"/>
        <v>0</v>
      </c>
      <c r="BA76" s="43">
        <f t="shared" si="74"/>
        <v>0</v>
      </c>
      <c r="BB76" s="43">
        <f t="shared" si="74"/>
        <v>0</v>
      </c>
      <c r="BC76" s="43">
        <f t="shared" si="74"/>
        <v>0</v>
      </c>
      <c r="BD76" s="43">
        <f t="shared" si="74"/>
        <v>0</v>
      </c>
      <c r="BE76" s="43">
        <f t="shared" si="74"/>
        <v>0</v>
      </c>
      <c r="BF76" s="43">
        <f t="shared" si="74"/>
        <v>0</v>
      </c>
      <c r="BG76" s="43">
        <f t="shared" si="74"/>
        <v>1</v>
      </c>
      <c r="BH76" s="43">
        <f t="shared" si="74"/>
        <v>0</v>
      </c>
      <c r="BI76" s="43">
        <f t="shared" si="52"/>
        <v>1</v>
      </c>
      <c r="BJ76" s="44">
        <v>0</v>
      </c>
      <c r="BK76" s="44">
        <v>0</v>
      </c>
      <c r="BL76" s="44">
        <f t="shared" si="73"/>
        <v>0</v>
      </c>
      <c r="BM76" s="43">
        <f t="shared" si="25"/>
        <v>0</v>
      </c>
      <c r="BN76" s="49">
        <f t="shared" si="54"/>
        <v>0</v>
      </c>
      <c r="BO76" s="49">
        <f t="shared" si="55"/>
        <v>0</v>
      </c>
      <c r="BP76" s="49">
        <f t="shared" si="56"/>
        <v>0</v>
      </c>
      <c r="BQ76" s="49">
        <f t="shared" si="57"/>
        <v>0</v>
      </c>
      <c r="BR76" s="49">
        <f t="shared" si="58"/>
        <v>0</v>
      </c>
      <c r="BS76" s="49">
        <f t="shared" si="59"/>
        <v>0</v>
      </c>
      <c r="BT76" s="49">
        <f t="shared" si="60"/>
        <v>0</v>
      </c>
      <c r="BU76" s="49">
        <f t="shared" si="61"/>
        <v>0</v>
      </c>
      <c r="BV76" s="49">
        <f t="shared" si="62"/>
        <v>0</v>
      </c>
      <c r="BW76" s="49">
        <f t="shared" si="63"/>
        <v>0</v>
      </c>
      <c r="BX76" s="49">
        <f t="shared" si="64"/>
        <v>0</v>
      </c>
      <c r="BY76" s="49">
        <f t="shared" si="65"/>
        <v>0</v>
      </c>
      <c r="BZ76" s="49">
        <f t="shared" si="66"/>
        <v>0</v>
      </c>
      <c r="CA76" s="49">
        <f t="shared" si="67"/>
        <v>0</v>
      </c>
      <c r="CB76" s="49">
        <f t="shared" si="68"/>
        <v>0</v>
      </c>
      <c r="CC76" s="49">
        <f t="shared" si="69"/>
        <v>0</v>
      </c>
      <c r="CD76" s="8">
        <f t="shared" si="70"/>
        <v>785.5006924500675</v>
      </c>
      <c r="CE76" s="8">
        <f t="shared" si="71"/>
        <v>2504.7973978680329</v>
      </c>
      <c r="CF76" s="8">
        <f t="shared" si="72"/>
        <v>91866.171083468085</v>
      </c>
    </row>
    <row r="77" spans="1:84">
      <c r="A77" s="7">
        <f>'Monthly Data'!A77</f>
        <v>43191</v>
      </c>
      <c r="B77" s="6">
        <f>'Monthly Data'!B77</f>
        <v>2018</v>
      </c>
      <c r="C77" s="6">
        <f t="shared" si="50"/>
        <v>4</v>
      </c>
      <c r="D77" s="8">
        <f>'Monthly Data'!D77</f>
        <v>9828482.6727534514</v>
      </c>
      <c r="E77" s="1">
        <f>'Monthly Data'!E77</f>
        <v>575271.53179928812</v>
      </c>
      <c r="F77" s="8">
        <f>'Monthly Data'!F77</f>
        <v>10403754.20455274</v>
      </c>
      <c r="G77" s="8">
        <f>'Monthly Data'!G77</f>
        <v>3695184.3068528124</v>
      </c>
      <c r="H77" s="1">
        <f>'Monthly Data'!H77</f>
        <v>263226.83378558612</v>
      </c>
      <c r="I77" s="8">
        <f>'Monthly Data'!I77</f>
        <v>3958411.1406383985</v>
      </c>
      <c r="J77" s="8">
        <f>'Monthly Data'!J77</f>
        <v>10356480.107455384</v>
      </c>
      <c r="K77" s="1">
        <f>'Monthly Data'!K77</f>
        <v>481211.6928081137</v>
      </c>
      <c r="L77" s="8">
        <f>'Monthly Data'!L77</f>
        <v>10837691.800263498</v>
      </c>
      <c r="M77" s="8">
        <f>'Monthly Data'!M77</f>
        <v>88074.342078049871</v>
      </c>
      <c r="N77" s="8">
        <f>'Monthly Data'!N77</f>
        <v>31778.661998132593</v>
      </c>
      <c r="O77" s="5">
        <f>'Monthly Data'!O77</f>
        <v>28368.31</v>
      </c>
      <c r="P77" s="5">
        <f>'Monthly Data'!P77</f>
        <v>287.61</v>
      </c>
      <c r="Q77" s="8">
        <f>'Monthly Data'!Q77</f>
        <v>15309</v>
      </c>
      <c r="R77" s="8">
        <f>'Monthly Data'!R77</f>
        <v>1747</v>
      </c>
      <c r="S77" s="8">
        <f>'Monthly Data'!S77</f>
        <v>137</v>
      </c>
      <c r="T77" s="8">
        <f>'Monthly Data'!T77</f>
        <v>3136</v>
      </c>
      <c r="U77" s="8">
        <f>'Monthly Data'!U77</f>
        <v>30</v>
      </c>
      <c r="V77" s="41">
        <f>Weather!C197</f>
        <v>2.2533333333333334</v>
      </c>
      <c r="W77" s="42">
        <f>Weather!D197</f>
        <v>592.4</v>
      </c>
      <c r="X77" s="42">
        <f>Weather!E197</f>
        <v>0</v>
      </c>
      <c r="Y77" s="42">
        <f>Weather!F197</f>
        <v>532.4</v>
      </c>
      <c r="Z77" s="42">
        <f>Weather!G197</f>
        <v>0</v>
      </c>
      <c r="AA77" s="42">
        <f>Weather!H197</f>
        <v>472.4</v>
      </c>
      <c r="AB77" s="42">
        <f>Weather!I197</f>
        <v>0</v>
      </c>
      <c r="AC77" s="42">
        <f>Weather!J197</f>
        <v>412.4</v>
      </c>
      <c r="AD77" s="42">
        <f>Weather!K197</f>
        <v>0</v>
      </c>
      <c r="AE77" s="42">
        <f>Weather!L197</f>
        <v>352.4</v>
      </c>
      <c r="AF77" s="42">
        <f>Weather!M197</f>
        <v>0</v>
      </c>
      <c r="AG77" s="42">
        <f>Weather!N197</f>
        <v>292.39999999999998</v>
      </c>
      <c r="AH77" s="42">
        <f>Weather!O197</f>
        <v>0</v>
      </c>
      <c r="AI77" s="42">
        <f>Weather!P197</f>
        <v>234</v>
      </c>
      <c r="AJ77" s="42">
        <f>Weather!Q197</f>
        <v>1.6</v>
      </c>
      <c r="AK77" s="42">
        <f>Weather!R197</f>
        <v>180.6</v>
      </c>
      <c r="AL77" s="42">
        <f>Weather!S197</f>
        <v>8.1999999999999993</v>
      </c>
      <c r="AM77" s="39">
        <f>Economic!C77</f>
        <v>735936.1</v>
      </c>
      <c r="AN77" s="39">
        <f>Economic!D77</f>
        <v>7201.1</v>
      </c>
      <c r="AO77" s="39">
        <f>Economic!E77</f>
        <v>7111.6</v>
      </c>
      <c r="AP77" s="39">
        <f>Economic!F77</f>
        <v>108.2</v>
      </c>
      <c r="AQ77" s="39">
        <f>Economic!G77</f>
        <v>105.2</v>
      </c>
      <c r="AR77" s="43">
        <f t="shared" si="49"/>
        <v>30</v>
      </c>
      <c r="AS77" s="43">
        <v>21</v>
      </c>
      <c r="AT77" s="43">
        <f t="shared" si="51"/>
        <v>76</v>
      </c>
      <c r="AU77" s="43">
        <f t="shared" si="74"/>
        <v>0</v>
      </c>
      <c r="AV77" s="43">
        <f t="shared" si="74"/>
        <v>0</v>
      </c>
      <c r="AW77" s="43">
        <f t="shared" si="74"/>
        <v>0</v>
      </c>
      <c r="AX77" s="43">
        <f t="shared" si="74"/>
        <v>1</v>
      </c>
      <c r="AY77" s="43">
        <f t="shared" si="74"/>
        <v>0</v>
      </c>
      <c r="AZ77" s="43">
        <f t="shared" si="74"/>
        <v>0</v>
      </c>
      <c r="BA77" s="43">
        <f t="shared" si="74"/>
        <v>0</v>
      </c>
      <c r="BB77" s="43">
        <f t="shared" si="74"/>
        <v>0</v>
      </c>
      <c r="BC77" s="43">
        <f t="shared" si="74"/>
        <v>0</v>
      </c>
      <c r="BD77" s="43">
        <f t="shared" si="74"/>
        <v>0</v>
      </c>
      <c r="BE77" s="43">
        <f t="shared" si="74"/>
        <v>0</v>
      </c>
      <c r="BF77" s="43">
        <f t="shared" si="74"/>
        <v>0</v>
      </c>
      <c r="BG77" s="43">
        <f t="shared" si="74"/>
        <v>1</v>
      </c>
      <c r="BH77" s="43">
        <f t="shared" si="74"/>
        <v>0</v>
      </c>
      <c r="BI77" s="43">
        <f t="shared" si="52"/>
        <v>1</v>
      </c>
      <c r="BJ77" s="44">
        <v>0</v>
      </c>
      <c r="BK77" s="44">
        <v>0</v>
      </c>
      <c r="BL77" s="44">
        <f t="shared" si="73"/>
        <v>0</v>
      </c>
      <c r="BM77" s="43">
        <f t="shared" si="25"/>
        <v>0</v>
      </c>
      <c r="BN77" s="49">
        <f t="shared" si="54"/>
        <v>0</v>
      </c>
      <c r="BO77" s="49">
        <f t="shared" si="55"/>
        <v>0</v>
      </c>
      <c r="BP77" s="49">
        <f t="shared" si="56"/>
        <v>0</v>
      </c>
      <c r="BQ77" s="49">
        <f t="shared" si="57"/>
        <v>0</v>
      </c>
      <c r="BR77" s="49">
        <f t="shared" si="58"/>
        <v>0</v>
      </c>
      <c r="BS77" s="49">
        <f t="shared" si="59"/>
        <v>0</v>
      </c>
      <c r="BT77" s="49">
        <f t="shared" si="60"/>
        <v>0</v>
      </c>
      <c r="BU77" s="49">
        <f t="shared" si="61"/>
        <v>0</v>
      </c>
      <c r="BV77" s="49">
        <f t="shared" si="62"/>
        <v>0</v>
      </c>
      <c r="BW77" s="49">
        <f t="shared" si="63"/>
        <v>0</v>
      </c>
      <c r="BX77" s="49">
        <f t="shared" si="64"/>
        <v>0</v>
      </c>
      <c r="BY77" s="49">
        <f t="shared" si="65"/>
        <v>0</v>
      </c>
      <c r="BZ77" s="49">
        <f t="shared" si="66"/>
        <v>0</v>
      </c>
      <c r="CA77" s="49">
        <f t="shared" si="67"/>
        <v>0</v>
      </c>
      <c r="CB77" s="49">
        <f t="shared" si="68"/>
        <v>0</v>
      </c>
      <c r="CC77" s="49">
        <f t="shared" si="69"/>
        <v>0</v>
      </c>
      <c r="CD77" s="8">
        <f t="shared" si="70"/>
        <v>679.58417953835908</v>
      </c>
      <c r="CE77" s="8">
        <f t="shared" si="71"/>
        <v>2265.8335092377783</v>
      </c>
      <c r="CF77" s="8">
        <f t="shared" si="72"/>
        <v>79107.239417981735</v>
      </c>
    </row>
    <row r="78" spans="1:84">
      <c r="A78" s="7">
        <f>'Monthly Data'!A78</f>
        <v>43221</v>
      </c>
      <c r="B78" s="6">
        <f>'Monthly Data'!B78</f>
        <v>2018</v>
      </c>
      <c r="C78" s="6">
        <f t="shared" si="50"/>
        <v>5</v>
      </c>
      <c r="D78" s="8">
        <f>'Monthly Data'!D78</f>
        <v>8619745.1538112145</v>
      </c>
      <c r="E78" s="1">
        <f>'Monthly Data'!E78</f>
        <v>575271.53179928812</v>
      </c>
      <c r="F78" s="8">
        <f>'Monthly Data'!F78</f>
        <v>9195016.685610503</v>
      </c>
      <c r="G78" s="8">
        <f>'Monthly Data'!G78</f>
        <v>3545274.159342139</v>
      </c>
      <c r="H78" s="1">
        <f>'Monthly Data'!H78</f>
        <v>263226.83378558612</v>
      </c>
      <c r="I78" s="8">
        <f>'Monthly Data'!I78</f>
        <v>3808500.9931277251</v>
      </c>
      <c r="J78" s="8">
        <f>'Monthly Data'!J78</f>
        <v>10469681.680061162</v>
      </c>
      <c r="K78" s="1">
        <f>'Monthly Data'!K78</f>
        <v>481211.6928081137</v>
      </c>
      <c r="L78" s="8">
        <f>'Monthly Data'!L78</f>
        <v>10950893.372869276</v>
      </c>
      <c r="M78" s="8">
        <f>'Monthly Data'!M78</f>
        <v>79424.877222573617</v>
      </c>
      <c r="N78" s="8">
        <f>'Monthly Data'!N78</f>
        <v>33064.713352007471</v>
      </c>
      <c r="O78" s="5">
        <f>'Monthly Data'!O78</f>
        <v>24841.78</v>
      </c>
      <c r="P78" s="5">
        <f>'Monthly Data'!P78</f>
        <v>280.41999999999996</v>
      </c>
      <c r="Q78" s="8">
        <f>'Monthly Data'!Q78</f>
        <v>15374</v>
      </c>
      <c r="R78" s="8">
        <f>'Monthly Data'!R78</f>
        <v>1745</v>
      </c>
      <c r="S78" s="8">
        <f>'Monthly Data'!S78</f>
        <v>127</v>
      </c>
      <c r="T78" s="8">
        <f>'Monthly Data'!T78</f>
        <v>3136</v>
      </c>
      <c r="U78" s="8">
        <f>'Monthly Data'!U78</f>
        <v>30</v>
      </c>
      <c r="V78" s="41">
        <f>Weather!C198</f>
        <v>14.38709677419355</v>
      </c>
      <c r="W78" s="42">
        <f>Weather!D198</f>
        <v>240.8</v>
      </c>
      <c r="X78" s="42">
        <f>Weather!E198</f>
        <v>4.8</v>
      </c>
      <c r="Y78" s="42">
        <f>Weather!F198</f>
        <v>187.7</v>
      </c>
      <c r="Z78" s="42">
        <f>Weather!G198</f>
        <v>13.7</v>
      </c>
      <c r="AA78" s="42">
        <f>Weather!H198</f>
        <v>138.80000000000001</v>
      </c>
      <c r="AB78" s="42">
        <f>Weather!I198</f>
        <v>26.8</v>
      </c>
      <c r="AC78" s="42">
        <f>Weather!J198</f>
        <v>95.5</v>
      </c>
      <c r="AD78" s="42">
        <f>Weather!K198</f>
        <v>45.5</v>
      </c>
      <c r="AE78" s="42">
        <f>Weather!L198</f>
        <v>59.6</v>
      </c>
      <c r="AF78" s="42">
        <f>Weather!M198</f>
        <v>71.599999999999994</v>
      </c>
      <c r="AG78" s="42">
        <f>Weather!N198</f>
        <v>32.200000000000003</v>
      </c>
      <c r="AH78" s="42">
        <f>Weather!O198</f>
        <v>106.2</v>
      </c>
      <c r="AI78" s="42">
        <f>Weather!P198</f>
        <v>14</v>
      </c>
      <c r="AJ78" s="42">
        <f>Weather!Q198</f>
        <v>150</v>
      </c>
      <c r="AK78" s="42">
        <f>Weather!R198</f>
        <v>5.9</v>
      </c>
      <c r="AL78" s="42">
        <f>Weather!S198</f>
        <v>203.9</v>
      </c>
      <c r="AM78" s="39">
        <f>Economic!C78</f>
        <v>735936.1</v>
      </c>
      <c r="AN78" s="39">
        <f>Economic!D78</f>
        <v>7208.5</v>
      </c>
      <c r="AO78" s="39">
        <f>Economic!E78</f>
        <v>7176</v>
      </c>
      <c r="AP78" s="39">
        <f>Economic!F78</f>
        <v>109.2</v>
      </c>
      <c r="AQ78" s="39">
        <f>Economic!G78</f>
        <v>107.6</v>
      </c>
      <c r="AR78" s="43">
        <f t="shared" si="49"/>
        <v>31</v>
      </c>
      <c r="AS78" s="43">
        <v>21</v>
      </c>
      <c r="AT78" s="43">
        <f t="shared" si="51"/>
        <v>77</v>
      </c>
      <c r="AU78" s="43">
        <f t="shared" si="74"/>
        <v>0</v>
      </c>
      <c r="AV78" s="43">
        <f t="shared" si="74"/>
        <v>0</v>
      </c>
      <c r="AW78" s="43">
        <f t="shared" si="74"/>
        <v>0</v>
      </c>
      <c r="AX78" s="43">
        <f t="shared" si="74"/>
        <v>0</v>
      </c>
      <c r="AY78" s="43">
        <f t="shared" si="74"/>
        <v>1</v>
      </c>
      <c r="AZ78" s="43">
        <f t="shared" si="74"/>
        <v>0</v>
      </c>
      <c r="BA78" s="43">
        <f t="shared" si="74"/>
        <v>0</v>
      </c>
      <c r="BB78" s="43">
        <f t="shared" si="74"/>
        <v>0</v>
      </c>
      <c r="BC78" s="43">
        <f t="shared" si="74"/>
        <v>0</v>
      </c>
      <c r="BD78" s="43">
        <f t="shared" si="74"/>
        <v>0</v>
      </c>
      <c r="BE78" s="43">
        <f t="shared" si="74"/>
        <v>0</v>
      </c>
      <c r="BF78" s="43">
        <f t="shared" si="74"/>
        <v>0</v>
      </c>
      <c r="BG78" s="43">
        <f t="shared" si="74"/>
        <v>1</v>
      </c>
      <c r="BH78" s="43">
        <f t="shared" si="74"/>
        <v>0</v>
      </c>
      <c r="BI78" s="43">
        <f t="shared" si="52"/>
        <v>1</v>
      </c>
      <c r="BJ78" s="44">
        <v>0</v>
      </c>
      <c r="BK78" s="44">
        <v>0</v>
      </c>
      <c r="BL78" s="44">
        <f t="shared" si="73"/>
        <v>0</v>
      </c>
      <c r="BM78" s="43">
        <f t="shared" ref="BM78:BM133" si="75">BM77</f>
        <v>0</v>
      </c>
      <c r="BN78" s="49">
        <f t="shared" si="54"/>
        <v>0</v>
      </c>
      <c r="BO78" s="49">
        <f t="shared" si="55"/>
        <v>0</v>
      </c>
      <c r="BP78" s="49">
        <f t="shared" si="56"/>
        <v>0</v>
      </c>
      <c r="BQ78" s="49">
        <f t="shared" si="57"/>
        <v>0</v>
      </c>
      <c r="BR78" s="49">
        <f t="shared" si="58"/>
        <v>0</v>
      </c>
      <c r="BS78" s="49">
        <f t="shared" si="59"/>
        <v>0</v>
      </c>
      <c r="BT78" s="49">
        <f t="shared" si="60"/>
        <v>0</v>
      </c>
      <c r="BU78" s="49">
        <f t="shared" si="61"/>
        <v>0</v>
      </c>
      <c r="BV78" s="49">
        <f t="shared" si="62"/>
        <v>0</v>
      </c>
      <c r="BW78" s="49">
        <f t="shared" si="63"/>
        <v>0</v>
      </c>
      <c r="BX78" s="49">
        <f t="shared" si="64"/>
        <v>0</v>
      </c>
      <c r="BY78" s="49">
        <f t="shared" si="65"/>
        <v>0</v>
      </c>
      <c r="BZ78" s="49">
        <f t="shared" si="66"/>
        <v>0</v>
      </c>
      <c r="CA78" s="49">
        <f t="shared" si="67"/>
        <v>0</v>
      </c>
      <c r="CB78" s="49">
        <f t="shared" si="68"/>
        <v>0</v>
      </c>
      <c r="CC78" s="49">
        <f t="shared" si="69"/>
        <v>0</v>
      </c>
      <c r="CD78" s="8">
        <f t="shared" si="70"/>
        <v>598.08876581309369</v>
      </c>
      <c r="CE78" s="8">
        <f t="shared" si="71"/>
        <v>2182.5220590989829</v>
      </c>
      <c r="CF78" s="8">
        <f t="shared" si="72"/>
        <v>86227.506872986414</v>
      </c>
    </row>
    <row r="79" spans="1:84">
      <c r="A79" s="7">
        <f>'Monthly Data'!A79</f>
        <v>43252</v>
      </c>
      <c r="B79" s="6">
        <f>'Monthly Data'!B79</f>
        <v>2018</v>
      </c>
      <c r="C79" s="6">
        <f t="shared" si="50"/>
        <v>6</v>
      </c>
      <c r="D79" s="8">
        <f>'Monthly Data'!D79</f>
        <v>8910906.6055843309</v>
      </c>
      <c r="E79" s="1">
        <f>'Monthly Data'!E79</f>
        <v>575271.53179928812</v>
      </c>
      <c r="F79" s="8">
        <f>'Monthly Data'!F79</f>
        <v>9486178.1373836193</v>
      </c>
      <c r="G79" s="8">
        <f>'Monthly Data'!G79</f>
        <v>3630673.8203668571</v>
      </c>
      <c r="H79" s="1">
        <f>'Monthly Data'!H79</f>
        <v>263226.83378558612</v>
      </c>
      <c r="I79" s="8">
        <f>'Monthly Data'!I79</f>
        <v>3893900.6541524432</v>
      </c>
      <c r="J79" s="8">
        <f>'Monthly Data'!J79</f>
        <v>10520542.293892801</v>
      </c>
      <c r="K79" s="1">
        <f>'Monthly Data'!K79</f>
        <v>481211.6928081137</v>
      </c>
      <c r="L79" s="8">
        <f>'Monthly Data'!L79</f>
        <v>11001753.986700915</v>
      </c>
      <c r="M79" s="8">
        <f>'Monthly Data'!M79</f>
        <v>70972.987078702441</v>
      </c>
      <c r="N79" s="8">
        <f>'Monthly Data'!N79</f>
        <v>33761.116446578635</v>
      </c>
      <c r="O79" s="5">
        <f>'Monthly Data'!O79</f>
        <v>26233.82</v>
      </c>
      <c r="P79" s="5">
        <f>'Monthly Data'!P79</f>
        <v>280.41999999999996</v>
      </c>
      <c r="Q79" s="8">
        <f>'Monthly Data'!Q79</f>
        <v>15358</v>
      </c>
      <c r="R79" s="8">
        <f>'Monthly Data'!R79</f>
        <v>1749</v>
      </c>
      <c r="S79" s="8">
        <f>'Monthly Data'!S79</f>
        <v>127</v>
      </c>
      <c r="T79" s="8">
        <f>'Monthly Data'!T79</f>
        <v>3136</v>
      </c>
      <c r="U79" s="8">
        <f>'Monthly Data'!U79</f>
        <v>30</v>
      </c>
      <c r="V79" s="41">
        <f>Weather!C199</f>
        <v>16.783887847281406</v>
      </c>
      <c r="W79" s="42">
        <f>Weather!D199</f>
        <v>166.3</v>
      </c>
      <c r="X79" s="42">
        <f>Weather!E199</f>
        <v>9.8000000000000007</v>
      </c>
      <c r="Y79" s="42">
        <f>Weather!F199</f>
        <v>116.3</v>
      </c>
      <c r="Z79" s="42">
        <f>Weather!G199</f>
        <v>19.8</v>
      </c>
      <c r="AA79" s="42">
        <f>Weather!H199</f>
        <v>67.900000000000006</v>
      </c>
      <c r="AB79" s="42">
        <f>Weather!I199</f>
        <v>31.4</v>
      </c>
      <c r="AC79" s="42">
        <f>Weather!J199</f>
        <v>30.9</v>
      </c>
      <c r="AD79" s="42">
        <f>Weather!K199</f>
        <v>54.4</v>
      </c>
      <c r="AE79" s="42">
        <f>Weather!L199</f>
        <v>9.3000000000000007</v>
      </c>
      <c r="AF79" s="42">
        <f>Weather!M199</f>
        <v>92.8</v>
      </c>
      <c r="AG79" s="42">
        <f>Weather!N199</f>
        <v>2.8</v>
      </c>
      <c r="AH79" s="42">
        <f>Weather!O199</f>
        <v>146.30000000000001</v>
      </c>
      <c r="AI79" s="42">
        <f>Weather!P199</f>
        <v>0</v>
      </c>
      <c r="AJ79" s="42">
        <f>Weather!Q199</f>
        <v>203.5</v>
      </c>
      <c r="AK79" s="42">
        <f>Weather!R199</f>
        <v>0</v>
      </c>
      <c r="AL79" s="42">
        <f>Weather!S199</f>
        <v>263.5</v>
      </c>
      <c r="AM79" s="39">
        <f>Economic!C79</f>
        <v>735936.1</v>
      </c>
      <c r="AN79" s="39">
        <f>Economic!D79</f>
        <v>7221.1</v>
      </c>
      <c r="AO79" s="39">
        <f>Economic!E79</f>
        <v>7264.3</v>
      </c>
      <c r="AP79" s="39">
        <f>Economic!F79</f>
        <v>109.8</v>
      </c>
      <c r="AQ79" s="39">
        <f>Economic!G79</f>
        <v>110</v>
      </c>
      <c r="AR79" s="43">
        <f t="shared" si="49"/>
        <v>30</v>
      </c>
      <c r="AS79" s="43">
        <v>22</v>
      </c>
      <c r="AT79" s="43">
        <f t="shared" si="51"/>
        <v>78</v>
      </c>
      <c r="AU79" s="43">
        <f t="shared" si="74"/>
        <v>0</v>
      </c>
      <c r="AV79" s="43">
        <f t="shared" si="74"/>
        <v>0</v>
      </c>
      <c r="AW79" s="43">
        <f t="shared" si="74"/>
        <v>0</v>
      </c>
      <c r="AX79" s="43">
        <f t="shared" si="74"/>
        <v>0</v>
      </c>
      <c r="AY79" s="43">
        <f t="shared" si="74"/>
        <v>0</v>
      </c>
      <c r="AZ79" s="43">
        <f t="shared" si="74"/>
        <v>1</v>
      </c>
      <c r="BA79" s="43">
        <f t="shared" si="74"/>
        <v>0</v>
      </c>
      <c r="BB79" s="43">
        <f t="shared" si="74"/>
        <v>0</v>
      </c>
      <c r="BC79" s="43">
        <f t="shared" si="74"/>
        <v>0</v>
      </c>
      <c r="BD79" s="43">
        <f t="shared" si="74"/>
        <v>0</v>
      </c>
      <c r="BE79" s="43">
        <f t="shared" si="74"/>
        <v>0</v>
      </c>
      <c r="BF79" s="43">
        <f t="shared" si="74"/>
        <v>0</v>
      </c>
      <c r="BG79" s="43">
        <f t="shared" si="74"/>
        <v>0</v>
      </c>
      <c r="BH79" s="43">
        <f t="shared" si="74"/>
        <v>0</v>
      </c>
      <c r="BI79" s="43">
        <f t="shared" si="52"/>
        <v>0</v>
      </c>
      <c r="BJ79" s="44">
        <v>0</v>
      </c>
      <c r="BK79" s="44">
        <v>0</v>
      </c>
      <c r="BL79" s="44">
        <f t="shared" si="73"/>
        <v>0</v>
      </c>
      <c r="BM79" s="43">
        <f t="shared" si="75"/>
        <v>0</v>
      </c>
      <c r="BN79" s="49">
        <f t="shared" si="54"/>
        <v>0</v>
      </c>
      <c r="BO79" s="49">
        <f t="shared" si="55"/>
        <v>0</v>
      </c>
      <c r="BP79" s="49">
        <f t="shared" si="56"/>
        <v>0</v>
      </c>
      <c r="BQ79" s="49">
        <f t="shared" si="57"/>
        <v>0</v>
      </c>
      <c r="BR79" s="49">
        <f t="shared" si="58"/>
        <v>0</v>
      </c>
      <c r="BS79" s="49">
        <f t="shared" si="59"/>
        <v>0</v>
      </c>
      <c r="BT79" s="49">
        <f t="shared" si="60"/>
        <v>0</v>
      </c>
      <c r="BU79" s="49">
        <f t="shared" si="61"/>
        <v>0</v>
      </c>
      <c r="BV79" s="49">
        <f t="shared" si="62"/>
        <v>0</v>
      </c>
      <c r="BW79" s="49">
        <f t="shared" si="63"/>
        <v>0</v>
      </c>
      <c r="BX79" s="49">
        <f t="shared" si="64"/>
        <v>0</v>
      </c>
      <c r="BY79" s="49">
        <f t="shared" si="65"/>
        <v>0</v>
      </c>
      <c r="BZ79" s="49">
        <f t="shared" si="66"/>
        <v>0</v>
      </c>
      <c r="CA79" s="49">
        <f t="shared" si="67"/>
        <v>0</v>
      </c>
      <c r="CB79" s="49">
        <f t="shared" si="68"/>
        <v>0</v>
      </c>
      <c r="CC79" s="49">
        <f t="shared" si="69"/>
        <v>0</v>
      </c>
      <c r="CD79" s="8">
        <f t="shared" si="70"/>
        <v>617.67014828647086</v>
      </c>
      <c r="CE79" s="8">
        <f t="shared" si="71"/>
        <v>2226.3582928258679</v>
      </c>
      <c r="CF79" s="8">
        <f t="shared" si="72"/>
        <v>86627.984147251293</v>
      </c>
    </row>
    <row r="80" spans="1:84">
      <c r="A80" s="7">
        <f>'Monthly Data'!A80</f>
        <v>43282</v>
      </c>
      <c r="B80" s="6">
        <f>'Monthly Data'!B80</f>
        <v>2018</v>
      </c>
      <c r="C80" s="6">
        <f t="shared" si="50"/>
        <v>7</v>
      </c>
      <c r="D80" s="8">
        <f>'Monthly Data'!D80</f>
        <v>10787521.686098501</v>
      </c>
      <c r="E80" s="1">
        <f>'Monthly Data'!E80</f>
        <v>575271.53179928812</v>
      </c>
      <c r="F80" s="8">
        <f>'Monthly Data'!F80</f>
        <v>11362793.21789779</v>
      </c>
      <c r="G80" s="8">
        <f>'Monthly Data'!G80</f>
        <v>4072890.0386634632</v>
      </c>
      <c r="H80" s="1">
        <f>'Monthly Data'!H80</f>
        <v>263226.83378558612</v>
      </c>
      <c r="I80" s="8">
        <f>'Monthly Data'!I80</f>
        <v>4336116.8724490497</v>
      </c>
      <c r="J80" s="8">
        <f>'Monthly Data'!J80</f>
        <v>11306706.940156406</v>
      </c>
      <c r="K80" s="1">
        <f>'Monthly Data'!K80</f>
        <v>481211.6928081137</v>
      </c>
      <c r="L80" s="8">
        <f>'Monthly Data'!L80</f>
        <v>11787918.63296452</v>
      </c>
      <c r="M80" s="8">
        <f>'Monthly Data'!M80</f>
        <v>76150.200475889287</v>
      </c>
      <c r="N80" s="8">
        <f>'Monthly Data'!N80</f>
        <v>31700.8975590236</v>
      </c>
      <c r="O80" s="5">
        <f>'Monthly Data'!O80</f>
        <v>26759.030000000006</v>
      </c>
      <c r="P80" s="5">
        <f>'Monthly Data'!P80</f>
        <v>280.41999999999996</v>
      </c>
      <c r="Q80" s="8">
        <f>'Monthly Data'!Q80</f>
        <v>15420</v>
      </c>
      <c r="R80" s="8">
        <f>'Monthly Data'!R80</f>
        <v>1753</v>
      </c>
      <c r="S80" s="8">
        <f>'Monthly Data'!S80</f>
        <v>128</v>
      </c>
      <c r="T80" s="8">
        <f>'Monthly Data'!T80</f>
        <v>3136</v>
      </c>
      <c r="U80" s="8">
        <f>'Monthly Data'!U80</f>
        <v>30</v>
      </c>
      <c r="V80" s="41">
        <f>Weather!C200</f>
        <v>21.37096774193548</v>
      </c>
      <c r="W80" s="42">
        <f>Weather!D200</f>
        <v>49.9</v>
      </c>
      <c r="X80" s="42">
        <f>Weather!E200</f>
        <v>30.4</v>
      </c>
      <c r="Y80" s="42">
        <f>Weather!F200</f>
        <v>20</v>
      </c>
      <c r="Z80" s="42">
        <f>Weather!G200</f>
        <v>62.5</v>
      </c>
      <c r="AA80" s="42">
        <f>Weather!H200</f>
        <v>4.8</v>
      </c>
      <c r="AB80" s="42">
        <f>Weather!I200</f>
        <v>109.3</v>
      </c>
      <c r="AC80" s="42">
        <f>Weather!J200</f>
        <v>0</v>
      </c>
      <c r="AD80" s="42">
        <f>Weather!K200</f>
        <v>166.5</v>
      </c>
      <c r="AE80" s="42">
        <f>Weather!L200</f>
        <v>0</v>
      </c>
      <c r="AF80" s="42">
        <f>Weather!M200</f>
        <v>228.5</v>
      </c>
      <c r="AG80" s="42">
        <f>Weather!N200</f>
        <v>0</v>
      </c>
      <c r="AH80" s="42">
        <f>Weather!O200</f>
        <v>290.5</v>
      </c>
      <c r="AI80" s="42">
        <f>Weather!P200</f>
        <v>0</v>
      </c>
      <c r="AJ80" s="42">
        <f>Weather!Q200</f>
        <v>352.5</v>
      </c>
      <c r="AK80" s="42">
        <f>Weather!R200</f>
        <v>0</v>
      </c>
      <c r="AL80" s="42">
        <f>Weather!S200</f>
        <v>414.5</v>
      </c>
      <c r="AM80" s="39">
        <f>Economic!C80</f>
        <v>735936.1</v>
      </c>
      <c r="AN80" s="39">
        <f>Economic!D80</f>
        <v>7255</v>
      </c>
      <c r="AO80" s="39">
        <f>Economic!E80</f>
        <v>7345.7</v>
      </c>
      <c r="AP80" s="39">
        <f>Economic!F80</f>
        <v>111.7</v>
      </c>
      <c r="AQ80" s="39">
        <f>Economic!G80</f>
        <v>114.1</v>
      </c>
      <c r="AR80" s="43">
        <f t="shared" si="49"/>
        <v>31</v>
      </c>
      <c r="AS80" s="43">
        <v>20</v>
      </c>
      <c r="AT80" s="43">
        <f t="shared" si="51"/>
        <v>79</v>
      </c>
      <c r="AU80" s="43">
        <f t="shared" si="74"/>
        <v>0</v>
      </c>
      <c r="AV80" s="43">
        <f t="shared" si="74"/>
        <v>0</v>
      </c>
      <c r="AW80" s="43">
        <f t="shared" si="74"/>
        <v>0</v>
      </c>
      <c r="AX80" s="43">
        <f t="shared" si="74"/>
        <v>0</v>
      </c>
      <c r="AY80" s="43">
        <f t="shared" si="74"/>
        <v>0</v>
      </c>
      <c r="AZ80" s="43">
        <f t="shared" si="74"/>
        <v>0</v>
      </c>
      <c r="BA80" s="43">
        <f t="shared" si="74"/>
        <v>1</v>
      </c>
      <c r="BB80" s="43">
        <f t="shared" si="74"/>
        <v>0</v>
      </c>
      <c r="BC80" s="43">
        <f t="shared" si="74"/>
        <v>0</v>
      </c>
      <c r="BD80" s="43">
        <f t="shared" si="74"/>
        <v>0</v>
      </c>
      <c r="BE80" s="43">
        <f t="shared" si="74"/>
        <v>0</v>
      </c>
      <c r="BF80" s="43">
        <f t="shared" si="74"/>
        <v>0</v>
      </c>
      <c r="BG80" s="43">
        <f t="shared" si="74"/>
        <v>0</v>
      </c>
      <c r="BH80" s="43">
        <f t="shared" si="74"/>
        <v>0</v>
      </c>
      <c r="BI80" s="43">
        <f t="shared" si="52"/>
        <v>0</v>
      </c>
      <c r="BJ80" s="44">
        <v>0</v>
      </c>
      <c r="BK80" s="44">
        <v>0</v>
      </c>
      <c r="BL80" s="44">
        <f t="shared" si="73"/>
        <v>0</v>
      </c>
      <c r="BM80" s="43">
        <f t="shared" si="75"/>
        <v>0</v>
      </c>
      <c r="BN80" s="49">
        <f t="shared" si="54"/>
        <v>0</v>
      </c>
      <c r="BO80" s="49">
        <f t="shared" si="55"/>
        <v>0</v>
      </c>
      <c r="BP80" s="49">
        <f t="shared" si="56"/>
        <v>0</v>
      </c>
      <c r="BQ80" s="49">
        <f t="shared" si="57"/>
        <v>0</v>
      </c>
      <c r="BR80" s="49">
        <f t="shared" si="58"/>
        <v>0</v>
      </c>
      <c r="BS80" s="49">
        <f t="shared" si="59"/>
        <v>0</v>
      </c>
      <c r="BT80" s="49">
        <f t="shared" si="60"/>
        <v>0</v>
      </c>
      <c r="BU80" s="49">
        <f t="shared" si="61"/>
        <v>0</v>
      </c>
      <c r="BV80" s="49">
        <f t="shared" si="62"/>
        <v>0</v>
      </c>
      <c r="BW80" s="49">
        <f t="shared" si="63"/>
        <v>0</v>
      </c>
      <c r="BX80" s="49">
        <f t="shared" si="64"/>
        <v>0</v>
      </c>
      <c r="BY80" s="49">
        <f t="shared" si="65"/>
        <v>0</v>
      </c>
      <c r="BZ80" s="49">
        <f t="shared" si="66"/>
        <v>0</v>
      </c>
      <c r="CA80" s="49">
        <f t="shared" si="67"/>
        <v>0</v>
      </c>
      <c r="CB80" s="49">
        <f t="shared" si="68"/>
        <v>0</v>
      </c>
      <c r="CC80" s="49">
        <f t="shared" si="69"/>
        <v>0</v>
      </c>
      <c r="CD80" s="8">
        <f t="shared" si="70"/>
        <v>736.88671970802784</v>
      </c>
      <c r="CE80" s="8">
        <f t="shared" si="71"/>
        <v>2473.5407144603819</v>
      </c>
      <c r="CF80" s="8">
        <f t="shared" si="72"/>
        <v>92093.114320035311</v>
      </c>
    </row>
    <row r="81" spans="1:84">
      <c r="A81" s="7">
        <f>'Monthly Data'!A81</f>
        <v>43313</v>
      </c>
      <c r="B81" s="6">
        <f>'Monthly Data'!B81</f>
        <v>2018</v>
      </c>
      <c r="C81" s="6">
        <f t="shared" si="50"/>
        <v>8</v>
      </c>
      <c r="D81" s="8">
        <f>'Monthly Data'!D81</f>
        <v>10868070.741826534</v>
      </c>
      <c r="E81" s="1">
        <f>'Monthly Data'!E81</f>
        <v>575271.53179928812</v>
      </c>
      <c r="F81" s="8">
        <f>'Monthly Data'!F81</f>
        <v>11443342.273625823</v>
      </c>
      <c r="G81" s="8">
        <f>'Monthly Data'!G81</f>
        <v>4102194.03058438</v>
      </c>
      <c r="H81" s="1">
        <f>'Monthly Data'!H81</f>
        <v>263226.83378558612</v>
      </c>
      <c r="I81" s="8">
        <f>'Monthly Data'!I81</f>
        <v>4365420.8643699661</v>
      </c>
      <c r="J81" s="8">
        <f>'Monthly Data'!J81</f>
        <v>11053462.956202352</v>
      </c>
      <c r="K81" s="1">
        <f>'Monthly Data'!K81</f>
        <v>481211.6928081137</v>
      </c>
      <c r="L81" s="8">
        <f>'Monthly Data'!L81</f>
        <v>11534674.649010466</v>
      </c>
      <c r="M81" s="8">
        <f>'Monthly Data'!M81</f>
        <v>86087.930182825832</v>
      </c>
      <c r="N81" s="8">
        <f>'Monthly Data'!N81</f>
        <v>34194.057422969192</v>
      </c>
      <c r="O81" s="5">
        <f>'Monthly Data'!O81</f>
        <v>27108.510000000006</v>
      </c>
      <c r="P81" s="5">
        <f>'Monthly Data'!P81</f>
        <v>280.41999999999996</v>
      </c>
      <c r="Q81" s="8">
        <f>'Monthly Data'!Q81</f>
        <v>15379</v>
      </c>
      <c r="R81" s="8">
        <f>'Monthly Data'!R81</f>
        <v>1749</v>
      </c>
      <c r="S81" s="8">
        <f>'Monthly Data'!S81</f>
        <v>126</v>
      </c>
      <c r="T81" s="8">
        <f>'Monthly Data'!T81</f>
        <v>3136</v>
      </c>
      <c r="U81" s="8">
        <f>'Monthly Data'!U81</f>
        <v>30</v>
      </c>
      <c r="V81" s="41">
        <f>Weather!C201</f>
        <v>21.819354838709678</v>
      </c>
      <c r="W81" s="42">
        <f>Weather!D201</f>
        <v>30.8</v>
      </c>
      <c r="X81" s="42">
        <f>Weather!E201</f>
        <v>25.2</v>
      </c>
      <c r="Y81" s="42">
        <f>Weather!F201</f>
        <v>10</v>
      </c>
      <c r="Z81" s="42">
        <f>Weather!G201</f>
        <v>66.400000000000006</v>
      </c>
      <c r="AA81" s="42">
        <f>Weather!H201</f>
        <v>3.7</v>
      </c>
      <c r="AB81" s="42">
        <f>Weather!I201</f>
        <v>122.1</v>
      </c>
      <c r="AC81" s="42">
        <f>Weather!J201</f>
        <v>1.1000000000000001</v>
      </c>
      <c r="AD81" s="42">
        <f>Weather!K201</f>
        <v>181.5</v>
      </c>
      <c r="AE81" s="42">
        <f>Weather!L201</f>
        <v>0</v>
      </c>
      <c r="AF81" s="42">
        <f>Weather!M201</f>
        <v>242.4</v>
      </c>
      <c r="AG81" s="42">
        <f>Weather!N201</f>
        <v>0</v>
      </c>
      <c r="AH81" s="42">
        <f>Weather!O201</f>
        <v>304.39999999999998</v>
      </c>
      <c r="AI81" s="42">
        <f>Weather!P201</f>
        <v>0</v>
      </c>
      <c r="AJ81" s="42">
        <f>Weather!Q201</f>
        <v>366.4</v>
      </c>
      <c r="AK81" s="42">
        <f>Weather!R201</f>
        <v>0</v>
      </c>
      <c r="AL81" s="42">
        <f>Weather!S201</f>
        <v>428.4</v>
      </c>
      <c r="AM81" s="39">
        <f>Economic!C81</f>
        <v>735936.1</v>
      </c>
      <c r="AN81" s="39">
        <f>Economic!D81</f>
        <v>7266.2</v>
      </c>
      <c r="AO81" s="39">
        <f>Economic!E81</f>
        <v>7359.5</v>
      </c>
      <c r="AP81" s="39">
        <f>Economic!F81</f>
        <v>113.1</v>
      </c>
      <c r="AQ81" s="39">
        <f>Economic!G81</f>
        <v>116.2</v>
      </c>
      <c r="AR81" s="43">
        <f t="shared" si="49"/>
        <v>31</v>
      </c>
      <c r="AS81" s="43">
        <v>22</v>
      </c>
      <c r="AT81" s="43">
        <f t="shared" si="51"/>
        <v>80</v>
      </c>
      <c r="AU81" s="43">
        <f t="shared" si="74"/>
        <v>0</v>
      </c>
      <c r="AV81" s="43">
        <f t="shared" si="74"/>
        <v>0</v>
      </c>
      <c r="AW81" s="43">
        <f t="shared" si="74"/>
        <v>0</v>
      </c>
      <c r="AX81" s="43">
        <f t="shared" si="74"/>
        <v>0</v>
      </c>
      <c r="AY81" s="43">
        <f t="shared" si="74"/>
        <v>0</v>
      </c>
      <c r="AZ81" s="43">
        <f t="shared" si="74"/>
        <v>0</v>
      </c>
      <c r="BA81" s="43">
        <f t="shared" si="74"/>
        <v>0</v>
      </c>
      <c r="BB81" s="43">
        <f t="shared" si="74"/>
        <v>1</v>
      </c>
      <c r="BC81" s="43">
        <f t="shared" si="74"/>
        <v>0</v>
      </c>
      <c r="BD81" s="43">
        <f t="shared" si="74"/>
        <v>0</v>
      </c>
      <c r="BE81" s="43">
        <f t="shared" si="74"/>
        <v>0</v>
      </c>
      <c r="BF81" s="43">
        <f t="shared" si="74"/>
        <v>0</v>
      </c>
      <c r="BG81" s="43">
        <f t="shared" si="74"/>
        <v>0</v>
      </c>
      <c r="BH81" s="43">
        <f t="shared" si="74"/>
        <v>0</v>
      </c>
      <c r="BI81" s="43">
        <f t="shared" si="52"/>
        <v>0</v>
      </c>
      <c r="BJ81" s="44">
        <v>0</v>
      </c>
      <c r="BK81" s="44">
        <v>0</v>
      </c>
      <c r="BL81" s="44">
        <f t="shared" si="73"/>
        <v>0</v>
      </c>
      <c r="BM81" s="43">
        <f t="shared" si="75"/>
        <v>0</v>
      </c>
      <c r="BN81" s="49">
        <f t="shared" si="54"/>
        <v>0</v>
      </c>
      <c r="BO81" s="49">
        <f t="shared" si="55"/>
        <v>0</v>
      </c>
      <c r="BP81" s="49">
        <f t="shared" si="56"/>
        <v>0</v>
      </c>
      <c r="BQ81" s="49">
        <f t="shared" si="57"/>
        <v>0</v>
      </c>
      <c r="BR81" s="49">
        <f t="shared" si="58"/>
        <v>0</v>
      </c>
      <c r="BS81" s="49">
        <f t="shared" si="59"/>
        <v>0</v>
      </c>
      <c r="BT81" s="49">
        <f t="shared" si="60"/>
        <v>0</v>
      </c>
      <c r="BU81" s="49">
        <f t="shared" si="61"/>
        <v>0</v>
      </c>
      <c r="BV81" s="49">
        <f t="shared" si="62"/>
        <v>0</v>
      </c>
      <c r="BW81" s="49">
        <f t="shared" si="63"/>
        <v>0</v>
      </c>
      <c r="BX81" s="49">
        <f t="shared" si="64"/>
        <v>0</v>
      </c>
      <c r="BY81" s="49">
        <f t="shared" si="65"/>
        <v>0</v>
      </c>
      <c r="BZ81" s="49">
        <f t="shared" si="66"/>
        <v>0</v>
      </c>
      <c r="CA81" s="49">
        <f t="shared" si="67"/>
        <v>0</v>
      </c>
      <c r="CB81" s="49">
        <f t="shared" si="68"/>
        <v>0</v>
      </c>
      <c r="CC81" s="49">
        <f t="shared" si="69"/>
        <v>0</v>
      </c>
      <c r="CD81" s="8">
        <f t="shared" si="70"/>
        <v>744.08884021235599</v>
      </c>
      <c r="CE81" s="8">
        <f t="shared" si="71"/>
        <v>2495.9524667638457</v>
      </c>
      <c r="CF81" s="8">
        <f t="shared" si="72"/>
        <v>91545.036896908467</v>
      </c>
    </row>
    <row r="82" spans="1:84">
      <c r="A82" s="7">
        <f>'Monthly Data'!A82</f>
        <v>43344</v>
      </c>
      <c r="B82" s="6">
        <f>'Monthly Data'!B82</f>
        <v>2018</v>
      </c>
      <c r="C82" s="6">
        <f t="shared" si="50"/>
        <v>9</v>
      </c>
      <c r="D82" s="8">
        <f>'Monthly Data'!D82</f>
        <v>8995048.0537879672</v>
      </c>
      <c r="E82" s="1">
        <f>'Monthly Data'!E82</f>
        <v>575271.53179928812</v>
      </c>
      <c r="F82" s="8">
        <f>'Monthly Data'!F82</f>
        <v>9570319.5855872557</v>
      </c>
      <c r="G82" s="8">
        <f>'Monthly Data'!G82</f>
        <v>3619310.0644468875</v>
      </c>
      <c r="H82" s="1">
        <f>'Monthly Data'!H82</f>
        <v>263226.83378558612</v>
      </c>
      <c r="I82" s="8">
        <f>'Monthly Data'!I82</f>
        <v>3882536.8982324735</v>
      </c>
      <c r="J82" s="8">
        <f>'Monthly Data'!J82</f>
        <v>10606362.106846716</v>
      </c>
      <c r="K82" s="1">
        <f>'Monthly Data'!K82</f>
        <v>481211.6928081137</v>
      </c>
      <c r="L82" s="8">
        <f>'Monthly Data'!L82</f>
        <v>11087573.79965483</v>
      </c>
      <c r="M82" s="8">
        <f>'Monthly Data'!M82</f>
        <v>95720.143228617599</v>
      </c>
      <c r="N82" s="8">
        <f>'Monthly Data'!N82</f>
        <v>33715.364279044959</v>
      </c>
      <c r="O82" s="5">
        <f>'Monthly Data'!O82</f>
        <v>26728.809999999994</v>
      </c>
      <c r="P82" s="5">
        <f>'Monthly Data'!P82</f>
        <v>280.41999999999996</v>
      </c>
      <c r="Q82" s="8">
        <f>'Monthly Data'!Q82</f>
        <v>15441</v>
      </c>
      <c r="R82" s="8">
        <f>'Monthly Data'!R82</f>
        <v>1762</v>
      </c>
      <c r="S82" s="8">
        <f>'Monthly Data'!S82</f>
        <v>125</v>
      </c>
      <c r="T82" s="8">
        <f>'Monthly Data'!T82</f>
        <v>3136</v>
      </c>
      <c r="U82" s="8">
        <f>'Monthly Data'!U82</f>
        <v>30</v>
      </c>
      <c r="V82" s="41">
        <f>Weather!C202</f>
        <v>17.296666666666667</v>
      </c>
      <c r="W82" s="42">
        <f>Weather!D202</f>
        <v>154.5</v>
      </c>
      <c r="X82" s="42">
        <f>Weather!E202</f>
        <v>13.4</v>
      </c>
      <c r="Y82" s="42">
        <f>Weather!F202</f>
        <v>112.3</v>
      </c>
      <c r="Z82" s="42">
        <f>Weather!G202</f>
        <v>31.2</v>
      </c>
      <c r="AA82" s="42">
        <f>Weather!H202</f>
        <v>75.900000000000006</v>
      </c>
      <c r="AB82" s="42">
        <f>Weather!I202</f>
        <v>54.8</v>
      </c>
      <c r="AC82" s="42">
        <f>Weather!J202</f>
        <v>43.7</v>
      </c>
      <c r="AD82" s="42">
        <f>Weather!K202</f>
        <v>82.6</v>
      </c>
      <c r="AE82" s="42">
        <f>Weather!L202</f>
        <v>20</v>
      </c>
      <c r="AF82" s="42">
        <f>Weather!M202</f>
        <v>118.9</v>
      </c>
      <c r="AG82" s="42">
        <f>Weather!N202</f>
        <v>6.6</v>
      </c>
      <c r="AH82" s="42">
        <f>Weather!O202</f>
        <v>165.5</v>
      </c>
      <c r="AI82" s="42">
        <f>Weather!P202</f>
        <v>1.2</v>
      </c>
      <c r="AJ82" s="42">
        <f>Weather!Q202</f>
        <v>220.1</v>
      </c>
      <c r="AK82" s="42">
        <f>Weather!R202</f>
        <v>0</v>
      </c>
      <c r="AL82" s="42">
        <f>Weather!S202</f>
        <v>278.89999999999998</v>
      </c>
      <c r="AM82" s="39">
        <f>Economic!C82</f>
        <v>735936.1</v>
      </c>
      <c r="AN82" s="39">
        <f>Economic!D82</f>
        <v>7279.6</v>
      </c>
      <c r="AO82" s="39">
        <f>Economic!E82</f>
        <v>7324.4</v>
      </c>
      <c r="AP82" s="39">
        <f>Economic!F82</f>
        <v>115</v>
      </c>
      <c r="AQ82" s="39">
        <f>Economic!G82</f>
        <v>117.6</v>
      </c>
      <c r="AR82" s="43">
        <f t="shared" si="49"/>
        <v>30</v>
      </c>
      <c r="AS82" s="43">
        <v>21</v>
      </c>
      <c r="AT82" s="43">
        <f t="shared" si="51"/>
        <v>81</v>
      </c>
      <c r="AU82" s="43">
        <f t="shared" si="74"/>
        <v>0</v>
      </c>
      <c r="AV82" s="43">
        <f t="shared" si="74"/>
        <v>0</v>
      </c>
      <c r="AW82" s="43">
        <f t="shared" si="74"/>
        <v>0</v>
      </c>
      <c r="AX82" s="43">
        <f t="shared" si="74"/>
        <v>0</v>
      </c>
      <c r="AY82" s="43">
        <f t="shared" si="74"/>
        <v>0</v>
      </c>
      <c r="AZ82" s="43">
        <f t="shared" si="74"/>
        <v>0</v>
      </c>
      <c r="BA82" s="43">
        <f t="shared" si="74"/>
        <v>0</v>
      </c>
      <c r="BB82" s="43">
        <f t="shared" si="74"/>
        <v>0</v>
      </c>
      <c r="BC82" s="43">
        <f t="shared" si="74"/>
        <v>1</v>
      </c>
      <c r="BD82" s="43">
        <f t="shared" si="74"/>
        <v>0</v>
      </c>
      <c r="BE82" s="43">
        <f t="shared" si="74"/>
        <v>0</v>
      </c>
      <c r="BF82" s="43">
        <f t="shared" si="74"/>
        <v>0</v>
      </c>
      <c r="BG82" s="43">
        <f t="shared" si="74"/>
        <v>0</v>
      </c>
      <c r="BH82" s="43">
        <f t="shared" si="74"/>
        <v>1</v>
      </c>
      <c r="BI82" s="43">
        <f t="shared" si="52"/>
        <v>1</v>
      </c>
      <c r="BJ82" s="44">
        <v>0</v>
      </c>
      <c r="BK82" s="44">
        <v>0</v>
      </c>
      <c r="BL82" s="44">
        <f t="shared" si="73"/>
        <v>0</v>
      </c>
      <c r="BM82" s="43">
        <f t="shared" si="75"/>
        <v>0</v>
      </c>
      <c r="BN82" s="49">
        <f t="shared" si="54"/>
        <v>0</v>
      </c>
      <c r="BO82" s="49">
        <f t="shared" si="55"/>
        <v>0</v>
      </c>
      <c r="BP82" s="49">
        <f t="shared" si="56"/>
        <v>0</v>
      </c>
      <c r="BQ82" s="49">
        <f t="shared" si="57"/>
        <v>0</v>
      </c>
      <c r="BR82" s="49">
        <f t="shared" si="58"/>
        <v>0</v>
      </c>
      <c r="BS82" s="49">
        <f t="shared" si="59"/>
        <v>0</v>
      </c>
      <c r="BT82" s="49">
        <f t="shared" si="60"/>
        <v>0</v>
      </c>
      <c r="BU82" s="49">
        <f t="shared" si="61"/>
        <v>0</v>
      </c>
      <c r="BV82" s="49">
        <f t="shared" si="62"/>
        <v>0</v>
      </c>
      <c r="BW82" s="49">
        <f t="shared" si="63"/>
        <v>0</v>
      </c>
      <c r="BX82" s="49">
        <f t="shared" si="64"/>
        <v>0</v>
      </c>
      <c r="BY82" s="49">
        <f t="shared" si="65"/>
        <v>0</v>
      </c>
      <c r="BZ82" s="49">
        <f t="shared" si="66"/>
        <v>0</v>
      </c>
      <c r="CA82" s="49">
        <f t="shared" si="67"/>
        <v>0</v>
      </c>
      <c r="CB82" s="49">
        <f t="shared" si="68"/>
        <v>0</v>
      </c>
      <c r="CC82" s="49">
        <f t="shared" si="69"/>
        <v>0</v>
      </c>
      <c r="CD82" s="8">
        <f t="shared" si="70"/>
        <v>619.79920896232466</v>
      </c>
      <c r="CE82" s="8">
        <f t="shared" si="71"/>
        <v>2203.4829161364778</v>
      </c>
      <c r="CF82" s="8">
        <f t="shared" si="72"/>
        <v>88700.590397238644</v>
      </c>
    </row>
    <row r="83" spans="1:84">
      <c r="A83" s="7">
        <f>'Monthly Data'!A83</f>
        <v>43374</v>
      </c>
      <c r="B83" s="6">
        <f>'Monthly Data'!B83</f>
        <v>2018</v>
      </c>
      <c r="C83" s="6">
        <f t="shared" si="50"/>
        <v>10</v>
      </c>
      <c r="D83" s="8">
        <f>'Monthly Data'!D83</f>
        <v>9113753.8751770835</v>
      </c>
      <c r="E83" s="1">
        <f>'Monthly Data'!E83</f>
        <v>575271.53179928812</v>
      </c>
      <c r="F83" s="8">
        <f>'Monthly Data'!F83</f>
        <v>9689025.406976372</v>
      </c>
      <c r="G83" s="8">
        <f>'Monthly Data'!G83</f>
        <v>3571668.7528973552</v>
      </c>
      <c r="H83" s="1">
        <f>'Monthly Data'!H83</f>
        <v>263226.83378558612</v>
      </c>
      <c r="I83" s="8">
        <f>'Monthly Data'!I83</f>
        <v>3834895.5866829413</v>
      </c>
      <c r="J83" s="8">
        <f>'Monthly Data'!J83</f>
        <v>10844362.25206094</v>
      </c>
      <c r="K83" s="1">
        <f>'Monthly Data'!K83</f>
        <v>481211.6928081137</v>
      </c>
      <c r="L83" s="8">
        <f>'Monthly Data'!L83</f>
        <v>11325573.944869054</v>
      </c>
      <c r="M83" s="8">
        <f>'Monthly Data'!M83</f>
        <v>112274.10122185075</v>
      </c>
      <c r="N83" s="8">
        <f>'Monthly Data'!N83</f>
        <v>31672.809457116178</v>
      </c>
      <c r="O83" s="5">
        <f>'Monthly Data'!O83</f>
        <v>28215.660000000011</v>
      </c>
      <c r="P83" s="5">
        <f>'Monthly Data'!P83</f>
        <v>280.41999999999996</v>
      </c>
      <c r="Q83" s="8">
        <f>'Monthly Data'!Q83</f>
        <v>15434</v>
      </c>
      <c r="R83" s="8">
        <f>'Monthly Data'!R83</f>
        <v>1757</v>
      </c>
      <c r="S83" s="8">
        <f>'Monthly Data'!S83</f>
        <v>127</v>
      </c>
      <c r="T83" s="8">
        <f>'Monthly Data'!T83</f>
        <v>3136</v>
      </c>
      <c r="U83" s="8">
        <f>'Monthly Data'!U83</f>
        <v>30</v>
      </c>
      <c r="V83" s="41">
        <f>Weather!C203</f>
        <v>8.9532258064516146</v>
      </c>
      <c r="W83" s="42">
        <f>Weather!D203</f>
        <v>409.1</v>
      </c>
      <c r="X83" s="42">
        <f>Weather!E203</f>
        <v>4.5999999999999996</v>
      </c>
      <c r="Y83" s="42">
        <f>Weather!F203</f>
        <v>351.1</v>
      </c>
      <c r="Z83" s="42">
        <f>Weather!G203</f>
        <v>8.6</v>
      </c>
      <c r="AA83" s="42">
        <f>Weather!H203</f>
        <v>293.10000000000002</v>
      </c>
      <c r="AB83" s="42">
        <f>Weather!I203</f>
        <v>12.6</v>
      </c>
      <c r="AC83" s="42">
        <f>Weather!J203</f>
        <v>235.6</v>
      </c>
      <c r="AD83" s="42">
        <f>Weather!K203</f>
        <v>17.100000000000001</v>
      </c>
      <c r="AE83" s="42">
        <f>Weather!L203</f>
        <v>182.4</v>
      </c>
      <c r="AF83" s="42">
        <f>Weather!M203</f>
        <v>25.9</v>
      </c>
      <c r="AG83" s="42">
        <f>Weather!N203</f>
        <v>135.1</v>
      </c>
      <c r="AH83" s="42">
        <f>Weather!O203</f>
        <v>40.6</v>
      </c>
      <c r="AI83" s="42">
        <f>Weather!P203</f>
        <v>90.6</v>
      </c>
      <c r="AJ83" s="42">
        <f>Weather!Q203</f>
        <v>58.1</v>
      </c>
      <c r="AK83" s="42">
        <f>Weather!R203</f>
        <v>52</v>
      </c>
      <c r="AL83" s="42">
        <f>Weather!S203</f>
        <v>81.5</v>
      </c>
      <c r="AM83" s="39">
        <f>Economic!C83</f>
        <v>735936.1</v>
      </c>
      <c r="AN83" s="39">
        <f>Economic!D83</f>
        <v>7270.3</v>
      </c>
      <c r="AO83" s="39">
        <f>Economic!E83</f>
        <v>7290.6</v>
      </c>
      <c r="AP83" s="39">
        <f>Economic!F83</f>
        <v>115.2</v>
      </c>
      <c r="AQ83" s="39">
        <f>Economic!G83</f>
        <v>117.9</v>
      </c>
      <c r="AR83" s="43">
        <f t="shared" si="49"/>
        <v>31</v>
      </c>
      <c r="AS83" s="43">
        <v>20</v>
      </c>
      <c r="AT83" s="43">
        <f t="shared" si="51"/>
        <v>82</v>
      </c>
      <c r="AU83" s="43">
        <f t="shared" si="74"/>
        <v>0</v>
      </c>
      <c r="AV83" s="43">
        <f t="shared" si="74"/>
        <v>0</v>
      </c>
      <c r="AW83" s="43">
        <f t="shared" si="74"/>
        <v>0</v>
      </c>
      <c r="AX83" s="43">
        <f t="shared" si="74"/>
        <v>0</v>
      </c>
      <c r="AY83" s="43">
        <f t="shared" si="74"/>
        <v>0</v>
      </c>
      <c r="AZ83" s="43">
        <f t="shared" si="74"/>
        <v>0</v>
      </c>
      <c r="BA83" s="43">
        <f t="shared" si="74"/>
        <v>0</v>
      </c>
      <c r="BB83" s="43">
        <f t="shared" si="74"/>
        <v>0</v>
      </c>
      <c r="BC83" s="43">
        <f t="shared" si="74"/>
        <v>0</v>
      </c>
      <c r="BD83" s="43">
        <f t="shared" si="74"/>
        <v>1</v>
      </c>
      <c r="BE83" s="43">
        <f t="shared" si="74"/>
        <v>0</v>
      </c>
      <c r="BF83" s="43">
        <f t="shared" si="74"/>
        <v>0</v>
      </c>
      <c r="BG83" s="43">
        <f t="shared" si="74"/>
        <v>0</v>
      </c>
      <c r="BH83" s="43">
        <f t="shared" si="74"/>
        <v>1</v>
      </c>
      <c r="BI83" s="43">
        <f t="shared" si="52"/>
        <v>1</v>
      </c>
      <c r="BJ83" s="44">
        <v>0</v>
      </c>
      <c r="BK83" s="44">
        <v>0</v>
      </c>
      <c r="BL83" s="44">
        <f t="shared" si="73"/>
        <v>0</v>
      </c>
      <c r="BM83" s="43">
        <f t="shared" si="75"/>
        <v>0</v>
      </c>
      <c r="BN83" s="49">
        <f t="shared" si="54"/>
        <v>0</v>
      </c>
      <c r="BO83" s="49">
        <f t="shared" si="55"/>
        <v>0</v>
      </c>
      <c r="BP83" s="49">
        <f t="shared" si="56"/>
        <v>0</v>
      </c>
      <c r="BQ83" s="49">
        <f t="shared" si="57"/>
        <v>0</v>
      </c>
      <c r="BR83" s="49">
        <f t="shared" si="58"/>
        <v>0</v>
      </c>
      <c r="BS83" s="49">
        <f t="shared" si="59"/>
        <v>0</v>
      </c>
      <c r="BT83" s="49">
        <f t="shared" si="60"/>
        <v>0</v>
      </c>
      <c r="BU83" s="49">
        <f t="shared" si="61"/>
        <v>0</v>
      </c>
      <c r="BV83" s="49">
        <f t="shared" si="62"/>
        <v>0</v>
      </c>
      <c r="BW83" s="49">
        <f t="shared" si="63"/>
        <v>0</v>
      </c>
      <c r="BX83" s="49">
        <f t="shared" si="64"/>
        <v>0</v>
      </c>
      <c r="BY83" s="49">
        <f t="shared" si="65"/>
        <v>0</v>
      </c>
      <c r="BZ83" s="49">
        <f t="shared" si="66"/>
        <v>0</v>
      </c>
      <c r="CA83" s="49">
        <f t="shared" si="67"/>
        <v>0</v>
      </c>
      <c r="CB83" s="49">
        <f t="shared" si="68"/>
        <v>0</v>
      </c>
      <c r="CC83" s="49">
        <f t="shared" si="69"/>
        <v>0</v>
      </c>
      <c r="CD83" s="8">
        <f t="shared" si="70"/>
        <v>627.77150492266242</v>
      </c>
      <c r="CE83" s="8">
        <f t="shared" si="71"/>
        <v>2182.6383532629147</v>
      </c>
      <c r="CF83" s="8">
        <f t="shared" si="72"/>
        <v>89177.747597394133</v>
      </c>
    </row>
    <row r="84" spans="1:84">
      <c r="A84" s="7">
        <f>'Monthly Data'!A84</f>
        <v>43405</v>
      </c>
      <c r="B84" s="6">
        <f>'Monthly Data'!B84</f>
        <v>2018</v>
      </c>
      <c r="C84" s="6">
        <f t="shared" si="50"/>
        <v>11</v>
      </c>
      <c r="D84" s="8">
        <f>'Monthly Data'!D84</f>
        <v>10631086.823455051</v>
      </c>
      <c r="E84" s="1">
        <f>'Monthly Data'!E84</f>
        <v>575271.53179928812</v>
      </c>
      <c r="F84" s="8">
        <f>'Monthly Data'!F84</f>
        <v>11206358.355254339</v>
      </c>
      <c r="G84" s="8">
        <f>'Monthly Data'!G84</f>
        <v>3898850.2739227014</v>
      </c>
      <c r="H84" s="1">
        <f>'Monthly Data'!H84</f>
        <v>263226.83378558612</v>
      </c>
      <c r="I84" s="8">
        <f>'Monthly Data'!I84</f>
        <v>4162077.1077082874</v>
      </c>
      <c r="J84" s="8">
        <f>'Monthly Data'!J84</f>
        <v>10980433.192465497</v>
      </c>
      <c r="K84" s="1">
        <f>'Monthly Data'!K84</f>
        <v>481211.6928081137</v>
      </c>
      <c r="L84" s="8">
        <f>'Monthly Data'!L84</f>
        <v>11461644.885273611</v>
      </c>
      <c r="M84" s="8">
        <f>'Monthly Data'!M84</f>
        <v>120061.07462626629</v>
      </c>
      <c r="N84" s="8">
        <f>'Monthly Data'!N84</f>
        <v>33652.609643857548</v>
      </c>
      <c r="O84" s="5">
        <f>'Monthly Data'!O84</f>
        <v>26456.249999999996</v>
      </c>
      <c r="P84" s="5">
        <f>'Monthly Data'!P84</f>
        <v>280.41999999999996</v>
      </c>
      <c r="Q84" s="8">
        <f>'Monthly Data'!Q84</f>
        <v>15487</v>
      </c>
      <c r="R84" s="8">
        <f>'Monthly Data'!R84</f>
        <v>1764</v>
      </c>
      <c r="S84" s="8">
        <f>'Monthly Data'!S84</f>
        <v>124</v>
      </c>
      <c r="T84" s="8">
        <f>'Monthly Data'!T84</f>
        <v>3136</v>
      </c>
      <c r="U84" s="8">
        <f>'Monthly Data'!U84</f>
        <v>30</v>
      </c>
      <c r="V84" s="41">
        <f>Weather!C204</f>
        <v>1.2333333333333336</v>
      </c>
      <c r="W84" s="42">
        <f>Weather!D204</f>
        <v>623</v>
      </c>
      <c r="X84" s="42">
        <f>Weather!E204</f>
        <v>0</v>
      </c>
      <c r="Y84" s="42">
        <f>Weather!F204</f>
        <v>563</v>
      </c>
      <c r="Z84" s="42">
        <f>Weather!G204</f>
        <v>0</v>
      </c>
      <c r="AA84" s="42">
        <f>Weather!H204</f>
        <v>503</v>
      </c>
      <c r="AB84" s="42">
        <f>Weather!I204</f>
        <v>0</v>
      </c>
      <c r="AC84" s="42">
        <f>Weather!J204</f>
        <v>443</v>
      </c>
      <c r="AD84" s="42">
        <f>Weather!K204</f>
        <v>0</v>
      </c>
      <c r="AE84" s="42">
        <f>Weather!L204</f>
        <v>383</v>
      </c>
      <c r="AF84" s="42">
        <f>Weather!M204</f>
        <v>0</v>
      </c>
      <c r="AG84" s="42">
        <f>Weather!N204</f>
        <v>323</v>
      </c>
      <c r="AH84" s="42">
        <f>Weather!O204</f>
        <v>0</v>
      </c>
      <c r="AI84" s="42">
        <f>Weather!P204</f>
        <v>264.3</v>
      </c>
      <c r="AJ84" s="42">
        <f>Weather!Q204</f>
        <v>1.3</v>
      </c>
      <c r="AK84" s="42">
        <f>Weather!R204</f>
        <v>206.3</v>
      </c>
      <c r="AL84" s="42">
        <f>Weather!S204</f>
        <v>3.3</v>
      </c>
      <c r="AM84" s="39">
        <f>Economic!C84</f>
        <v>735936.1</v>
      </c>
      <c r="AN84" s="39">
        <f>Economic!D84</f>
        <v>7290</v>
      </c>
      <c r="AO84" s="39">
        <f>Economic!E84</f>
        <v>7288.9</v>
      </c>
      <c r="AP84" s="39">
        <f>Economic!F84</f>
        <v>116.1</v>
      </c>
      <c r="AQ84" s="39">
        <f>Economic!G84</f>
        <v>118.6</v>
      </c>
      <c r="AR84" s="43">
        <f t="shared" si="49"/>
        <v>30</v>
      </c>
      <c r="AS84" s="43">
        <v>21</v>
      </c>
      <c r="AT84" s="43">
        <f t="shared" si="51"/>
        <v>83</v>
      </c>
      <c r="AU84" s="43">
        <f t="shared" si="74"/>
        <v>0</v>
      </c>
      <c r="AV84" s="43">
        <f t="shared" si="74"/>
        <v>0</v>
      </c>
      <c r="AW84" s="43">
        <f t="shared" si="74"/>
        <v>0</v>
      </c>
      <c r="AX84" s="43">
        <f t="shared" si="74"/>
        <v>0</v>
      </c>
      <c r="AY84" s="43">
        <f t="shared" si="74"/>
        <v>0</v>
      </c>
      <c r="AZ84" s="43">
        <f t="shared" si="74"/>
        <v>0</v>
      </c>
      <c r="BA84" s="43">
        <f t="shared" si="74"/>
        <v>0</v>
      </c>
      <c r="BB84" s="43">
        <f t="shared" si="74"/>
        <v>0</v>
      </c>
      <c r="BC84" s="43">
        <f t="shared" si="74"/>
        <v>0</v>
      </c>
      <c r="BD84" s="43">
        <f t="shared" si="74"/>
        <v>0</v>
      </c>
      <c r="BE84" s="43">
        <f t="shared" si="74"/>
        <v>1</v>
      </c>
      <c r="BF84" s="43">
        <f t="shared" si="74"/>
        <v>0</v>
      </c>
      <c r="BG84" s="43">
        <f t="shared" si="74"/>
        <v>0</v>
      </c>
      <c r="BH84" s="43">
        <f t="shared" si="74"/>
        <v>1</v>
      </c>
      <c r="BI84" s="43">
        <f t="shared" si="52"/>
        <v>1</v>
      </c>
      <c r="BJ84" s="44">
        <v>0</v>
      </c>
      <c r="BK84" s="44">
        <v>0</v>
      </c>
      <c r="BL84" s="44">
        <f t="shared" si="73"/>
        <v>0</v>
      </c>
      <c r="BM84" s="43">
        <f t="shared" si="75"/>
        <v>0</v>
      </c>
      <c r="BN84" s="49">
        <f t="shared" si="54"/>
        <v>0</v>
      </c>
      <c r="BO84" s="49">
        <f t="shared" si="55"/>
        <v>0</v>
      </c>
      <c r="BP84" s="49">
        <f t="shared" si="56"/>
        <v>0</v>
      </c>
      <c r="BQ84" s="49">
        <f t="shared" si="57"/>
        <v>0</v>
      </c>
      <c r="BR84" s="49">
        <f t="shared" si="58"/>
        <v>0</v>
      </c>
      <c r="BS84" s="49">
        <f t="shared" si="59"/>
        <v>0</v>
      </c>
      <c r="BT84" s="49">
        <f t="shared" si="60"/>
        <v>0</v>
      </c>
      <c r="BU84" s="49">
        <f t="shared" si="61"/>
        <v>0</v>
      </c>
      <c r="BV84" s="49">
        <f t="shared" si="62"/>
        <v>0</v>
      </c>
      <c r="BW84" s="49">
        <f t="shared" si="63"/>
        <v>0</v>
      </c>
      <c r="BX84" s="49">
        <f t="shared" si="64"/>
        <v>0</v>
      </c>
      <c r="BY84" s="49">
        <f t="shared" si="65"/>
        <v>0</v>
      </c>
      <c r="BZ84" s="49">
        <f t="shared" si="66"/>
        <v>0</v>
      </c>
      <c r="CA84" s="49">
        <f t="shared" si="67"/>
        <v>0</v>
      </c>
      <c r="CB84" s="49">
        <f t="shared" si="68"/>
        <v>0</v>
      </c>
      <c r="CC84" s="49">
        <f t="shared" si="69"/>
        <v>0</v>
      </c>
      <c r="CD84" s="8">
        <f t="shared" si="70"/>
        <v>723.5977500648504</v>
      </c>
      <c r="CE84" s="8">
        <f t="shared" si="71"/>
        <v>2359.4541426917731</v>
      </c>
      <c r="CF84" s="8">
        <f t="shared" si="72"/>
        <v>92432.620042529117</v>
      </c>
    </row>
    <row r="85" spans="1:84">
      <c r="A85" s="7">
        <f>'Monthly Data'!A85</f>
        <v>43435</v>
      </c>
      <c r="B85" s="6">
        <f>'Monthly Data'!B85</f>
        <v>2018</v>
      </c>
      <c r="C85" s="6">
        <f t="shared" si="50"/>
        <v>12</v>
      </c>
      <c r="D85" s="8">
        <f>'Monthly Data'!D85</f>
        <v>12518380.889968332</v>
      </c>
      <c r="E85" s="1">
        <f>'Monthly Data'!E85</f>
        <v>575271.53179928812</v>
      </c>
      <c r="F85" s="8">
        <f>'Monthly Data'!F85</f>
        <v>13093652.42176762</v>
      </c>
      <c r="G85" s="8">
        <f>'Monthly Data'!G85</f>
        <v>4282117.5597159071</v>
      </c>
      <c r="H85" s="1">
        <f>'Monthly Data'!H85</f>
        <v>263226.83378558612</v>
      </c>
      <c r="I85" s="8">
        <f>'Monthly Data'!I85</f>
        <v>4545344.3935014931</v>
      </c>
      <c r="J85" s="8">
        <f>'Monthly Data'!J85</f>
        <v>10851681.686155614</v>
      </c>
      <c r="K85" s="1">
        <f>'Monthly Data'!K85</f>
        <v>481211.6928081137</v>
      </c>
      <c r="L85" s="8">
        <f>'Monthly Data'!L85</f>
        <v>11332893.378963728</v>
      </c>
      <c r="M85" s="8">
        <f>'Monthly Data'!M85</f>
        <v>131040.28647731495</v>
      </c>
      <c r="N85" s="8">
        <f>'Monthly Data'!N85</f>
        <v>34772.945111377885</v>
      </c>
      <c r="O85" s="5">
        <f>'Monthly Data'!O85</f>
        <v>25146.899999999994</v>
      </c>
      <c r="P85" s="5">
        <f>'Monthly Data'!P85</f>
        <v>280.41999999999996</v>
      </c>
      <c r="Q85" s="8">
        <f>'Monthly Data'!Q85</f>
        <v>15461</v>
      </c>
      <c r="R85" s="8">
        <f>'Monthly Data'!R85</f>
        <v>1753</v>
      </c>
      <c r="S85" s="8">
        <f>'Monthly Data'!S85</f>
        <v>125</v>
      </c>
      <c r="T85" s="8">
        <f>'Monthly Data'!T85</f>
        <v>3136</v>
      </c>
      <c r="U85" s="8">
        <f>'Monthly Data'!U85</f>
        <v>30</v>
      </c>
      <c r="V85" s="41">
        <f>Weather!C205</f>
        <v>-0.97741935483870968</v>
      </c>
      <c r="W85" s="42">
        <f>Weather!D205</f>
        <v>712.3</v>
      </c>
      <c r="X85" s="42">
        <f>Weather!E205</f>
        <v>0</v>
      </c>
      <c r="Y85" s="42">
        <f>Weather!F205</f>
        <v>650.29999999999995</v>
      </c>
      <c r="Z85" s="42">
        <f>Weather!G205</f>
        <v>0</v>
      </c>
      <c r="AA85" s="42">
        <f>Weather!H205</f>
        <v>588.29999999999995</v>
      </c>
      <c r="AB85" s="42">
        <f>Weather!I205</f>
        <v>0</v>
      </c>
      <c r="AC85" s="42">
        <f>Weather!J205</f>
        <v>526.29999999999995</v>
      </c>
      <c r="AD85" s="42">
        <f>Weather!K205</f>
        <v>0</v>
      </c>
      <c r="AE85" s="42">
        <f>Weather!L205</f>
        <v>464.3</v>
      </c>
      <c r="AF85" s="42">
        <f>Weather!M205</f>
        <v>0</v>
      </c>
      <c r="AG85" s="42">
        <f>Weather!N205</f>
        <v>402.3</v>
      </c>
      <c r="AH85" s="42">
        <f>Weather!O205</f>
        <v>0</v>
      </c>
      <c r="AI85" s="42">
        <f>Weather!P205</f>
        <v>340.3</v>
      </c>
      <c r="AJ85" s="42">
        <f>Weather!Q205</f>
        <v>0</v>
      </c>
      <c r="AK85" s="42">
        <f>Weather!R205</f>
        <v>278.3</v>
      </c>
      <c r="AL85" s="42">
        <f>Weather!S205</f>
        <v>0</v>
      </c>
      <c r="AM85" s="39">
        <f>Economic!C85</f>
        <v>735936.1</v>
      </c>
      <c r="AN85" s="39">
        <f>Economic!D85</f>
        <v>7300.1</v>
      </c>
      <c r="AO85" s="39">
        <f>Economic!E85</f>
        <v>7310.7</v>
      </c>
      <c r="AP85" s="39">
        <f>Economic!F85</f>
        <v>116</v>
      </c>
      <c r="AQ85" s="39">
        <f>Economic!G85</f>
        <v>117.7</v>
      </c>
      <c r="AR85" s="43">
        <f t="shared" si="49"/>
        <v>31</v>
      </c>
      <c r="AS85" s="43">
        <v>21</v>
      </c>
      <c r="AT85" s="43">
        <f t="shared" si="51"/>
        <v>84</v>
      </c>
      <c r="AU85" s="43">
        <f t="shared" si="74"/>
        <v>0</v>
      </c>
      <c r="AV85" s="43">
        <f t="shared" si="74"/>
        <v>0</v>
      </c>
      <c r="AW85" s="43">
        <f t="shared" si="74"/>
        <v>0</v>
      </c>
      <c r="AX85" s="43">
        <f t="shared" si="74"/>
        <v>0</v>
      </c>
      <c r="AY85" s="43">
        <f t="shared" si="74"/>
        <v>0</v>
      </c>
      <c r="AZ85" s="43">
        <f t="shared" si="74"/>
        <v>0</v>
      </c>
      <c r="BA85" s="43">
        <f t="shared" si="74"/>
        <v>0</v>
      </c>
      <c r="BB85" s="43">
        <f t="shared" si="74"/>
        <v>0</v>
      </c>
      <c r="BC85" s="43">
        <f t="shared" si="74"/>
        <v>0</v>
      </c>
      <c r="BD85" s="43">
        <f t="shared" si="74"/>
        <v>0</v>
      </c>
      <c r="BE85" s="43">
        <f t="shared" si="74"/>
        <v>0</v>
      </c>
      <c r="BF85" s="43">
        <f t="shared" si="74"/>
        <v>1</v>
      </c>
      <c r="BG85" s="43">
        <f t="shared" si="74"/>
        <v>0</v>
      </c>
      <c r="BH85" s="43">
        <f t="shared" si="74"/>
        <v>0</v>
      </c>
      <c r="BI85" s="43">
        <f t="shared" si="52"/>
        <v>0</v>
      </c>
      <c r="BJ85" s="44">
        <v>0</v>
      </c>
      <c r="BK85" s="44">
        <v>0</v>
      </c>
      <c r="BL85" s="44">
        <f t="shared" si="73"/>
        <v>0</v>
      </c>
      <c r="BM85" s="43">
        <f t="shared" si="75"/>
        <v>0</v>
      </c>
      <c r="BN85" s="49">
        <f t="shared" si="54"/>
        <v>0</v>
      </c>
      <c r="BO85" s="49">
        <f t="shared" si="55"/>
        <v>0</v>
      </c>
      <c r="BP85" s="49">
        <f t="shared" si="56"/>
        <v>0</v>
      </c>
      <c r="BQ85" s="49">
        <f t="shared" si="57"/>
        <v>0</v>
      </c>
      <c r="BR85" s="49">
        <f t="shared" si="58"/>
        <v>0</v>
      </c>
      <c r="BS85" s="49">
        <f t="shared" si="59"/>
        <v>0</v>
      </c>
      <c r="BT85" s="49">
        <f t="shared" si="60"/>
        <v>0</v>
      </c>
      <c r="BU85" s="49">
        <f t="shared" si="61"/>
        <v>0</v>
      </c>
      <c r="BV85" s="49">
        <f t="shared" si="62"/>
        <v>0</v>
      </c>
      <c r="BW85" s="49">
        <f t="shared" si="63"/>
        <v>0</v>
      </c>
      <c r="BX85" s="49">
        <f t="shared" si="64"/>
        <v>0</v>
      </c>
      <c r="BY85" s="49">
        <f t="shared" si="65"/>
        <v>0</v>
      </c>
      <c r="BZ85" s="49">
        <f t="shared" si="66"/>
        <v>0</v>
      </c>
      <c r="CA85" s="49">
        <f t="shared" si="67"/>
        <v>0</v>
      </c>
      <c r="CB85" s="49">
        <f t="shared" si="68"/>
        <v>0</v>
      </c>
      <c r="CC85" s="49">
        <f t="shared" si="69"/>
        <v>0</v>
      </c>
      <c r="CD85" s="8">
        <f t="shared" si="70"/>
        <v>846.88263513146762</v>
      </c>
      <c r="CE85" s="8">
        <f t="shared" si="71"/>
        <v>2592.8946911018215</v>
      </c>
      <c r="CF85" s="8">
        <f t="shared" si="72"/>
        <v>90663.147031709814</v>
      </c>
    </row>
    <row r="86" spans="1:84">
      <c r="A86" s="7">
        <f>'Monthly Data'!A86</f>
        <v>43466</v>
      </c>
      <c r="B86" s="6">
        <f>'Monthly Data'!B86</f>
        <v>2019</v>
      </c>
      <c r="C86" s="6">
        <f t="shared" si="50"/>
        <v>1</v>
      </c>
      <c r="D86" s="8">
        <f>'Monthly Data'!D86</f>
        <v>13960982.808591014</v>
      </c>
      <c r="E86" s="1">
        <f>'Monthly Data'!E86</f>
        <v>605813.83793017792</v>
      </c>
      <c r="F86" s="8">
        <f>'Monthly Data'!F86</f>
        <v>14566796.646521192</v>
      </c>
      <c r="G86" s="8">
        <f>'Monthly Data'!G86</f>
        <v>4609255.6079716161</v>
      </c>
      <c r="H86" s="1">
        <f>'Monthly Data'!H86</f>
        <v>270693.99467576476</v>
      </c>
      <c r="I86" s="8">
        <f>'Monthly Data'!I86</f>
        <v>4879949.6026473809</v>
      </c>
      <c r="J86" s="8">
        <f>'Monthly Data'!J86</f>
        <v>11617271.757342085</v>
      </c>
      <c r="K86" s="1">
        <f>'Monthly Data'!K86</f>
        <v>578682.55469858088</v>
      </c>
      <c r="L86" s="8">
        <f>'Monthly Data'!L86</f>
        <v>12195954.312040666</v>
      </c>
      <c r="M86" s="8">
        <f>'Monthly Data'!M86</f>
        <v>127626.94948947323</v>
      </c>
      <c r="N86" s="8">
        <f>'Monthly Data'!N86</f>
        <v>31844.405362144858</v>
      </c>
      <c r="O86" s="5">
        <f>'Monthly Data'!O86</f>
        <v>25522.159999999996</v>
      </c>
      <c r="P86" s="5">
        <f>'Monthly Data'!P86</f>
        <v>280.41999999999996</v>
      </c>
      <c r="Q86" s="8">
        <f>'Monthly Data'!Q86</f>
        <v>15584.5</v>
      </c>
      <c r="R86" s="8">
        <f>'Monthly Data'!R86</f>
        <v>1756.5</v>
      </c>
      <c r="S86" s="8">
        <f>'Monthly Data'!S86</f>
        <v>125</v>
      </c>
      <c r="T86" s="8">
        <f>'Monthly Data'!T86</f>
        <v>3136</v>
      </c>
      <c r="U86" s="8">
        <f>'Monthly Data'!U86</f>
        <v>30</v>
      </c>
      <c r="V86" s="41">
        <f>Weather!C206</f>
        <v>-7.0935483870967744</v>
      </c>
      <c r="W86" s="42">
        <f>Weather!D206</f>
        <v>901.9</v>
      </c>
      <c r="X86" s="42">
        <f>Weather!E206</f>
        <v>0</v>
      </c>
      <c r="Y86" s="42">
        <f>Weather!F206</f>
        <v>839.9</v>
      </c>
      <c r="Z86" s="42">
        <f>Weather!G206</f>
        <v>0</v>
      </c>
      <c r="AA86" s="42">
        <f>Weather!H206</f>
        <v>777.9</v>
      </c>
      <c r="AB86" s="42">
        <f>Weather!I206</f>
        <v>0</v>
      </c>
      <c r="AC86" s="42">
        <f>Weather!J206</f>
        <v>715.9</v>
      </c>
      <c r="AD86" s="42">
        <f>Weather!K206</f>
        <v>0</v>
      </c>
      <c r="AE86" s="42">
        <f>Weather!L206</f>
        <v>653.9</v>
      </c>
      <c r="AF86" s="42">
        <f>Weather!M206</f>
        <v>0</v>
      </c>
      <c r="AG86" s="42">
        <f>Weather!N206</f>
        <v>591.9</v>
      </c>
      <c r="AH86" s="42">
        <f>Weather!O206</f>
        <v>0</v>
      </c>
      <c r="AI86" s="42">
        <f>Weather!P206</f>
        <v>529.9</v>
      </c>
      <c r="AJ86" s="42">
        <f>Weather!Q206</f>
        <v>0</v>
      </c>
      <c r="AK86" s="42">
        <f>Weather!R206</f>
        <v>467.9</v>
      </c>
      <c r="AL86" s="42">
        <f>Weather!S206</f>
        <v>0</v>
      </c>
      <c r="AM86" s="39">
        <f>Economic!C86</f>
        <v>752393.2</v>
      </c>
      <c r="AN86" s="39">
        <f>Economic!D86</f>
        <v>7318</v>
      </c>
      <c r="AO86" s="39">
        <f>Economic!E86</f>
        <v>7289.4</v>
      </c>
      <c r="AP86" s="39">
        <f>Economic!F86</f>
        <v>116.3</v>
      </c>
      <c r="AQ86" s="39">
        <f>Economic!G86</f>
        <v>115.6</v>
      </c>
      <c r="AR86" s="43">
        <f t="shared" si="49"/>
        <v>31</v>
      </c>
      <c r="AS86" s="43">
        <v>21</v>
      </c>
      <c r="AT86" s="43">
        <f t="shared" si="51"/>
        <v>85</v>
      </c>
      <c r="AU86" s="43">
        <f t="shared" si="74"/>
        <v>1</v>
      </c>
      <c r="AV86" s="43">
        <f t="shared" si="74"/>
        <v>0</v>
      </c>
      <c r="AW86" s="43">
        <f t="shared" si="74"/>
        <v>0</v>
      </c>
      <c r="AX86" s="43">
        <f t="shared" si="74"/>
        <v>0</v>
      </c>
      <c r="AY86" s="43">
        <f t="shared" si="74"/>
        <v>0</v>
      </c>
      <c r="AZ86" s="43">
        <f t="shared" si="74"/>
        <v>0</v>
      </c>
      <c r="BA86" s="43">
        <f t="shared" si="74"/>
        <v>0</v>
      </c>
      <c r="BB86" s="43">
        <f t="shared" si="74"/>
        <v>0</v>
      </c>
      <c r="BC86" s="43">
        <f t="shared" si="74"/>
        <v>0</v>
      </c>
      <c r="BD86" s="43">
        <f t="shared" si="74"/>
        <v>0</v>
      </c>
      <c r="BE86" s="43">
        <f t="shared" si="74"/>
        <v>0</v>
      </c>
      <c r="BF86" s="43">
        <f t="shared" si="74"/>
        <v>0</v>
      </c>
      <c r="BG86" s="43">
        <f t="shared" si="74"/>
        <v>0</v>
      </c>
      <c r="BH86" s="43">
        <f t="shared" si="74"/>
        <v>0</v>
      </c>
      <c r="BI86" s="43">
        <f t="shared" si="52"/>
        <v>0</v>
      </c>
      <c r="BJ86" s="44">
        <v>0</v>
      </c>
      <c r="BK86" s="44">
        <v>0</v>
      </c>
      <c r="BL86" s="44">
        <f t="shared" si="73"/>
        <v>0</v>
      </c>
      <c r="BM86" s="43">
        <f t="shared" si="75"/>
        <v>0</v>
      </c>
      <c r="BN86" s="49">
        <f t="shared" si="54"/>
        <v>0</v>
      </c>
      <c r="BO86" s="49">
        <f t="shared" si="55"/>
        <v>0</v>
      </c>
      <c r="BP86" s="49">
        <f t="shared" si="56"/>
        <v>0</v>
      </c>
      <c r="BQ86" s="49">
        <f t="shared" si="57"/>
        <v>0</v>
      </c>
      <c r="BR86" s="49">
        <f t="shared" si="58"/>
        <v>0</v>
      </c>
      <c r="BS86" s="49">
        <f t="shared" si="59"/>
        <v>0</v>
      </c>
      <c r="BT86" s="49">
        <f t="shared" si="60"/>
        <v>0</v>
      </c>
      <c r="BU86" s="49">
        <f t="shared" si="61"/>
        <v>0</v>
      </c>
      <c r="BV86" s="49">
        <f t="shared" si="62"/>
        <v>0</v>
      </c>
      <c r="BW86" s="49">
        <f t="shared" si="63"/>
        <v>0</v>
      </c>
      <c r="BX86" s="49">
        <f t="shared" si="64"/>
        <v>0</v>
      </c>
      <c r="BY86" s="49">
        <f t="shared" si="65"/>
        <v>0</v>
      </c>
      <c r="BZ86" s="49">
        <f t="shared" si="66"/>
        <v>0</v>
      </c>
      <c r="CA86" s="49">
        <f t="shared" si="67"/>
        <v>0</v>
      </c>
      <c r="CB86" s="49">
        <f t="shared" si="68"/>
        <v>0</v>
      </c>
      <c r="CC86" s="49">
        <f t="shared" si="69"/>
        <v>0</v>
      </c>
      <c r="CD86" s="8">
        <f t="shared" si="70"/>
        <v>934.69772187244973</v>
      </c>
      <c r="CE86" s="8">
        <f t="shared" si="71"/>
        <v>2778.2235141744268</v>
      </c>
      <c r="CF86" s="8">
        <f t="shared" si="72"/>
        <v>97567.634496325336</v>
      </c>
    </row>
    <row r="87" spans="1:84">
      <c r="A87" s="7">
        <f>'Monthly Data'!A87</f>
        <v>43497</v>
      </c>
      <c r="B87" s="6">
        <f>'Monthly Data'!B87</f>
        <v>2019</v>
      </c>
      <c r="C87" s="6">
        <f t="shared" si="50"/>
        <v>2</v>
      </c>
      <c r="D87" s="8">
        <f>'Monthly Data'!D87</f>
        <v>12392903.762277057</v>
      </c>
      <c r="E87" s="1">
        <f>'Monthly Data'!E87</f>
        <v>605813.83793017792</v>
      </c>
      <c r="F87" s="8">
        <f>'Monthly Data'!F87</f>
        <v>12998717.600207236</v>
      </c>
      <c r="G87" s="8">
        <f>'Monthly Data'!G87</f>
        <v>4226698.7559959963</v>
      </c>
      <c r="H87" s="1">
        <f>'Monthly Data'!H87</f>
        <v>270693.99467576476</v>
      </c>
      <c r="I87" s="8">
        <f>'Monthly Data'!I87</f>
        <v>4497392.7506717611</v>
      </c>
      <c r="J87" s="8">
        <f>'Monthly Data'!J87</f>
        <v>10508434.241887977</v>
      </c>
      <c r="K87" s="1">
        <f>'Monthly Data'!K87</f>
        <v>578682.55469858088</v>
      </c>
      <c r="L87" s="8">
        <f>'Monthly Data'!L87</f>
        <v>11087116.796586558</v>
      </c>
      <c r="M87" s="8">
        <f>'Monthly Data'!M87</f>
        <v>106189.02845008971</v>
      </c>
      <c r="N87" s="8">
        <f>'Monthly Data'!N87</f>
        <v>31804.439842603708</v>
      </c>
      <c r="O87" s="5">
        <f>'Monthly Data'!O87</f>
        <v>25897.030000000006</v>
      </c>
      <c r="P87" s="5">
        <f>'Monthly Data'!P87</f>
        <v>281.15999999999997</v>
      </c>
      <c r="Q87" s="8">
        <f>'Monthly Data'!Q87</f>
        <v>15584.5</v>
      </c>
      <c r="R87" s="8">
        <f>'Monthly Data'!R87</f>
        <v>1756.5</v>
      </c>
      <c r="S87" s="8">
        <f>'Monthly Data'!S87</f>
        <v>124</v>
      </c>
      <c r="T87" s="8">
        <f>'Monthly Data'!T87</f>
        <v>3261</v>
      </c>
      <c r="U87" s="8">
        <f>'Monthly Data'!U87</f>
        <v>30</v>
      </c>
      <c r="V87" s="41">
        <f>Weather!C207</f>
        <v>-4.6571428571428566</v>
      </c>
      <c r="W87" s="42">
        <f>Weather!D207</f>
        <v>746.4</v>
      </c>
      <c r="X87" s="42">
        <f>Weather!E207</f>
        <v>0</v>
      </c>
      <c r="Y87" s="42">
        <f>Weather!F207</f>
        <v>690.4</v>
      </c>
      <c r="Z87" s="42">
        <f>Weather!G207</f>
        <v>0</v>
      </c>
      <c r="AA87" s="42">
        <f>Weather!H207</f>
        <v>634.4</v>
      </c>
      <c r="AB87" s="42">
        <f>Weather!I207</f>
        <v>0</v>
      </c>
      <c r="AC87" s="42">
        <f>Weather!J207</f>
        <v>578.4</v>
      </c>
      <c r="AD87" s="42">
        <f>Weather!K207</f>
        <v>0</v>
      </c>
      <c r="AE87" s="42">
        <f>Weather!L207</f>
        <v>522.4</v>
      </c>
      <c r="AF87" s="42">
        <f>Weather!M207</f>
        <v>0</v>
      </c>
      <c r="AG87" s="42">
        <f>Weather!N207</f>
        <v>466.4</v>
      </c>
      <c r="AH87" s="42">
        <f>Weather!O207</f>
        <v>0</v>
      </c>
      <c r="AI87" s="42">
        <f>Weather!P207</f>
        <v>410.4</v>
      </c>
      <c r="AJ87" s="42">
        <f>Weather!Q207</f>
        <v>0</v>
      </c>
      <c r="AK87" s="42">
        <f>Weather!R207</f>
        <v>354.9</v>
      </c>
      <c r="AL87" s="42">
        <f>Weather!S207</f>
        <v>0.5</v>
      </c>
      <c r="AM87" s="39">
        <f>Economic!C87</f>
        <v>752393.2</v>
      </c>
      <c r="AN87" s="39">
        <f>Economic!D87</f>
        <v>7345.4</v>
      </c>
      <c r="AO87" s="39">
        <f>Economic!E87</f>
        <v>7278.4</v>
      </c>
      <c r="AP87" s="39">
        <f>Economic!F87</f>
        <v>115.6</v>
      </c>
      <c r="AQ87" s="39">
        <f>Economic!G87</f>
        <v>113.1</v>
      </c>
      <c r="AR87" s="43">
        <f t="shared" si="49"/>
        <v>28</v>
      </c>
      <c r="AS87" s="43">
        <v>19</v>
      </c>
      <c r="AT87" s="43">
        <f t="shared" si="51"/>
        <v>86</v>
      </c>
      <c r="AU87" s="43">
        <f t="shared" si="74"/>
        <v>0</v>
      </c>
      <c r="AV87" s="43">
        <f t="shared" si="74"/>
        <v>1</v>
      </c>
      <c r="AW87" s="43">
        <f t="shared" si="74"/>
        <v>0</v>
      </c>
      <c r="AX87" s="43">
        <f t="shared" si="74"/>
        <v>0</v>
      </c>
      <c r="AY87" s="43">
        <f t="shared" si="74"/>
        <v>0</v>
      </c>
      <c r="AZ87" s="43">
        <f t="shared" si="74"/>
        <v>0</v>
      </c>
      <c r="BA87" s="43">
        <f t="shared" si="74"/>
        <v>0</v>
      </c>
      <c r="BB87" s="43">
        <f t="shared" si="74"/>
        <v>0</v>
      </c>
      <c r="BC87" s="43">
        <f t="shared" si="74"/>
        <v>0</v>
      </c>
      <c r="BD87" s="43">
        <f t="shared" si="74"/>
        <v>0</v>
      </c>
      <c r="BE87" s="43">
        <f t="shared" si="74"/>
        <v>0</v>
      </c>
      <c r="BF87" s="43">
        <f t="shared" si="74"/>
        <v>0</v>
      </c>
      <c r="BG87" s="43">
        <f t="shared" si="74"/>
        <v>0</v>
      </c>
      <c r="BH87" s="43">
        <f t="shared" si="74"/>
        <v>0</v>
      </c>
      <c r="BI87" s="43">
        <f t="shared" si="52"/>
        <v>0</v>
      </c>
      <c r="BJ87" s="44">
        <v>0</v>
      </c>
      <c r="BK87" s="44">
        <v>0</v>
      </c>
      <c r="BL87" s="44">
        <f t="shared" si="73"/>
        <v>0</v>
      </c>
      <c r="BM87" s="43">
        <f t="shared" si="75"/>
        <v>0</v>
      </c>
      <c r="BN87" s="49">
        <f t="shared" si="54"/>
        <v>0</v>
      </c>
      <c r="BO87" s="49">
        <f t="shared" si="55"/>
        <v>0</v>
      </c>
      <c r="BP87" s="49">
        <f t="shared" si="56"/>
        <v>0</v>
      </c>
      <c r="BQ87" s="49">
        <f t="shared" si="57"/>
        <v>0</v>
      </c>
      <c r="BR87" s="49">
        <f t="shared" si="58"/>
        <v>0</v>
      </c>
      <c r="BS87" s="49">
        <f t="shared" si="59"/>
        <v>0</v>
      </c>
      <c r="BT87" s="49">
        <f t="shared" si="60"/>
        <v>0</v>
      </c>
      <c r="BU87" s="49">
        <f t="shared" si="61"/>
        <v>0</v>
      </c>
      <c r="BV87" s="49">
        <f t="shared" si="62"/>
        <v>0</v>
      </c>
      <c r="BW87" s="49">
        <f t="shared" si="63"/>
        <v>0</v>
      </c>
      <c r="BX87" s="49">
        <f t="shared" si="64"/>
        <v>0</v>
      </c>
      <c r="BY87" s="49">
        <f t="shared" si="65"/>
        <v>0</v>
      </c>
      <c r="BZ87" s="49">
        <f t="shared" si="66"/>
        <v>0</v>
      </c>
      <c r="CA87" s="49">
        <f t="shared" si="67"/>
        <v>0</v>
      </c>
      <c r="CB87" s="49">
        <f t="shared" si="68"/>
        <v>0</v>
      </c>
      <c r="CC87" s="49">
        <f t="shared" si="69"/>
        <v>0</v>
      </c>
      <c r="CD87" s="8">
        <f t="shared" si="70"/>
        <v>834.07986141404831</v>
      </c>
      <c r="CE87" s="8">
        <f t="shared" si="71"/>
        <v>2560.4285514783724</v>
      </c>
      <c r="CF87" s="8">
        <f t="shared" si="72"/>
        <v>89412.232230536756</v>
      </c>
    </row>
    <row r="88" spans="1:84">
      <c r="A88" s="7">
        <f>'Monthly Data'!A88</f>
        <v>43525</v>
      </c>
      <c r="B88" s="6">
        <f>'Monthly Data'!B88</f>
        <v>2019</v>
      </c>
      <c r="C88" s="6">
        <f t="shared" si="50"/>
        <v>3</v>
      </c>
      <c r="D88" s="8">
        <f>'Monthly Data'!D88</f>
        <v>12063604.824753724</v>
      </c>
      <c r="E88" s="1">
        <f>'Monthly Data'!E88</f>
        <v>605813.83793017792</v>
      </c>
      <c r="F88" s="8">
        <f>'Monthly Data'!F88</f>
        <v>12669418.662683902</v>
      </c>
      <c r="G88" s="8">
        <f>'Monthly Data'!G88</f>
        <v>4292846.5750633525</v>
      </c>
      <c r="H88" s="1">
        <f>'Monthly Data'!H88</f>
        <v>270693.99467576476</v>
      </c>
      <c r="I88" s="8">
        <f>'Monthly Data'!I88</f>
        <v>4563540.5697391173</v>
      </c>
      <c r="J88" s="8">
        <f>'Monthly Data'!J88</f>
        <v>11100930.956588307</v>
      </c>
      <c r="K88" s="1">
        <f>'Monthly Data'!K88</f>
        <v>578682.55469858088</v>
      </c>
      <c r="L88" s="8">
        <f>'Monthly Data'!L88</f>
        <v>11679613.511286888</v>
      </c>
      <c r="M88" s="8">
        <f>'Monthly Data'!M88</f>
        <v>104703.19798887297</v>
      </c>
      <c r="N88" s="8">
        <f>'Monthly Data'!N88</f>
        <v>34386.913832199549</v>
      </c>
      <c r="O88" s="5">
        <f>'Monthly Data'!O88</f>
        <v>26683.679999999997</v>
      </c>
      <c r="P88" s="5">
        <f>'Monthly Data'!P88</f>
        <v>281.15999999999997</v>
      </c>
      <c r="Q88" s="8">
        <f>'Monthly Data'!Q88</f>
        <v>15572</v>
      </c>
      <c r="R88" s="8">
        <f>'Monthly Data'!R88</f>
        <v>1761</v>
      </c>
      <c r="S88" s="8">
        <f>'Monthly Data'!S88</f>
        <v>124</v>
      </c>
      <c r="T88" s="8">
        <f>'Monthly Data'!T88</f>
        <v>3261</v>
      </c>
      <c r="U88" s="8">
        <f>'Monthly Data'!U88</f>
        <v>30</v>
      </c>
      <c r="V88" s="41">
        <f>Weather!C208</f>
        <v>-1.7177419354838708</v>
      </c>
      <c r="W88" s="42">
        <f>Weather!D208</f>
        <v>735.3</v>
      </c>
      <c r="X88" s="42">
        <f>Weather!E208</f>
        <v>0</v>
      </c>
      <c r="Y88" s="42">
        <f>Weather!F208</f>
        <v>673.3</v>
      </c>
      <c r="Z88" s="42">
        <f>Weather!G208</f>
        <v>0</v>
      </c>
      <c r="AA88" s="42">
        <f>Weather!H208</f>
        <v>611.29999999999995</v>
      </c>
      <c r="AB88" s="42">
        <f>Weather!I208</f>
        <v>0</v>
      </c>
      <c r="AC88" s="42">
        <f>Weather!J208</f>
        <v>549.29999999999995</v>
      </c>
      <c r="AD88" s="42">
        <f>Weather!K208</f>
        <v>0</v>
      </c>
      <c r="AE88" s="42">
        <f>Weather!L208</f>
        <v>487.3</v>
      </c>
      <c r="AF88" s="42">
        <f>Weather!M208</f>
        <v>0</v>
      </c>
      <c r="AG88" s="42">
        <f>Weather!N208</f>
        <v>425.3</v>
      </c>
      <c r="AH88" s="42">
        <f>Weather!O208</f>
        <v>0</v>
      </c>
      <c r="AI88" s="42">
        <f>Weather!P208</f>
        <v>363.3</v>
      </c>
      <c r="AJ88" s="42">
        <f>Weather!Q208</f>
        <v>0</v>
      </c>
      <c r="AK88" s="42">
        <f>Weather!R208</f>
        <v>301.3</v>
      </c>
      <c r="AL88" s="42">
        <f>Weather!S208</f>
        <v>0</v>
      </c>
      <c r="AM88" s="39">
        <f>Economic!C88</f>
        <v>752393.2</v>
      </c>
      <c r="AN88" s="39">
        <f>Economic!D88</f>
        <v>7361.3</v>
      </c>
      <c r="AO88" s="39">
        <f>Economic!E88</f>
        <v>7256.9</v>
      </c>
      <c r="AP88" s="39">
        <f>Economic!F88</f>
        <v>115.2</v>
      </c>
      <c r="AQ88" s="39">
        <f>Economic!G88</f>
        <v>112.1</v>
      </c>
      <c r="AR88" s="43">
        <f t="shared" si="49"/>
        <v>31</v>
      </c>
      <c r="AS88" s="43">
        <v>23</v>
      </c>
      <c r="AT88" s="43">
        <f t="shared" si="51"/>
        <v>87</v>
      </c>
      <c r="AU88" s="43">
        <f t="shared" si="74"/>
        <v>0</v>
      </c>
      <c r="AV88" s="43">
        <f t="shared" si="74"/>
        <v>0</v>
      </c>
      <c r="AW88" s="43">
        <f t="shared" si="74"/>
        <v>1</v>
      </c>
      <c r="AX88" s="43">
        <f t="shared" si="74"/>
        <v>0</v>
      </c>
      <c r="AY88" s="43">
        <f t="shared" si="74"/>
        <v>0</v>
      </c>
      <c r="AZ88" s="43">
        <f t="shared" si="74"/>
        <v>0</v>
      </c>
      <c r="BA88" s="43">
        <f t="shared" si="74"/>
        <v>0</v>
      </c>
      <c r="BB88" s="43">
        <f t="shared" si="74"/>
        <v>0</v>
      </c>
      <c r="BC88" s="43">
        <f t="shared" si="74"/>
        <v>0</v>
      </c>
      <c r="BD88" s="43">
        <f t="shared" si="74"/>
        <v>0</v>
      </c>
      <c r="BE88" s="43">
        <f t="shared" si="74"/>
        <v>0</v>
      </c>
      <c r="BF88" s="43">
        <f t="shared" si="74"/>
        <v>0</v>
      </c>
      <c r="BG88" s="43">
        <f t="shared" si="74"/>
        <v>1</v>
      </c>
      <c r="BH88" s="43">
        <f t="shared" si="74"/>
        <v>0</v>
      </c>
      <c r="BI88" s="43">
        <f t="shared" si="52"/>
        <v>1</v>
      </c>
      <c r="BJ88" s="44">
        <v>0</v>
      </c>
      <c r="BK88" s="44">
        <v>0</v>
      </c>
      <c r="BL88" s="44">
        <f t="shared" si="73"/>
        <v>0</v>
      </c>
      <c r="BM88" s="43">
        <f t="shared" si="75"/>
        <v>0</v>
      </c>
      <c r="BN88" s="49">
        <f t="shared" si="54"/>
        <v>0</v>
      </c>
      <c r="BO88" s="49">
        <f t="shared" si="55"/>
        <v>0</v>
      </c>
      <c r="BP88" s="49">
        <f t="shared" si="56"/>
        <v>0</v>
      </c>
      <c r="BQ88" s="49">
        <f t="shared" si="57"/>
        <v>0</v>
      </c>
      <c r="BR88" s="49">
        <f t="shared" si="58"/>
        <v>0</v>
      </c>
      <c r="BS88" s="49">
        <f t="shared" si="59"/>
        <v>0</v>
      </c>
      <c r="BT88" s="49">
        <f t="shared" si="60"/>
        <v>0</v>
      </c>
      <c r="BU88" s="49">
        <f t="shared" si="61"/>
        <v>0</v>
      </c>
      <c r="BV88" s="49">
        <f t="shared" si="62"/>
        <v>0</v>
      </c>
      <c r="BW88" s="49">
        <f t="shared" si="63"/>
        <v>0</v>
      </c>
      <c r="BX88" s="49">
        <f t="shared" si="64"/>
        <v>0</v>
      </c>
      <c r="BY88" s="49">
        <f t="shared" si="65"/>
        <v>0</v>
      </c>
      <c r="BZ88" s="49">
        <f t="shared" si="66"/>
        <v>0</v>
      </c>
      <c r="CA88" s="49">
        <f t="shared" si="67"/>
        <v>0</v>
      </c>
      <c r="CB88" s="49">
        <f t="shared" si="68"/>
        <v>0</v>
      </c>
      <c r="CC88" s="49">
        <f t="shared" si="69"/>
        <v>0</v>
      </c>
      <c r="CD88" s="8">
        <f t="shared" si="70"/>
        <v>813.60253420780259</v>
      </c>
      <c r="CE88" s="8">
        <f t="shared" si="71"/>
        <v>2591.4483644174429</v>
      </c>
      <c r="CF88" s="8">
        <f t="shared" si="72"/>
        <v>94190.431542636201</v>
      </c>
    </row>
    <row r="89" spans="1:84">
      <c r="A89" s="7">
        <f>'Monthly Data'!A89</f>
        <v>43556</v>
      </c>
      <c r="B89" s="6">
        <f>'Monthly Data'!B89</f>
        <v>2019</v>
      </c>
      <c r="C89" s="6">
        <f t="shared" si="50"/>
        <v>4</v>
      </c>
      <c r="D89" s="8">
        <f>'Monthly Data'!D89</f>
        <v>9719917.2265057545</v>
      </c>
      <c r="E89" s="1">
        <f>'Monthly Data'!E89</f>
        <v>605813.83793017792</v>
      </c>
      <c r="F89" s="8">
        <f>'Monthly Data'!F89</f>
        <v>10325731.064435933</v>
      </c>
      <c r="G89" s="8">
        <f>'Monthly Data'!G89</f>
        <v>3630067.6142082894</v>
      </c>
      <c r="H89" s="1">
        <f>'Monthly Data'!H89</f>
        <v>270693.99467576476</v>
      </c>
      <c r="I89" s="8">
        <f>'Monthly Data'!I89</f>
        <v>3900761.6088840542</v>
      </c>
      <c r="J89" s="8">
        <f>'Monthly Data'!J89</f>
        <v>10142281.579204079</v>
      </c>
      <c r="K89" s="1">
        <f>'Monthly Data'!K89</f>
        <v>578682.55469858088</v>
      </c>
      <c r="L89" s="8">
        <f>'Monthly Data'!L89</f>
        <v>10720964.13390266</v>
      </c>
      <c r="M89" s="8">
        <f>'Monthly Data'!M89</f>
        <v>88274.922592692994</v>
      </c>
      <c r="N89" s="8">
        <f>'Monthly Data'!N89</f>
        <v>31113.867747098833</v>
      </c>
      <c r="O89" s="5">
        <f>'Monthly Data'!O89</f>
        <v>25221.120000000003</v>
      </c>
      <c r="P89" s="5">
        <f>'Monthly Data'!P89</f>
        <v>281.15999999999997</v>
      </c>
      <c r="Q89" s="8">
        <f>'Monthly Data'!Q89</f>
        <v>15622</v>
      </c>
      <c r="R89" s="8">
        <f>'Monthly Data'!R89</f>
        <v>1761</v>
      </c>
      <c r="S89" s="8">
        <f>'Monthly Data'!S89</f>
        <v>124</v>
      </c>
      <c r="T89" s="8">
        <f>'Monthly Data'!T89</f>
        <v>3261</v>
      </c>
      <c r="U89" s="8">
        <f>'Monthly Data'!U89</f>
        <v>30</v>
      </c>
      <c r="V89" s="41">
        <f>Weather!C209</f>
        <v>4.9633333333333338</v>
      </c>
      <c r="W89" s="42">
        <f>Weather!D209</f>
        <v>511.1</v>
      </c>
      <c r="X89" s="42">
        <f>Weather!E209</f>
        <v>0</v>
      </c>
      <c r="Y89" s="42">
        <f>Weather!F209</f>
        <v>451.1</v>
      </c>
      <c r="Z89" s="42">
        <f>Weather!G209</f>
        <v>0</v>
      </c>
      <c r="AA89" s="42">
        <f>Weather!H209</f>
        <v>391.1</v>
      </c>
      <c r="AB89" s="42">
        <f>Weather!I209</f>
        <v>0</v>
      </c>
      <c r="AC89" s="42">
        <f>Weather!J209</f>
        <v>331.1</v>
      </c>
      <c r="AD89" s="42">
        <f>Weather!K209</f>
        <v>0</v>
      </c>
      <c r="AE89" s="42">
        <f>Weather!L209</f>
        <v>271.10000000000002</v>
      </c>
      <c r="AF89" s="42">
        <f>Weather!M209</f>
        <v>0</v>
      </c>
      <c r="AG89" s="42">
        <f>Weather!N209</f>
        <v>212</v>
      </c>
      <c r="AH89" s="42">
        <f>Weather!O209</f>
        <v>0.9</v>
      </c>
      <c r="AI89" s="42">
        <f>Weather!P209</f>
        <v>157.5</v>
      </c>
      <c r="AJ89" s="42">
        <f>Weather!Q209</f>
        <v>6.4</v>
      </c>
      <c r="AK89" s="42">
        <f>Weather!R209</f>
        <v>109.2</v>
      </c>
      <c r="AL89" s="42">
        <f>Weather!S209</f>
        <v>18.100000000000001</v>
      </c>
      <c r="AM89" s="39">
        <f>Economic!C89</f>
        <v>752393.2</v>
      </c>
      <c r="AN89" s="39">
        <f>Economic!D89</f>
        <v>7382.3</v>
      </c>
      <c r="AO89" s="39">
        <f>Economic!E89</f>
        <v>7294</v>
      </c>
      <c r="AP89" s="39">
        <f>Economic!F89</f>
        <v>113</v>
      </c>
      <c r="AQ89" s="39">
        <f>Economic!G89</f>
        <v>110.1</v>
      </c>
      <c r="AR89" s="43">
        <f t="shared" si="49"/>
        <v>30</v>
      </c>
      <c r="AS89" s="43">
        <v>19</v>
      </c>
      <c r="AT89" s="43">
        <f t="shared" si="51"/>
        <v>88</v>
      </c>
      <c r="AU89" s="43">
        <f t="shared" si="74"/>
        <v>0</v>
      </c>
      <c r="AV89" s="43">
        <f t="shared" si="74"/>
        <v>0</v>
      </c>
      <c r="AW89" s="43">
        <f t="shared" si="74"/>
        <v>0</v>
      </c>
      <c r="AX89" s="43">
        <f t="shared" si="74"/>
        <v>1</v>
      </c>
      <c r="AY89" s="43">
        <f t="shared" si="74"/>
        <v>0</v>
      </c>
      <c r="AZ89" s="43">
        <f t="shared" si="74"/>
        <v>0</v>
      </c>
      <c r="BA89" s="43">
        <f t="shared" si="74"/>
        <v>0</v>
      </c>
      <c r="BB89" s="43">
        <f t="shared" si="74"/>
        <v>0</v>
      </c>
      <c r="BC89" s="43">
        <f t="shared" si="74"/>
        <v>0</v>
      </c>
      <c r="BD89" s="43">
        <f t="shared" si="74"/>
        <v>0</v>
      </c>
      <c r="BE89" s="43">
        <f t="shared" si="74"/>
        <v>0</v>
      </c>
      <c r="BF89" s="43">
        <f t="shared" si="74"/>
        <v>0</v>
      </c>
      <c r="BG89" s="43">
        <f t="shared" si="74"/>
        <v>1</v>
      </c>
      <c r="BH89" s="43">
        <f t="shared" si="74"/>
        <v>0</v>
      </c>
      <c r="BI89" s="43">
        <f t="shared" si="52"/>
        <v>1</v>
      </c>
      <c r="BJ89" s="44">
        <v>0</v>
      </c>
      <c r="BK89" s="44">
        <v>0</v>
      </c>
      <c r="BL89" s="44">
        <f t="shared" si="73"/>
        <v>0</v>
      </c>
      <c r="BM89" s="43">
        <f t="shared" si="75"/>
        <v>0</v>
      </c>
      <c r="BN89" s="49">
        <f t="shared" si="54"/>
        <v>0</v>
      </c>
      <c r="BO89" s="49">
        <f t="shared" si="55"/>
        <v>0</v>
      </c>
      <c r="BP89" s="49">
        <f t="shared" si="56"/>
        <v>0</v>
      </c>
      <c r="BQ89" s="49">
        <f t="shared" si="57"/>
        <v>0</v>
      </c>
      <c r="BR89" s="49">
        <f t="shared" si="58"/>
        <v>0</v>
      </c>
      <c r="BS89" s="49">
        <f t="shared" si="59"/>
        <v>0</v>
      </c>
      <c r="BT89" s="49">
        <f t="shared" si="60"/>
        <v>0</v>
      </c>
      <c r="BU89" s="49">
        <f t="shared" si="61"/>
        <v>0</v>
      </c>
      <c r="BV89" s="49">
        <f t="shared" si="62"/>
        <v>0</v>
      </c>
      <c r="BW89" s="49">
        <f t="shared" si="63"/>
        <v>0</v>
      </c>
      <c r="BX89" s="49">
        <f t="shared" si="64"/>
        <v>0</v>
      </c>
      <c r="BY89" s="49">
        <f t="shared" si="65"/>
        <v>0</v>
      </c>
      <c r="BZ89" s="49">
        <f t="shared" si="66"/>
        <v>0</v>
      </c>
      <c r="CA89" s="49">
        <f t="shared" si="67"/>
        <v>0</v>
      </c>
      <c r="CB89" s="49">
        <f t="shared" si="68"/>
        <v>0</v>
      </c>
      <c r="CC89" s="49">
        <f t="shared" si="69"/>
        <v>0</v>
      </c>
      <c r="CD89" s="8">
        <f t="shared" si="70"/>
        <v>660.97369507335384</v>
      </c>
      <c r="CE89" s="8">
        <f t="shared" si="71"/>
        <v>2215.0832531993492</v>
      </c>
      <c r="CF89" s="8">
        <f t="shared" si="72"/>
        <v>86459.388176634355</v>
      </c>
    </row>
    <row r="90" spans="1:84">
      <c r="A90" s="7">
        <f>'Monthly Data'!A90</f>
        <v>43586</v>
      </c>
      <c r="B90" s="6">
        <f>'Monthly Data'!B90</f>
        <v>2019</v>
      </c>
      <c r="C90" s="6">
        <f t="shared" si="50"/>
        <v>5</v>
      </c>
      <c r="D90" s="8">
        <f>'Monthly Data'!D90</f>
        <v>8671238.6385931578</v>
      </c>
      <c r="E90" s="1">
        <f>'Monthly Data'!E90</f>
        <v>605813.83793017792</v>
      </c>
      <c r="F90" s="8">
        <f>'Monthly Data'!F90</f>
        <v>9277052.476523336</v>
      </c>
      <c r="G90" s="8">
        <f>'Monthly Data'!G90</f>
        <v>3445346.0237181168</v>
      </c>
      <c r="H90" s="1">
        <f>'Monthly Data'!H90</f>
        <v>270693.99467576476</v>
      </c>
      <c r="I90" s="8">
        <f>'Monthly Data'!I90</f>
        <v>3716040.0183938816</v>
      </c>
      <c r="J90" s="8">
        <f>'Monthly Data'!J90</f>
        <v>10207613.684272055</v>
      </c>
      <c r="K90" s="1">
        <f>'Monthly Data'!K90</f>
        <v>578682.55469858088</v>
      </c>
      <c r="L90" s="8">
        <f>'Monthly Data'!L90</f>
        <v>10786296.238970635</v>
      </c>
      <c r="M90" s="8">
        <f>'Monthly Data'!M90</f>
        <v>79634.420499382555</v>
      </c>
      <c r="N90" s="8">
        <f>'Monthly Data'!N90</f>
        <v>34211.565359477128</v>
      </c>
      <c r="O90" s="5">
        <f>'Monthly Data'!O90</f>
        <v>24107.83</v>
      </c>
      <c r="P90" s="5">
        <f>'Monthly Data'!P90</f>
        <v>281.15999999999997</v>
      </c>
      <c r="Q90" s="8">
        <f>'Monthly Data'!Q90</f>
        <v>15687</v>
      </c>
      <c r="R90" s="8">
        <f>'Monthly Data'!R90</f>
        <v>1754</v>
      </c>
      <c r="S90" s="8">
        <f>'Monthly Data'!S90</f>
        <v>124</v>
      </c>
      <c r="T90" s="8">
        <f>'Monthly Data'!T90</f>
        <v>3261</v>
      </c>
      <c r="U90" s="8">
        <f>'Monthly Data'!U90</f>
        <v>30</v>
      </c>
      <c r="V90" s="41">
        <f>Weather!C210</f>
        <v>10.354838709677422</v>
      </c>
      <c r="W90" s="42">
        <f>Weather!D210</f>
        <v>361</v>
      </c>
      <c r="X90" s="42">
        <f>Weather!E210</f>
        <v>0</v>
      </c>
      <c r="Y90" s="42">
        <f>Weather!F210</f>
        <v>299</v>
      </c>
      <c r="Z90" s="42">
        <f>Weather!G210</f>
        <v>0</v>
      </c>
      <c r="AA90" s="42">
        <f>Weather!H210</f>
        <v>237</v>
      </c>
      <c r="AB90" s="42">
        <f>Weather!I210</f>
        <v>0</v>
      </c>
      <c r="AC90" s="42">
        <f>Weather!J210</f>
        <v>179.6</v>
      </c>
      <c r="AD90" s="42">
        <f>Weather!K210</f>
        <v>4.5999999999999996</v>
      </c>
      <c r="AE90" s="42">
        <f>Weather!L210</f>
        <v>126.3</v>
      </c>
      <c r="AF90" s="42">
        <f>Weather!M210</f>
        <v>13.3</v>
      </c>
      <c r="AG90" s="42">
        <f>Weather!N210</f>
        <v>76.099999999999994</v>
      </c>
      <c r="AH90" s="42">
        <f>Weather!O210</f>
        <v>25.1</v>
      </c>
      <c r="AI90" s="42">
        <f>Weather!P210</f>
        <v>39.299999999999997</v>
      </c>
      <c r="AJ90" s="42">
        <f>Weather!Q210</f>
        <v>50.3</v>
      </c>
      <c r="AK90" s="42">
        <f>Weather!R210</f>
        <v>17.8</v>
      </c>
      <c r="AL90" s="42">
        <f>Weather!S210</f>
        <v>90.8</v>
      </c>
      <c r="AM90" s="39">
        <f>Economic!C90</f>
        <v>752393.2</v>
      </c>
      <c r="AN90" s="39">
        <f>Economic!D90</f>
        <v>7398.9</v>
      </c>
      <c r="AO90" s="39">
        <f>Economic!E90</f>
        <v>7366.8</v>
      </c>
      <c r="AP90" s="39">
        <f>Economic!F90</f>
        <v>113.8</v>
      </c>
      <c r="AQ90" s="39">
        <f>Economic!G90</f>
        <v>112.4</v>
      </c>
      <c r="AR90" s="43">
        <f t="shared" si="49"/>
        <v>31</v>
      </c>
      <c r="AS90" s="43">
        <v>22</v>
      </c>
      <c r="AT90" s="43">
        <f t="shared" si="51"/>
        <v>89</v>
      </c>
      <c r="AU90" s="43">
        <f t="shared" si="74"/>
        <v>0</v>
      </c>
      <c r="AV90" s="43">
        <f t="shared" si="74"/>
        <v>0</v>
      </c>
      <c r="AW90" s="43">
        <f t="shared" si="74"/>
        <v>0</v>
      </c>
      <c r="AX90" s="43">
        <f t="shared" si="74"/>
        <v>0</v>
      </c>
      <c r="AY90" s="43">
        <f t="shared" si="74"/>
        <v>1</v>
      </c>
      <c r="AZ90" s="43">
        <f t="shared" si="74"/>
        <v>0</v>
      </c>
      <c r="BA90" s="43">
        <f t="shared" si="74"/>
        <v>0</v>
      </c>
      <c r="BB90" s="43">
        <f t="shared" si="74"/>
        <v>0</v>
      </c>
      <c r="BC90" s="43">
        <f t="shared" si="74"/>
        <v>0</v>
      </c>
      <c r="BD90" s="43">
        <f t="shared" si="74"/>
        <v>0</v>
      </c>
      <c r="BE90" s="43">
        <f t="shared" si="74"/>
        <v>0</v>
      </c>
      <c r="BF90" s="43">
        <f t="shared" si="74"/>
        <v>0</v>
      </c>
      <c r="BG90" s="43">
        <f t="shared" si="74"/>
        <v>1</v>
      </c>
      <c r="BH90" s="43">
        <f t="shared" si="74"/>
        <v>0</v>
      </c>
      <c r="BI90" s="43">
        <f t="shared" si="52"/>
        <v>1</v>
      </c>
      <c r="BJ90" s="44">
        <v>0</v>
      </c>
      <c r="BK90" s="44">
        <v>0</v>
      </c>
      <c r="BL90" s="44">
        <f t="shared" si="73"/>
        <v>0</v>
      </c>
      <c r="BM90" s="43">
        <f t="shared" si="75"/>
        <v>0</v>
      </c>
      <c r="BN90" s="49">
        <f t="shared" si="54"/>
        <v>0</v>
      </c>
      <c r="BO90" s="49">
        <f t="shared" si="55"/>
        <v>0</v>
      </c>
      <c r="BP90" s="49">
        <f t="shared" si="56"/>
        <v>0</v>
      </c>
      <c r="BQ90" s="49">
        <f t="shared" si="57"/>
        <v>0</v>
      </c>
      <c r="BR90" s="49">
        <f t="shared" si="58"/>
        <v>0</v>
      </c>
      <c r="BS90" s="49">
        <f t="shared" si="59"/>
        <v>0</v>
      </c>
      <c r="BT90" s="49">
        <f t="shared" si="60"/>
        <v>0</v>
      </c>
      <c r="BU90" s="49">
        <f t="shared" si="61"/>
        <v>0</v>
      </c>
      <c r="BV90" s="49">
        <f t="shared" si="62"/>
        <v>0</v>
      </c>
      <c r="BW90" s="49">
        <f t="shared" si="63"/>
        <v>0</v>
      </c>
      <c r="BX90" s="49">
        <f t="shared" si="64"/>
        <v>0</v>
      </c>
      <c r="BY90" s="49">
        <f t="shared" si="65"/>
        <v>0</v>
      </c>
      <c r="BZ90" s="49">
        <f t="shared" si="66"/>
        <v>0</v>
      </c>
      <c r="CA90" s="49">
        <f t="shared" si="67"/>
        <v>0</v>
      </c>
      <c r="CB90" s="49">
        <f t="shared" si="68"/>
        <v>0</v>
      </c>
      <c r="CC90" s="49">
        <f t="shared" si="69"/>
        <v>0</v>
      </c>
      <c r="CD90" s="8">
        <f t="shared" si="70"/>
        <v>591.38474383396033</v>
      </c>
      <c r="CE90" s="8">
        <f t="shared" si="71"/>
        <v>2118.6089044434902</v>
      </c>
      <c r="CF90" s="8">
        <f t="shared" si="72"/>
        <v>86986.25999169868</v>
      </c>
    </row>
    <row r="91" spans="1:84">
      <c r="A91" s="7">
        <f>'Monthly Data'!A91</f>
        <v>43617</v>
      </c>
      <c r="B91" s="6">
        <f>'Monthly Data'!B91</f>
        <v>2019</v>
      </c>
      <c r="C91" s="6">
        <f t="shared" si="50"/>
        <v>6</v>
      </c>
      <c r="D91" s="8">
        <f>'Monthly Data'!D91</f>
        <v>8331102.5462989938</v>
      </c>
      <c r="E91" s="1">
        <f>'Monthly Data'!E91</f>
        <v>605813.83793017792</v>
      </c>
      <c r="F91" s="8">
        <f>'Monthly Data'!F91</f>
        <v>8936916.384229172</v>
      </c>
      <c r="G91" s="8">
        <f>'Monthly Data'!G91</f>
        <v>3448489.9909632192</v>
      </c>
      <c r="H91" s="1">
        <f>'Monthly Data'!H91</f>
        <v>270693.99467576476</v>
      </c>
      <c r="I91" s="8">
        <f>'Monthly Data'!I91</f>
        <v>3719183.985638984</v>
      </c>
      <c r="J91" s="8">
        <f>'Monthly Data'!J91</f>
        <v>10060825.489111267</v>
      </c>
      <c r="K91" s="1">
        <f>'Monthly Data'!K91</f>
        <v>578682.55469858088</v>
      </c>
      <c r="L91" s="8">
        <f>'Monthly Data'!L91</f>
        <v>10639508.043809848</v>
      </c>
      <c r="M91" s="8">
        <f>'Monthly Data'!M91</f>
        <v>71160.610624177993</v>
      </c>
      <c r="N91" s="8">
        <f>'Monthly Data'!N91</f>
        <v>33715.378284647188</v>
      </c>
      <c r="O91" s="5">
        <f>'Monthly Data'!O91</f>
        <v>24029.240000000005</v>
      </c>
      <c r="P91" s="5">
        <f>'Monthly Data'!P91</f>
        <v>281.15999999999997</v>
      </c>
      <c r="Q91" s="8">
        <f>'Monthly Data'!Q91</f>
        <v>15728</v>
      </c>
      <c r="R91" s="8">
        <f>'Monthly Data'!R91</f>
        <v>1766</v>
      </c>
      <c r="S91" s="8">
        <f>'Monthly Data'!S91</f>
        <v>124</v>
      </c>
      <c r="T91" s="8">
        <f>'Monthly Data'!T91</f>
        <v>3261</v>
      </c>
      <c r="U91" s="8">
        <f>'Monthly Data'!U91</f>
        <v>30</v>
      </c>
      <c r="V91" s="41">
        <f>Weather!C211</f>
        <v>15.359999999999998</v>
      </c>
      <c r="W91" s="42">
        <f>Weather!D211</f>
        <v>199.2</v>
      </c>
      <c r="X91" s="42">
        <f>Weather!E211</f>
        <v>0</v>
      </c>
      <c r="Y91" s="42">
        <f>Weather!F211</f>
        <v>143.9</v>
      </c>
      <c r="Z91" s="42">
        <f>Weather!G211</f>
        <v>4.7</v>
      </c>
      <c r="AA91" s="42">
        <f>Weather!H211</f>
        <v>96.1</v>
      </c>
      <c r="AB91" s="42">
        <f>Weather!I211</f>
        <v>16.899999999999999</v>
      </c>
      <c r="AC91" s="42">
        <f>Weather!J211</f>
        <v>53.6</v>
      </c>
      <c r="AD91" s="42">
        <f>Weather!K211</f>
        <v>34.4</v>
      </c>
      <c r="AE91" s="42">
        <f>Weather!L211</f>
        <v>23.2</v>
      </c>
      <c r="AF91" s="42">
        <f>Weather!M211</f>
        <v>64</v>
      </c>
      <c r="AG91" s="42">
        <f>Weather!N211</f>
        <v>7.3</v>
      </c>
      <c r="AH91" s="42">
        <f>Weather!O211</f>
        <v>108.1</v>
      </c>
      <c r="AI91" s="42">
        <f>Weather!P211</f>
        <v>0.3</v>
      </c>
      <c r="AJ91" s="42">
        <f>Weather!Q211</f>
        <v>161.1</v>
      </c>
      <c r="AK91" s="42">
        <f>Weather!R211</f>
        <v>0</v>
      </c>
      <c r="AL91" s="42">
        <f>Weather!S211</f>
        <v>220.8</v>
      </c>
      <c r="AM91" s="39">
        <f>Economic!C91</f>
        <v>752393.2</v>
      </c>
      <c r="AN91" s="39">
        <f>Economic!D91</f>
        <v>7420.3</v>
      </c>
      <c r="AO91" s="39">
        <f>Economic!E91</f>
        <v>7460.9</v>
      </c>
      <c r="AP91" s="39">
        <f>Economic!F91</f>
        <v>115.4</v>
      </c>
      <c r="AQ91" s="39">
        <f>Economic!G91</f>
        <v>116.2</v>
      </c>
      <c r="AR91" s="43">
        <f t="shared" si="49"/>
        <v>30</v>
      </c>
      <c r="AS91" s="43">
        <v>22</v>
      </c>
      <c r="AT91" s="43">
        <f t="shared" si="51"/>
        <v>90</v>
      </c>
      <c r="AU91" s="43">
        <f t="shared" si="74"/>
        <v>0</v>
      </c>
      <c r="AV91" s="43">
        <f t="shared" si="74"/>
        <v>0</v>
      </c>
      <c r="AW91" s="43">
        <f t="shared" si="74"/>
        <v>0</v>
      </c>
      <c r="AX91" s="43">
        <f t="shared" si="74"/>
        <v>0</v>
      </c>
      <c r="AY91" s="43">
        <f t="shared" si="74"/>
        <v>0</v>
      </c>
      <c r="AZ91" s="43">
        <f t="shared" si="74"/>
        <v>1</v>
      </c>
      <c r="BA91" s="43">
        <f t="shared" si="74"/>
        <v>0</v>
      </c>
      <c r="BB91" s="43">
        <f t="shared" si="74"/>
        <v>0</v>
      </c>
      <c r="BC91" s="43">
        <f t="shared" si="74"/>
        <v>0</v>
      </c>
      <c r="BD91" s="43">
        <f t="shared" si="74"/>
        <v>0</v>
      </c>
      <c r="BE91" s="43">
        <f t="shared" si="74"/>
        <v>0</v>
      </c>
      <c r="BF91" s="43">
        <f t="shared" si="74"/>
        <v>0</v>
      </c>
      <c r="BG91" s="43">
        <f t="shared" si="74"/>
        <v>0</v>
      </c>
      <c r="BH91" s="43">
        <f t="shared" si="74"/>
        <v>0</v>
      </c>
      <c r="BI91" s="43">
        <f t="shared" si="52"/>
        <v>0</v>
      </c>
      <c r="BJ91" s="44">
        <v>0</v>
      </c>
      <c r="BK91" s="44">
        <v>0</v>
      </c>
      <c r="BL91" s="44">
        <f t="shared" si="73"/>
        <v>0</v>
      </c>
      <c r="BM91" s="43">
        <f t="shared" si="75"/>
        <v>0</v>
      </c>
      <c r="BN91" s="49">
        <f t="shared" si="54"/>
        <v>0</v>
      </c>
      <c r="BO91" s="49">
        <f t="shared" si="55"/>
        <v>0</v>
      </c>
      <c r="BP91" s="49">
        <f t="shared" si="56"/>
        <v>0</v>
      </c>
      <c r="BQ91" s="49">
        <f t="shared" si="57"/>
        <v>0</v>
      </c>
      <c r="BR91" s="49">
        <f t="shared" si="58"/>
        <v>0</v>
      </c>
      <c r="BS91" s="49">
        <f t="shared" si="59"/>
        <v>0</v>
      </c>
      <c r="BT91" s="49">
        <f t="shared" si="60"/>
        <v>0</v>
      </c>
      <c r="BU91" s="49">
        <f t="shared" si="61"/>
        <v>0</v>
      </c>
      <c r="BV91" s="49">
        <f t="shared" si="62"/>
        <v>0</v>
      </c>
      <c r="BW91" s="49">
        <f t="shared" si="63"/>
        <v>0</v>
      </c>
      <c r="BX91" s="49">
        <f t="shared" si="64"/>
        <v>0</v>
      </c>
      <c r="BY91" s="49">
        <f t="shared" si="65"/>
        <v>0</v>
      </c>
      <c r="BZ91" s="49">
        <f t="shared" si="66"/>
        <v>0</v>
      </c>
      <c r="CA91" s="49">
        <f t="shared" si="67"/>
        <v>0</v>
      </c>
      <c r="CB91" s="49">
        <f t="shared" si="68"/>
        <v>0</v>
      </c>
      <c r="CC91" s="49">
        <f t="shared" si="69"/>
        <v>0</v>
      </c>
      <c r="CD91" s="8">
        <f t="shared" si="70"/>
        <v>568.21696237469303</v>
      </c>
      <c r="CE91" s="8">
        <f t="shared" si="71"/>
        <v>2105.9931968510668</v>
      </c>
      <c r="CF91" s="8">
        <f t="shared" si="72"/>
        <v>85802.484224272965</v>
      </c>
    </row>
    <row r="92" spans="1:84">
      <c r="A92" s="7">
        <f>'Monthly Data'!A92</f>
        <v>43647</v>
      </c>
      <c r="B92" s="6">
        <f>'Monthly Data'!B92</f>
        <v>2019</v>
      </c>
      <c r="C92" s="6">
        <f t="shared" si="50"/>
        <v>7</v>
      </c>
      <c r="D92" s="8">
        <f>'Monthly Data'!D92</f>
        <v>10609156.907327704</v>
      </c>
      <c r="E92" s="1">
        <f>'Monthly Data'!E92</f>
        <v>605813.83793017792</v>
      </c>
      <c r="F92" s="8">
        <f>'Monthly Data'!F92</f>
        <v>11214970.745257882</v>
      </c>
      <c r="G92" s="8">
        <f>'Monthly Data'!G92</f>
        <v>4014350.0624655569</v>
      </c>
      <c r="H92" s="1">
        <f>'Monthly Data'!H92</f>
        <v>270693.99467576476</v>
      </c>
      <c r="I92" s="8">
        <f>'Monthly Data'!I92</f>
        <v>4285044.0571413217</v>
      </c>
      <c r="J92" s="8">
        <f>'Monthly Data'!J92</f>
        <v>10411256.698898302</v>
      </c>
      <c r="K92" s="1">
        <f>'Monthly Data'!K92</f>
        <v>578682.55469858088</v>
      </c>
      <c r="L92" s="8">
        <f>'Monthly Data'!L92</f>
        <v>10989939.253596883</v>
      </c>
      <c r="M92" s="8">
        <f>'Monthly Data'!M92</f>
        <v>76351.305884360918</v>
      </c>
      <c r="N92" s="8">
        <f>'Monthly Data'!N92</f>
        <v>31669.642501445029</v>
      </c>
      <c r="O92" s="5">
        <f>'Monthly Data'!O92</f>
        <v>24951.919999999998</v>
      </c>
      <c r="P92" s="5">
        <f>'Monthly Data'!P92</f>
        <v>281.15999999999997</v>
      </c>
      <c r="Q92" s="8">
        <f>'Monthly Data'!Q92</f>
        <v>15749</v>
      </c>
      <c r="R92" s="8">
        <f>'Monthly Data'!R92</f>
        <v>1757</v>
      </c>
      <c r="S92" s="8">
        <f>'Monthly Data'!S92</f>
        <v>124</v>
      </c>
      <c r="T92" s="8">
        <f>'Monthly Data'!T92</f>
        <v>3261</v>
      </c>
      <c r="U92" s="8">
        <f>'Monthly Data'!U92</f>
        <v>30</v>
      </c>
      <c r="V92" s="41">
        <f>Weather!C212</f>
        <v>21.268278561885225</v>
      </c>
      <c r="W92" s="42">
        <f>Weather!D212</f>
        <v>54.6</v>
      </c>
      <c r="X92" s="42">
        <f>Weather!E212</f>
        <v>31.9</v>
      </c>
      <c r="Y92" s="42">
        <f>Weather!F212</f>
        <v>23</v>
      </c>
      <c r="Z92" s="42">
        <f>Weather!G212</f>
        <v>62.3</v>
      </c>
      <c r="AA92" s="42">
        <f>Weather!H212</f>
        <v>4</v>
      </c>
      <c r="AB92" s="42">
        <f>Weather!I212</f>
        <v>105.3</v>
      </c>
      <c r="AC92" s="42">
        <f>Weather!J212</f>
        <v>0</v>
      </c>
      <c r="AD92" s="42">
        <f>Weather!K212</f>
        <v>163.30000000000001</v>
      </c>
      <c r="AE92" s="42">
        <f>Weather!L212</f>
        <v>0</v>
      </c>
      <c r="AF92" s="42">
        <f>Weather!M212</f>
        <v>225.3</v>
      </c>
      <c r="AG92" s="42">
        <f>Weather!N212</f>
        <v>0</v>
      </c>
      <c r="AH92" s="42">
        <f>Weather!O212</f>
        <v>287.3</v>
      </c>
      <c r="AI92" s="42">
        <f>Weather!P212</f>
        <v>0</v>
      </c>
      <c r="AJ92" s="42">
        <f>Weather!Q212</f>
        <v>349.3</v>
      </c>
      <c r="AK92" s="42">
        <f>Weather!R212</f>
        <v>0</v>
      </c>
      <c r="AL92" s="42">
        <f>Weather!S212</f>
        <v>411.3</v>
      </c>
      <c r="AM92" s="39">
        <f>Economic!C92</f>
        <v>752393.2</v>
      </c>
      <c r="AN92" s="39">
        <f>Economic!D92</f>
        <v>7423.6</v>
      </c>
      <c r="AO92" s="39">
        <f>Economic!E92</f>
        <v>7509.9</v>
      </c>
      <c r="AP92" s="39">
        <f>Economic!F92</f>
        <v>115.7</v>
      </c>
      <c r="AQ92" s="39">
        <f>Economic!G92</f>
        <v>118.6</v>
      </c>
      <c r="AR92" s="43">
        <f t="shared" si="49"/>
        <v>31</v>
      </c>
      <c r="AS92" s="43">
        <v>20</v>
      </c>
      <c r="AT92" s="43">
        <f t="shared" si="51"/>
        <v>91</v>
      </c>
      <c r="AU92" s="43">
        <f t="shared" ref="AU92:BH107" si="76">AU80</f>
        <v>0</v>
      </c>
      <c r="AV92" s="43">
        <f t="shared" si="76"/>
        <v>0</v>
      </c>
      <c r="AW92" s="43">
        <f t="shared" si="76"/>
        <v>0</v>
      </c>
      <c r="AX92" s="43">
        <f t="shared" si="76"/>
        <v>0</v>
      </c>
      <c r="AY92" s="43">
        <f t="shared" si="76"/>
        <v>0</v>
      </c>
      <c r="AZ92" s="43">
        <f t="shared" si="76"/>
        <v>0</v>
      </c>
      <c r="BA92" s="43">
        <f t="shared" si="76"/>
        <v>1</v>
      </c>
      <c r="BB92" s="43">
        <f t="shared" si="76"/>
        <v>0</v>
      </c>
      <c r="BC92" s="43">
        <f t="shared" si="76"/>
        <v>0</v>
      </c>
      <c r="BD92" s="43">
        <f t="shared" si="76"/>
        <v>0</v>
      </c>
      <c r="BE92" s="43">
        <f t="shared" si="76"/>
        <v>0</v>
      </c>
      <c r="BF92" s="43">
        <f t="shared" si="76"/>
        <v>0</v>
      </c>
      <c r="BG92" s="43">
        <f t="shared" si="76"/>
        <v>0</v>
      </c>
      <c r="BH92" s="43">
        <f t="shared" si="76"/>
        <v>0</v>
      </c>
      <c r="BI92" s="43">
        <f t="shared" si="52"/>
        <v>0</v>
      </c>
      <c r="BJ92" s="44">
        <v>0</v>
      </c>
      <c r="BK92" s="44">
        <v>0</v>
      </c>
      <c r="BL92" s="44">
        <f t="shared" si="73"/>
        <v>0</v>
      </c>
      <c r="BM92" s="43">
        <f t="shared" si="75"/>
        <v>0</v>
      </c>
      <c r="BN92" s="49">
        <f t="shared" si="54"/>
        <v>0</v>
      </c>
      <c r="BO92" s="49">
        <f t="shared" si="55"/>
        <v>0</v>
      </c>
      <c r="BP92" s="49">
        <f t="shared" si="56"/>
        <v>0</v>
      </c>
      <c r="BQ92" s="49">
        <f t="shared" si="57"/>
        <v>0</v>
      </c>
      <c r="BR92" s="49">
        <f t="shared" si="58"/>
        <v>0</v>
      </c>
      <c r="BS92" s="49">
        <f t="shared" si="59"/>
        <v>0</v>
      </c>
      <c r="BT92" s="49">
        <f t="shared" si="60"/>
        <v>0</v>
      </c>
      <c r="BU92" s="49">
        <f t="shared" si="61"/>
        <v>0</v>
      </c>
      <c r="BV92" s="49">
        <f t="shared" si="62"/>
        <v>0</v>
      </c>
      <c r="BW92" s="49">
        <f t="shared" si="63"/>
        <v>0</v>
      </c>
      <c r="BX92" s="49">
        <f t="shared" si="64"/>
        <v>0</v>
      </c>
      <c r="BY92" s="49">
        <f t="shared" si="65"/>
        <v>0</v>
      </c>
      <c r="BZ92" s="49">
        <f t="shared" si="66"/>
        <v>0</v>
      </c>
      <c r="CA92" s="49">
        <f t="shared" si="67"/>
        <v>0</v>
      </c>
      <c r="CB92" s="49">
        <f t="shared" si="68"/>
        <v>0</v>
      </c>
      <c r="CC92" s="49">
        <f t="shared" si="69"/>
        <v>0</v>
      </c>
      <c r="CD92" s="8">
        <f t="shared" si="70"/>
        <v>712.10684775273876</v>
      </c>
      <c r="CE92" s="8">
        <f t="shared" si="71"/>
        <v>2438.8412391242582</v>
      </c>
      <c r="CF92" s="8">
        <f t="shared" si="72"/>
        <v>88628.5423677168</v>
      </c>
    </row>
    <row r="93" spans="1:84">
      <c r="A93" s="7">
        <f>'Monthly Data'!A93</f>
        <v>43678</v>
      </c>
      <c r="B93" s="6">
        <f>'Monthly Data'!B93</f>
        <v>2019</v>
      </c>
      <c r="C93" s="6">
        <f t="shared" si="50"/>
        <v>8</v>
      </c>
      <c r="D93" s="8">
        <f>'Monthly Data'!D93</f>
        <v>9801261.3353332076</v>
      </c>
      <c r="E93" s="1">
        <f>'Monthly Data'!E93</f>
        <v>605813.83793017792</v>
      </c>
      <c r="F93" s="8">
        <f>'Monthly Data'!F93</f>
        <v>10407075.173263386</v>
      </c>
      <c r="G93" s="8">
        <f>'Monthly Data'!G93</f>
        <v>3882002.7717145048</v>
      </c>
      <c r="H93" s="1">
        <f>'Monthly Data'!H93</f>
        <v>270693.99467576476</v>
      </c>
      <c r="I93" s="8">
        <f>'Monthly Data'!I93</f>
        <v>4152696.7663902696</v>
      </c>
      <c r="J93" s="8">
        <f>'Monthly Data'!J93</f>
        <v>10709168.986959817</v>
      </c>
      <c r="K93" s="1">
        <f>'Monthly Data'!K93</f>
        <v>578682.55469858088</v>
      </c>
      <c r="L93" s="8">
        <f>'Monthly Data'!L93</f>
        <v>11287851.541658398</v>
      </c>
      <c r="M93" s="8">
        <f>'Monthly Data'!M93</f>
        <v>86315.117918134973</v>
      </c>
      <c r="N93" s="8">
        <f>'Monthly Data'!N93</f>
        <v>34025.156570154941</v>
      </c>
      <c r="O93" s="5">
        <f>'Monthly Data'!O93</f>
        <v>26294.26</v>
      </c>
      <c r="P93" s="5">
        <f>'Monthly Data'!P93</f>
        <v>281.15999999999997</v>
      </c>
      <c r="Q93" s="8">
        <f>'Monthly Data'!Q93</f>
        <v>15732</v>
      </c>
      <c r="R93" s="8">
        <f>'Monthly Data'!R93</f>
        <v>1746</v>
      </c>
      <c r="S93" s="8">
        <f>'Monthly Data'!S93</f>
        <v>124</v>
      </c>
      <c r="T93" s="8">
        <f>'Monthly Data'!T93</f>
        <v>3261</v>
      </c>
      <c r="U93" s="8">
        <f>'Monthly Data'!U93</f>
        <v>30</v>
      </c>
      <c r="V93" s="41">
        <f>Weather!C213</f>
        <v>19.593548387096778</v>
      </c>
      <c r="W93" s="42">
        <f>Weather!D213</f>
        <v>77</v>
      </c>
      <c r="X93" s="42">
        <f>Weather!E213</f>
        <v>2.4</v>
      </c>
      <c r="Y93" s="42">
        <f>Weather!F213</f>
        <v>30.3</v>
      </c>
      <c r="Z93" s="42">
        <f>Weather!G213</f>
        <v>17.7</v>
      </c>
      <c r="AA93" s="42">
        <f>Weather!H213</f>
        <v>7.3</v>
      </c>
      <c r="AB93" s="42">
        <f>Weather!I213</f>
        <v>56.7</v>
      </c>
      <c r="AC93" s="42">
        <f>Weather!J213</f>
        <v>0</v>
      </c>
      <c r="AD93" s="42">
        <f>Weather!K213</f>
        <v>111.4</v>
      </c>
      <c r="AE93" s="42">
        <f>Weather!L213</f>
        <v>0</v>
      </c>
      <c r="AF93" s="42">
        <f>Weather!M213</f>
        <v>173.4</v>
      </c>
      <c r="AG93" s="42">
        <f>Weather!N213</f>
        <v>0</v>
      </c>
      <c r="AH93" s="42">
        <f>Weather!O213</f>
        <v>235.4</v>
      </c>
      <c r="AI93" s="42">
        <f>Weather!P213</f>
        <v>0</v>
      </c>
      <c r="AJ93" s="42">
        <f>Weather!Q213</f>
        <v>297.39999999999998</v>
      </c>
      <c r="AK93" s="42">
        <f>Weather!R213</f>
        <v>0</v>
      </c>
      <c r="AL93" s="42">
        <f>Weather!S213</f>
        <v>359.4</v>
      </c>
      <c r="AM93" s="39">
        <f>Economic!C93</f>
        <v>752393.2</v>
      </c>
      <c r="AN93" s="39">
        <f>Economic!D93</f>
        <v>7433.8</v>
      </c>
      <c r="AO93" s="39">
        <f>Economic!E93</f>
        <v>7523.3</v>
      </c>
      <c r="AP93" s="39">
        <f>Economic!F93</f>
        <v>115.9</v>
      </c>
      <c r="AQ93" s="39">
        <f>Economic!G93</f>
        <v>119.6</v>
      </c>
      <c r="AR93" s="43">
        <f t="shared" si="49"/>
        <v>31</v>
      </c>
      <c r="AS93" s="43">
        <v>22</v>
      </c>
      <c r="AT93" s="43">
        <f t="shared" si="51"/>
        <v>92</v>
      </c>
      <c r="AU93" s="43">
        <f t="shared" si="76"/>
        <v>0</v>
      </c>
      <c r="AV93" s="43">
        <f t="shared" si="76"/>
        <v>0</v>
      </c>
      <c r="AW93" s="43">
        <f t="shared" si="76"/>
        <v>0</v>
      </c>
      <c r="AX93" s="43">
        <f t="shared" si="76"/>
        <v>0</v>
      </c>
      <c r="AY93" s="43">
        <f t="shared" si="76"/>
        <v>0</v>
      </c>
      <c r="AZ93" s="43">
        <f t="shared" si="76"/>
        <v>0</v>
      </c>
      <c r="BA93" s="43">
        <f t="shared" si="76"/>
        <v>0</v>
      </c>
      <c r="BB93" s="43">
        <f t="shared" si="76"/>
        <v>1</v>
      </c>
      <c r="BC93" s="43">
        <f t="shared" si="76"/>
        <v>0</v>
      </c>
      <c r="BD93" s="43">
        <f t="shared" si="76"/>
        <v>0</v>
      </c>
      <c r="BE93" s="43">
        <f t="shared" si="76"/>
        <v>0</v>
      </c>
      <c r="BF93" s="43">
        <f t="shared" si="76"/>
        <v>0</v>
      </c>
      <c r="BG93" s="43">
        <f t="shared" si="76"/>
        <v>0</v>
      </c>
      <c r="BH93" s="43">
        <f t="shared" si="76"/>
        <v>0</v>
      </c>
      <c r="BI93" s="43">
        <f t="shared" si="52"/>
        <v>0</v>
      </c>
      <c r="BJ93" s="44">
        <v>0</v>
      </c>
      <c r="BK93" s="44">
        <v>0</v>
      </c>
      <c r="BL93" s="44">
        <f t="shared" si="73"/>
        <v>0</v>
      </c>
      <c r="BM93" s="43">
        <f t="shared" si="75"/>
        <v>0</v>
      </c>
      <c r="BN93" s="49">
        <f t="shared" si="54"/>
        <v>0</v>
      </c>
      <c r="BO93" s="49">
        <f t="shared" si="55"/>
        <v>0</v>
      </c>
      <c r="BP93" s="49">
        <f t="shared" si="56"/>
        <v>0</v>
      </c>
      <c r="BQ93" s="49">
        <f t="shared" si="57"/>
        <v>0</v>
      </c>
      <c r="BR93" s="49">
        <f t="shared" si="58"/>
        <v>0</v>
      </c>
      <c r="BS93" s="49">
        <f t="shared" si="59"/>
        <v>0</v>
      </c>
      <c r="BT93" s="49">
        <f t="shared" si="60"/>
        <v>0</v>
      </c>
      <c r="BU93" s="49">
        <f t="shared" si="61"/>
        <v>0</v>
      </c>
      <c r="BV93" s="49">
        <f t="shared" si="62"/>
        <v>0</v>
      </c>
      <c r="BW93" s="49">
        <f t="shared" si="63"/>
        <v>0</v>
      </c>
      <c r="BX93" s="49">
        <f t="shared" si="64"/>
        <v>0</v>
      </c>
      <c r="BY93" s="49">
        <f t="shared" si="65"/>
        <v>0</v>
      </c>
      <c r="BZ93" s="49">
        <f t="shared" si="66"/>
        <v>0</v>
      </c>
      <c r="CA93" s="49">
        <f t="shared" si="67"/>
        <v>0</v>
      </c>
      <c r="CB93" s="49">
        <f t="shared" si="68"/>
        <v>0</v>
      </c>
      <c r="CC93" s="49">
        <f t="shared" si="69"/>
        <v>0</v>
      </c>
      <c r="CD93" s="8">
        <f t="shared" si="70"/>
        <v>661.52270361450462</v>
      </c>
      <c r="CE93" s="8">
        <f t="shared" si="71"/>
        <v>2378.4059372223765</v>
      </c>
      <c r="CF93" s="8">
        <f t="shared" si="72"/>
        <v>91031.060819825783</v>
      </c>
    </row>
    <row r="94" spans="1:84">
      <c r="A94" s="7">
        <f>'Monthly Data'!A94</f>
        <v>43709</v>
      </c>
      <c r="B94" s="6">
        <f>'Monthly Data'!B94</f>
        <v>2019</v>
      </c>
      <c r="C94" s="6">
        <f t="shared" si="50"/>
        <v>9</v>
      </c>
      <c r="D94" s="8">
        <f>'Monthly Data'!D94</f>
        <v>8061127.0845380994</v>
      </c>
      <c r="E94" s="1">
        <f>'Monthly Data'!E94</f>
        <v>605813.83793017792</v>
      </c>
      <c r="F94" s="8">
        <f>'Monthly Data'!F94</f>
        <v>8666940.9224682767</v>
      </c>
      <c r="G94" s="8">
        <f>'Monthly Data'!G94</f>
        <v>3448393.0346508492</v>
      </c>
      <c r="H94" s="1">
        <f>'Monthly Data'!H94</f>
        <v>270693.99467576476</v>
      </c>
      <c r="I94" s="8">
        <f>'Monthly Data'!I94</f>
        <v>3719087.029326614</v>
      </c>
      <c r="J94" s="8">
        <f>'Monthly Data'!J94</f>
        <v>10395119.136384932</v>
      </c>
      <c r="K94" s="1">
        <f>'Monthly Data'!K94</f>
        <v>578682.55469858088</v>
      </c>
      <c r="L94" s="8">
        <f>'Monthly Data'!L94</f>
        <v>10973801.691083513</v>
      </c>
      <c r="M94" s="8">
        <f>'Monthly Data'!M94</f>
        <v>95972.641245745617</v>
      </c>
      <c r="N94" s="8">
        <f>'Monthly Data'!N94</f>
        <v>33656.943757960209</v>
      </c>
      <c r="O94" s="5">
        <f>'Monthly Data'!O94</f>
        <v>25467.440000000006</v>
      </c>
      <c r="P94" s="5">
        <f>'Monthly Data'!P94</f>
        <v>281.15999999999997</v>
      </c>
      <c r="Q94" s="8">
        <f>'Monthly Data'!Q94</f>
        <v>15807</v>
      </c>
      <c r="R94" s="8">
        <f>'Monthly Data'!R94</f>
        <v>1753</v>
      </c>
      <c r="S94" s="8">
        <f>'Monthly Data'!S94</f>
        <v>127</v>
      </c>
      <c r="T94" s="8">
        <f>'Monthly Data'!T94</f>
        <v>3261</v>
      </c>
      <c r="U94" s="8">
        <f>'Monthly Data'!U94</f>
        <v>30</v>
      </c>
      <c r="V94" s="41">
        <f>Weather!C214</f>
        <v>16.440000000000001</v>
      </c>
      <c r="W94" s="42">
        <f>Weather!D214</f>
        <v>169.3</v>
      </c>
      <c r="X94" s="42">
        <f>Weather!E214</f>
        <v>2.5</v>
      </c>
      <c r="Y94" s="42">
        <f>Weather!F214</f>
        <v>112.2</v>
      </c>
      <c r="Z94" s="42">
        <f>Weather!G214</f>
        <v>5.4</v>
      </c>
      <c r="AA94" s="42">
        <f>Weather!H214</f>
        <v>61.6</v>
      </c>
      <c r="AB94" s="42">
        <f>Weather!I214</f>
        <v>14.8</v>
      </c>
      <c r="AC94" s="42">
        <f>Weather!J214</f>
        <v>25.8</v>
      </c>
      <c r="AD94" s="42">
        <f>Weather!K214</f>
        <v>39</v>
      </c>
      <c r="AE94" s="42">
        <f>Weather!L214</f>
        <v>7</v>
      </c>
      <c r="AF94" s="42">
        <f>Weather!M214</f>
        <v>80.2</v>
      </c>
      <c r="AG94" s="42">
        <f>Weather!N214</f>
        <v>0.2</v>
      </c>
      <c r="AH94" s="42">
        <f>Weather!O214</f>
        <v>133.4</v>
      </c>
      <c r="AI94" s="42">
        <f>Weather!P214</f>
        <v>0</v>
      </c>
      <c r="AJ94" s="42">
        <f>Weather!Q214</f>
        <v>193.2</v>
      </c>
      <c r="AK94" s="42">
        <f>Weather!R214</f>
        <v>0</v>
      </c>
      <c r="AL94" s="42">
        <f>Weather!S214</f>
        <v>253.2</v>
      </c>
      <c r="AM94" s="39">
        <f>Economic!C94</f>
        <v>752393.2</v>
      </c>
      <c r="AN94" s="39">
        <f>Economic!D94</f>
        <v>7448.5</v>
      </c>
      <c r="AO94" s="39">
        <f>Economic!E94</f>
        <v>7505.1</v>
      </c>
      <c r="AP94" s="39">
        <f>Economic!F94</f>
        <v>115.4</v>
      </c>
      <c r="AQ94" s="39">
        <f>Economic!G94</f>
        <v>117.8</v>
      </c>
      <c r="AR94" s="43">
        <f t="shared" si="49"/>
        <v>30</v>
      </c>
      <c r="AS94" s="43">
        <v>20</v>
      </c>
      <c r="AT94" s="43">
        <f t="shared" si="51"/>
        <v>93</v>
      </c>
      <c r="AU94" s="43">
        <f t="shared" si="76"/>
        <v>0</v>
      </c>
      <c r="AV94" s="43">
        <f t="shared" si="76"/>
        <v>0</v>
      </c>
      <c r="AW94" s="43">
        <f t="shared" si="76"/>
        <v>0</v>
      </c>
      <c r="AX94" s="43">
        <f t="shared" si="76"/>
        <v>0</v>
      </c>
      <c r="AY94" s="43">
        <f t="shared" si="76"/>
        <v>0</v>
      </c>
      <c r="AZ94" s="43">
        <f t="shared" si="76"/>
        <v>0</v>
      </c>
      <c r="BA94" s="43">
        <f t="shared" si="76"/>
        <v>0</v>
      </c>
      <c r="BB94" s="43">
        <f t="shared" si="76"/>
        <v>0</v>
      </c>
      <c r="BC94" s="43">
        <f t="shared" si="76"/>
        <v>1</v>
      </c>
      <c r="BD94" s="43">
        <f t="shared" si="76"/>
        <v>0</v>
      </c>
      <c r="BE94" s="43">
        <f t="shared" si="76"/>
        <v>0</v>
      </c>
      <c r="BF94" s="43">
        <f t="shared" si="76"/>
        <v>0</v>
      </c>
      <c r="BG94" s="43">
        <f t="shared" si="76"/>
        <v>0</v>
      </c>
      <c r="BH94" s="43">
        <f t="shared" si="76"/>
        <v>1</v>
      </c>
      <c r="BI94" s="43">
        <f t="shared" si="52"/>
        <v>1</v>
      </c>
      <c r="BJ94" s="44">
        <v>0</v>
      </c>
      <c r="BK94" s="44">
        <v>0</v>
      </c>
      <c r="BL94" s="44">
        <f t="shared" si="73"/>
        <v>0</v>
      </c>
      <c r="BM94" s="43">
        <f t="shared" si="75"/>
        <v>0</v>
      </c>
      <c r="BN94" s="49">
        <f t="shared" si="54"/>
        <v>0</v>
      </c>
      <c r="BO94" s="49">
        <f t="shared" si="55"/>
        <v>0</v>
      </c>
      <c r="BP94" s="49">
        <f t="shared" si="56"/>
        <v>0</v>
      </c>
      <c r="BQ94" s="49">
        <f t="shared" si="57"/>
        <v>0</v>
      </c>
      <c r="BR94" s="49">
        <f t="shared" si="58"/>
        <v>0</v>
      </c>
      <c r="BS94" s="49">
        <f t="shared" si="59"/>
        <v>0</v>
      </c>
      <c r="BT94" s="49">
        <f t="shared" si="60"/>
        <v>0</v>
      </c>
      <c r="BU94" s="49">
        <f t="shared" si="61"/>
        <v>0</v>
      </c>
      <c r="BV94" s="49">
        <f t="shared" si="62"/>
        <v>0</v>
      </c>
      <c r="BW94" s="49">
        <f t="shared" si="63"/>
        <v>0</v>
      </c>
      <c r="BX94" s="49">
        <f t="shared" si="64"/>
        <v>0</v>
      </c>
      <c r="BY94" s="49">
        <f t="shared" si="65"/>
        <v>0</v>
      </c>
      <c r="BZ94" s="49">
        <f t="shared" si="66"/>
        <v>0</v>
      </c>
      <c r="CA94" s="49">
        <f t="shared" si="67"/>
        <v>0</v>
      </c>
      <c r="CB94" s="49">
        <f t="shared" si="68"/>
        <v>0</v>
      </c>
      <c r="CC94" s="49">
        <f t="shared" si="69"/>
        <v>0</v>
      </c>
      <c r="CD94" s="8">
        <f t="shared" si="70"/>
        <v>548.29764803367345</v>
      </c>
      <c r="CE94" s="8">
        <f t="shared" si="71"/>
        <v>2121.5556356683478</v>
      </c>
      <c r="CF94" s="8">
        <f t="shared" si="72"/>
        <v>86407.887331366248</v>
      </c>
    </row>
    <row r="95" spans="1:84">
      <c r="A95" s="7">
        <f>'Monthly Data'!A95</f>
        <v>43739</v>
      </c>
      <c r="B95" s="6">
        <f>'Monthly Data'!B95</f>
        <v>2019</v>
      </c>
      <c r="C95" s="6">
        <f t="shared" si="50"/>
        <v>10</v>
      </c>
      <c r="D95" s="8">
        <f>'Monthly Data'!D95</f>
        <v>8747393.621830821</v>
      </c>
      <c r="E95" s="1">
        <f>'Monthly Data'!E95</f>
        <v>605813.83793017792</v>
      </c>
      <c r="F95" s="8">
        <f>'Monthly Data'!F95</f>
        <v>9353207.4597609993</v>
      </c>
      <c r="G95" s="8">
        <f>'Monthly Data'!G95</f>
        <v>3461001.7663835487</v>
      </c>
      <c r="H95" s="1">
        <f>'Monthly Data'!H95</f>
        <v>270693.99467576476</v>
      </c>
      <c r="I95" s="8">
        <f>'Monthly Data'!I95</f>
        <v>3731695.7610593135</v>
      </c>
      <c r="J95" s="8">
        <f>'Monthly Data'!J95</f>
        <v>10416127.544557648</v>
      </c>
      <c r="K95" s="1">
        <f>'Monthly Data'!K95</f>
        <v>578682.55469858088</v>
      </c>
      <c r="L95" s="8">
        <f>'Monthly Data'!L95</f>
        <v>10994810.099256229</v>
      </c>
      <c r="M95" s="8">
        <f>'Monthly Data'!M95</f>
        <v>112570.42824011325</v>
      </c>
      <c r="N95" s="8">
        <f>'Monthly Data'!N95</f>
        <v>32913.391456526915</v>
      </c>
      <c r="O95" s="5">
        <f>'Monthly Data'!O95</f>
        <v>26140.640000000003</v>
      </c>
      <c r="P95" s="5">
        <f>'Monthly Data'!P95</f>
        <v>281.15999999999997</v>
      </c>
      <c r="Q95" s="8">
        <f>'Monthly Data'!Q95</f>
        <v>15811</v>
      </c>
      <c r="R95" s="8">
        <f>'Monthly Data'!R95</f>
        <v>1788</v>
      </c>
      <c r="S95" s="8">
        <f>'Monthly Data'!S95</f>
        <v>129</v>
      </c>
      <c r="T95" s="8">
        <f>'Monthly Data'!T95</f>
        <v>3261</v>
      </c>
      <c r="U95" s="8">
        <f>'Monthly Data'!U95</f>
        <v>30</v>
      </c>
      <c r="V95" s="41">
        <f>Weather!C215</f>
        <v>9.9741935483870972</v>
      </c>
      <c r="W95" s="42">
        <f>Weather!D215</f>
        <v>372.8</v>
      </c>
      <c r="X95" s="42">
        <f>Weather!E215</f>
        <v>0</v>
      </c>
      <c r="Y95" s="42">
        <f>Weather!F215</f>
        <v>312.60000000000002</v>
      </c>
      <c r="Z95" s="42">
        <f>Weather!G215</f>
        <v>1.8</v>
      </c>
      <c r="AA95" s="42">
        <f>Weather!H215</f>
        <v>252.6</v>
      </c>
      <c r="AB95" s="42">
        <f>Weather!I215</f>
        <v>3.8</v>
      </c>
      <c r="AC95" s="42">
        <f>Weather!J215</f>
        <v>192.6</v>
      </c>
      <c r="AD95" s="42">
        <f>Weather!K215</f>
        <v>5.8</v>
      </c>
      <c r="AE95" s="42">
        <f>Weather!L215</f>
        <v>134.69999999999999</v>
      </c>
      <c r="AF95" s="42">
        <f>Weather!M215</f>
        <v>9.9</v>
      </c>
      <c r="AG95" s="42">
        <f>Weather!N215</f>
        <v>81.099999999999994</v>
      </c>
      <c r="AH95" s="42">
        <f>Weather!O215</f>
        <v>18.3</v>
      </c>
      <c r="AI95" s="42">
        <f>Weather!P215</f>
        <v>41.7</v>
      </c>
      <c r="AJ95" s="42">
        <f>Weather!Q215</f>
        <v>40.9</v>
      </c>
      <c r="AK95" s="42">
        <f>Weather!R215</f>
        <v>14.9</v>
      </c>
      <c r="AL95" s="42">
        <f>Weather!S215</f>
        <v>76.099999999999994</v>
      </c>
      <c r="AM95" s="39">
        <f>Economic!C95</f>
        <v>752393.2</v>
      </c>
      <c r="AN95" s="39">
        <f>Economic!D95</f>
        <v>7462.2</v>
      </c>
      <c r="AO95" s="39">
        <f>Economic!E95</f>
        <v>7501.2</v>
      </c>
      <c r="AP95" s="39">
        <f>Economic!F95</f>
        <v>119.3</v>
      </c>
      <c r="AQ95" s="39">
        <f>Economic!G95</f>
        <v>121</v>
      </c>
      <c r="AR95" s="43">
        <f t="shared" si="49"/>
        <v>31</v>
      </c>
      <c r="AS95" s="43">
        <v>21</v>
      </c>
      <c r="AT95" s="43">
        <f t="shared" si="51"/>
        <v>94</v>
      </c>
      <c r="AU95" s="43">
        <f t="shared" si="76"/>
        <v>0</v>
      </c>
      <c r="AV95" s="43">
        <f t="shared" si="76"/>
        <v>0</v>
      </c>
      <c r="AW95" s="43">
        <f t="shared" si="76"/>
        <v>0</v>
      </c>
      <c r="AX95" s="43">
        <f t="shared" si="76"/>
        <v>0</v>
      </c>
      <c r="AY95" s="43">
        <f t="shared" si="76"/>
        <v>0</v>
      </c>
      <c r="AZ95" s="43">
        <f t="shared" si="76"/>
        <v>0</v>
      </c>
      <c r="BA95" s="43">
        <f t="shared" si="76"/>
        <v>0</v>
      </c>
      <c r="BB95" s="43">
        <f t="shared" si="76"/>
        <v>0</v>
      </c>
      <c r="BC95" s="43">
        <f t="shared" si="76"/>
        <v>0</v>
      </c>
      <c r="BD95" s="43">
        <f t="shared" si="76"/>
        <v>1</v>
      </c>
      <c r="BE95" s="43">
        <f t="shared" si="76"/>
        <v>0</v>
      </c>
      <c r="BF95" s="43">
        <f t="shared" si="76"/>
        <v>0</v>
      </c>
      <c r="BG95" s="43">
        <f t="shared" si="76"/>
        <v>0</v>
      </c>
      <c r="BH95" s="43">
        <f t="shared" si="76"/>
        <v>1</v>
      </c>
      <c r="BI95" s="43">
        <f t="shared" si="52"/>
        <v>1</v>
      </c>
      <c r="BJ95" s="44">
        <v>0</v>
      </c>
      <c r="BK95" s="44">
        <v>0</v>
      </c>
      <c r="BL95" s="44">
        <f t="shared" si="73"/>
        <v>0</v>
      </c>
      <c r="BM95" s="43">
        <f t="shared" si="75"/>
        <v>0</v>
      </c>
      <c r="BN95" s="49">
        <f t="shared" si="54"/>
        <v>0</v>
      </c>
      <c r="BO95" s="49">
        <f t="shared" si="55"/>
        <v>0</v>
      </c>
      <c r="BP95" s="49">
        <f t="shared" si="56"/>
        <v>0</v>
      </c>
      <c r="BQ95" s="49">
        <f t="shared" si="57"/>
        <v>0</v>
      </c>
      <c r="BR95" s="49">
        <f t="shared" si="58"/>
        <v>0</v>
      </c>
      <c r="BS95" s="49">
        <f t="shared" si="59"/>
        <v>0</v>
      </c>
      <c r="BT95" s="49">
        <f t="shared" si="60"/>
        <v>0</v>
      </c>
      <c r="BU95" s="49">
        <f t="shared" si="61"/>
        <v>0</v>
      </c>
      <c r="BV95" s="49">
        <f t="shared" si="62"/>
        <v>0</v>
      </c>
      <c r="BW95" s="49">
        <f t="shared" si="63"/>
        <v>0</v>
      </c>
      <c r="BX95" s="49">
        <f t="shared" si="64"/>
        <v>0</v>
      </c>
      <c r="BY95" s="49">
        <f t="shared" si="65"/>
        <v>0</v>
      </c>
      <c r="BZ95" s="49">
        <f t="shared" si="66"/>
        <v>0</v>
      </c>
      <c r="CA95" s="49">
        <f t="shared" si="67"/>
        <v>0</v>
      </c>
      <c r="CB95" s="49">
        <f t="shared" si="68"/>
        <v>0</v>
      </c>
      <c r="CC95" s="49">
        <f t="shared" si="69"/>
        <v>0</v>
      </c>
      <c r="CD95" s="8">
        <f t="shared" si="70"/>
        <v>591.56330780855092</v>
      </c>
      <c r="CE95" s="8">
        <f t="shared" si="71"/>
        <v>2087.0781661405558</v>
      </c>
      <c r="CF95" s="8">
        <f t="shared" si="72"/>
        <v>85231.086040745955</v>
      </c>
    </row>
    <row r="96" spans="1:84">
      <c r="A96" s="7">
        <f>'Monthly Data'!A96</f>
        <v>43770</v>
      </c>
      <c r="B96" s="6">
        <f>'Monthly Data'!B96</f>
        <v>2019</v>
      </c>
      <c r="C96" s="6">
        <f t="shared" si="50"/>
        <v>11</v>
      </c>
      <c r="D96" s="8">
        <f>'Monthly Data'!D96</f>
        <v>10760571.810268486</v>
      </c>
      <c r="E96" s="1">
        <f>'Monthly Data'!E96</f>
        <v>605813.83793017792</v>
      </c>
      <c r="F96" s="8">
        <f>'Monthly Data'!F96</f>
        <v>11366385.648198664</v>
      </c>
      <c r="G96" s="8">
        <f>'Monthly Data'!G96</f>
        <v>3839348.9308264251</v>
      </c>
      <c r="H96" s="1">
        <f>'Monthly Data'!H96</f>
        <v>270693.99467576476</v>
      </c>
      <c r="I96" s="8">
        <f>'Monthly Data'!I96</f>
        <v>4110042.9255021899</v>
      </c>
      <c r="J96" s="8">
        <f>'Monthly Data'!J96</f>
        <v>10847244.234261472</v>
      </c>
      <c r="K96" s="1">
        <f>'Monthly Data'!K96</f>
        <v>578682.55469858088</v>
      </c>
      <c r="L96" s="8">
        <f>'Monthly Data'!L96</f>
        <v>11425926.788960053</v>
      </c>
      <c r="M96" s="8">
        <f>'Monthly Data'!M96</f>
        <v>120377.98196841464</v>
      </c>
      <c r="N96" s="8">
        <f>'Monthly Data'!N96</f>
        <v>32060.80848710061</v>
      </c>
      <c r="O96" s="5">
        <f>'Monthly Data'!O96</f>
        <v>26288.269999999997</v>
      </c>
      <c r="P96" s="5">
        <f>'Monthly Data'!P96</f>
        <v>281.15999999999997</v>
      </c>
      <c r="Q96" s="8">
        <f>'Monthly Data'!Q96</f>
        <v>15859</v>
      </c>
      <c r="R96" s="8">
        <f>'Monthly Data'!R96</f>
        <v>1771</v>
      </c>
      <c r="S96" s="8">
        <f>'Monthly Data'!S96</f>
        <v>126</v>
      </c>
      <c r="T96" s="8">
        <f>'Monthly Data'!T96</f>
        <v>3261</v>
      </c>
      <c r="U96" s="8">
        <f>'Monthly Data'!U96</f>
        <v>30</v>
      </c>
      <c r="V96" s="41">
        <f>Weather!C216</f>
        <v>0.55999999999999994</v>
      </c>
      <c r="W96" s="42">
        <f>Weather!D216</f>
        <v>643.20000000000005</v>
      </c>
      <c r="X96" s="42">
        <f>Weather!E216</f>
        <v>0</v>
      </c>
      <c r="Y96" s="42">
        <f>Weather!F216</f>
        <v>583.20000000000005</v>
      </c>
      <c r="Z96" s="42">
        <f>Weather!G216</f>
        <v>0</v>
      </c>
      <c r="AA96" s="42">
        <f>Weather!H216</f>
        <v>523.20000000000005</v>
      </c>
      <c r="AB96" s="42">
        <f>Weather!I216</f>
        <v>0</v>
      </c>
      <c r="AC96" s="42">
        <f>Weather!J216</f>
        <v>463.2</v>
      </c>
      <c r="AD96" s="42">
        <f>Weather!K216</f>
        <v>0</v>
      </c>
      <c r="AE96" s="42">
        <f>Weather!L216</f>
        <v>403.2</v>
      </c>
      <c r="AF96" s="42">
        <f>Weather!M216</f>
        <v>0</v>
      </c>
      <c r="AG96" s="42">
        <f>Weather!N216</f>
        <v>343.2</v>
      </c>
      <c r="AH96" s="42">
        <f>Weather!O216</f>
        <v>0</v>
      </c>
      <c r="AI96" s="42">
        <f>Weather!P216</f>
        <v>283.2</v>
      </c>
      <c r="AJ96" s="42">
        <f>Weather!Q216</f>
        <v>0</v>
      </c>
      <c r="AK96" s="42">
        <f>Weather!R216</f>
        <v>223.2</v>
      </c>
      <c r="AL96" s="42">
        <f>Weather!S216</f>
        <v>0</v>
      </c>
      <c r="AM96" s="39">
        <f>Economic!C96</f>
        <v>752393.2</v>
      </c>
      <c r="AN96" s="39">
        <f>Economic!D96</f>
        <v>7470.1</v>
      </c>
      <c r="AO96" s="39">
        <f>Economic!E96</f>
        <v>7488.3</v>
      </c>
      <c r="AP96" s="39">
        <f>Economic!F96</f>
        <v>121.2</v>
      </c>
      <c r="AQ96" s="39">
        <f>Economic!G96</f>
        <v>121.5</v>
      </c>
      <c r="AR96" s="43">
        <f t="shared" si="49"/>
        <v>30</v>
      </c>
      <c r="AS96" s="43">
        <v>22</v>
      </c>
      <c r="AT96" s="43">
        <f t="shared" si="51"/>
        <v>95</v>
      </c>
      <c r="AU96" s="43">
        <f t="shared" si="76"/>
        <v>0</v>
      </c>
      <c r="AV96" s="43">
        <f t="shared" si="76"/>
        <v>0</v>
      </c>
      <c r="AW96" s="43">
        <f t="shared" si="76"/>
        <v>0</v>
      </c>
      <c r="AX96" s="43">
        <f t="shared" si="76"/>
        <v>0</v>
      </c>
      <c r="AY96" s="43">
        <f t="shared" si="76"/>
        <v>0</v>
      </c>
      <c r="AZ96" s="43">
        <f t="shared" si="76"/>
        <v>0</v>
      </c>
      <c r="BA96" s="43">
        <f t="shared" si="76"/>
        <v>0</v>
      </c>
      <c r="BB96" s="43">
        <f t="shared" si="76"/>
        <v>0</v>
      </c>
      <c r="BC96" s="43">
        <f t="shared" si="76"/>
        <v>0</v>
      </c>
      <c r="BD96" s="43">
        <f t="shared" si="76"/>
        <v>0</v>
      </c>
      <c r="BE96" s="43">
        <f t="shared" si="76"/>
        <v>1</v>
      </c>
      <c r="BF96" s="43">
        <f t="shared" si="76"/>
        <v>0</v>
      </c>
      <c r="BG96" s="43">
        <f t="shared" si="76"/>
        <v>0</v>
      </c>
      <c r="BH96" s="43">
        <f t="shared" si="76"/>
        <v>1</v>
      </c>
      <c r="BI96" s="43">
        <f t="shared" si="52"/>
        <v>1</v>
      </c>
      <c r="BJ96" s="44">
        <v>0</v>
      </c>
      <c r="BK96" s="44">
        <v>0</v>
      </c>
      <c r="BL96" s="44">
        <f t="shared" si="73"/>
        <v>0</v>
      </c>
      <c r="BM96" s="43">
        <f t="shared" si="75"/>
        <v>0</v>
      </c>
      <c r="BN96" s="49">
        <f t="shared" si="54"/>
        <v>0</v>
      </c>
      <c r="BO96" s="49">
        <f t="shared" si="55"/>
        <v>0</v>
      </c>
      <c r="BP96" s="49">
        <f t="shared" si="56"/>
        <v>0</v>
      </c>
      <c r="BQ96" s="49">
        <f t="shared" si="57"/>
        <v>0</v>
      </c>
      <c r="BR96" s="49">
        <f t="shared" si="58"/>
        <v>0</v>
      </c>
      <c r="BS96" s="49">
        <f t="shared" si="59"/>
        <v>0</v>
      </c>
      <c r="BT96" s="49">
        <f t="shared" si="60"/>
        <v>0</v>
      </c>
      <c r="BU96" s="49">
        <f t="shared" si="61"/>
        <v>0</v>
      </c>
      <c r="BV96" s="49">
        <f t="shared" si="62"/>
        <v>0</v>
      </c>
      <c r="BW96" s="49">
        <f t="shared" si="63"/>
        <v>0</v>
      </c>
      <c r="BX96" s="49">
        <f t="shared" si="64"/>
        <v>0</v>
      </c>
      <c r="BY96" s="49">
        <f t="shared" si="65"/>
        <v>0</v>
      </c>
      <c r="BZ96" s="49">
        <f t="shared" si="66"/>
        <v>0</v>
      </c>
      <c r="CA96" s="49">
        <f t="shared" si="67"/>
        <v>0</v>
      </c>
      <c r="CB96" s="49">
        <f t="shared" si="68"/>
        <v>0</v>
      </c>
      <c r="CC96" s="49">
        <f t="shared" si="69"/>
        <v>0</v>
      </c>
      <c r="CD96" s="8">
        <f t="shared" si="70"/>
        <v>716.71515531866226</v>
      </c>
      <c r="CE96" s="8">
        <f t="shared" si="71"/>
        <v>2320.7469935077302</v>
      </c>
      <c r="CF96" s="8">
        <f t="shared" si="72"/>
        <v>90681.958642540107</v>
      </c>
    </row>
    <row r="97" spans="1:84">
      <c r="A97" s="7">
        <f>'Monthly Data'!A97</f>
        <v>43800</v>
      </c>
      <c r="B97" s="6">
        <f>'Monthly Data'!B97</f>
        <v>2019</v>
      </c>
      <c r="C97" s="6">
        <f t="shared" si="50"/>
        <v>12</v>
      </c>
      <c r="D97" s="8">
        <f>'Monthly Data'!D97</f>
        <v>12817933.095966045</v>
      </c>
      <c r="E97" s="1">
        <f>'Monthly Data'!E97</f>
        <v>605813.83793017792</v>
      </c>
      <c r="F97" s="8">
        <f>'Monthly Data'!F97</f>
        <v>13423746.933896223</v>
      </c>
      <c r="G97" s="8">
        <f>'Monthly Data'!G97</f>
        <v>4227042.4814835032</v>
      </c>
      <c r="H97" s="1">
        <f>'Monthly Data'!H97</f>
        <v>270693.99467576476</v>
      </c>
      <c r="I97" s="8">
        <f>'Monthly Data'!I97</f>
        <v>4497736.4761592681</v>
      </c>
      <c r="J97" s="8">
        <f>'Monthly Data'!J97</f>
        <v>10361685.654034983</v>
      </c>
      <c r="K97" s="1">
        <f>'Monthly Data'!K97</f>
        <v>578682.55469858088</v>
      </c>
      <c r="L97" s="8">
        <f>'Monthly Data'!L97</f>
        <v>10940368.208733564</v>
      </c>
      <c r="M97" s="8">
        <f>'Monthly Data'!M97</f>
        <v>133510.49307751775</v>
      </c>
      <c r="N97" s="8">
        <f>'Monthly Data'!N97</f>
        <v>32602.377656945137</v>
      </c>
      <c r="O97" s="5">
        <f>'Monthly Data'!O97</f>
        <v>25377.779999999992</v>
      </c>
      <c r="P97" s="5">
        <f>'Monthly Data'!P97</f>
        <v>281.15999999999997</v>
      </c>
      <c r="Q97" s="8">
        <f>'Monthly Data'!Q97</f>
        <v>15922</v>
      </c>
      <c r="R97" s="8">
        <f>'Monthly Data'!R97</f>
        <v>1763</v>
      </c>
      <c r="S97" s="8">
        <f>'Monthly Data'!S97</f>
        <v>126</v>
      </c>
      <c r="T97" s="8">
        <f>'Monthly Data'!T97</f>
        <v>3261</v>
      </c>
      <c r="U97" s="8">
        <f>'Monthly Data'!U97</f>
        <v>30</v>
      </c>
      <c r="V97" s="41">
        <f>Weather!C217</f>
        <v>-0.80967741935483806</v>
      </c>
      <c r="W97" s="42">
        <f>Weather!D217</f>
        <v>707.1</v>
      </c>
      <c r="X97" s="42">
        <f>Weather!E217</f>
        <v>0</v>
      </c>
      <c r="Y97" s="42">
        <f>Weather!F217</f>
        <v>645.1</v>
      </c>
      <c r="Z97" s="42">
        <f>Weather!G217</f>
        <v>0</v>
      </c>
      <c r="AA97" s="42">
        <f>Weather!H217</f>
        <v>583.1</v>
      </c>
      <c r="AB97" s="42">
        <f>Weather!I217</f>
        <v>0</v>
      </c>
      <c r="AC97" s="42">
        <f>Weather!J217</f>
        <v>521.1</v>
      </c>
      <c r="AD97" s="42">
        <f>Weather!K217</f>
        <v>0</v>
      </c>
      <c r="AE97" s="42">
        <f>Weather!L217</f>
        <v>459.1</v>
      </c>
      <c r="AF97" s="42">
        <f>Weather!M217</f>
        <v>0</v>
      </c>
      <c r="AG97" s="42">
        <f>Weather!N217</f>
        <v>397.1</v>
      </c>
      <c r="AH97" s="42">
        <f>Weather!O217</f>
        <v>0</v>
      </c>
      <c r="AI97" s="42">
        <f>Weather!P217</f>
        <v>335.1</v>
      </c>
      <c r="AJ97" s="42">
        <f>Weather!Q217</f>
        <v>0</v>
      </c>
      <c r="AK97" s="42">
        <f>Weather!R217</f>
        <v>273.10000000000002</v>
      </c>
      <c r="AL97" s="42">
        <f>Weather!S217</f>
        <v>0</v>
      </c>
      <c r="AM97" s="39">
        <f>Economic!C97</f>
        <v>752393.2</v>
      </c>
      <c r="AN97" s="39">
        <f>Economic!D97</f>
        <v>7482.6</v>
      </c>
      <c r="AO97" s="39">
        <f>Economic!E97</f>
        <v>7493.8</v>
      </c>
      <c r="AP97" s="39">
        <f>Economic!F97</f>
        <v>125</v>
      </c>
      <c r="AQ97" s="39">
        <f>Economic!G97</f>
        <v>124.3</v>
      </c>
      <c r="AR97" s="43">
        <f t="shared" si="49"/>
        <v>31</v>
      </c>
      <c r="AS97" s="43">
        <v>19</v>
      </c>
      <c r="AT97" s="43">
        <f t="shared" si="51"/>
        <v>96</v>
      </c>
      <c r="AU97" s="43">
        <f t="shared" si="76"/>
        <v>0</v>
      </c>
      <c r="AV97" s="43">
        <f t="shared" si="76"/>
        <v>0</v>
      </c>
      <c r="AW97" s="43">
        <f t="shared" si="76"/>
        <v>0</v>
      </c>
      <c r="AX97" s="43">
        <f t="shared" si="76"/>
        <v>0</v>
      </c>
      <c r="AY97" s="43">
        <f t="shared" si="76"/>
        <v>0</v>
      </c>
      <c r="AZ97" s="43">
        <f t="shared" si="76"/>
        <v>0</v>
      </c>
      <c r="BA97" s="43">
        <f t="shared" si="76"/>
        <v>0</v>
      </c>
      <c r="BB97" s="43">
        <f t="shared" si="76"/>
        <v>0</v>
      </c>
      <c r="BC97" s="43">
        <f t="shared" si="76"/>
        <v>0</v>
      </c>
      <c r="BD97" s="43">
        <f t="shared" si="76"/>
        <v>0</v>
      </c>
      <c r="BE97" s="43">
        <f t="shared" si="76"/>
        <v>0</v>
      </c>
      <c r="BF97" s="43">
        <f t="shared" si="76"/>
        <v>1</v>
      </c>
      <c r="BG97" s="43">
        <f t="shared" si="76"/>
        <v>0</v>
      </c>
      <c r="BH97" s="43">
        <f t="shared" si="76"/>
        <v>0</v>
      </c>
      <c r="BI97" s="43">
        <f t="shared" si="52"/>
        <v>0</v>
      </c>
      <c r="BJ97" s="44">
        <v>0</v>
      </c>
      <c r="BK97" s="44">
        <v>0</v>
      </c>
      <c r="BL97" s="44">
        <f t="shared" si="73"/>
        <v>0</v>
      </c>
      <c r="BM97" s="43">
        <f t="shared" si="75"/>
        <v>0</v>
      </c>
      <c r="BN97" s="49">
        <f t="shared" si="54"/>
        <v>0</v>
      </c>
      <c r="BO97" s="49">
        <f t="shared" si="55"/>
        <v>0</v>
      </c>
      <c r="BP97" s="49">
        <f t="shared" si="56"/>
        <v>0</v>
      </c>
      <c r="BQ97" s="49">
        <f t="shared" si="57"/>
        <v>0</v>
      </c>
      <c r="BR97" s="49">
        <f t="shared" si="58"/>
        <v>0</v>
      </c>
      <c r="BS97" s="49">
        <f t="shared" si="59"/>
        <v>0</v>
      </c>
      <c r="BT97" s="49">
        <f t="shared" si="60"/>
        <v>0</v>
      </c>
      <c r="BU97" s="49">
        <f t="shared" si="61"/>
        <v>0</v>
      </c>
      <c r="BV97" s="49">
        <f t="shared" si="62"/>
        <v>0</v>
      </c>
      <c r="BW97" s="49">
        <f t="shared" si="63"/>
        <v>0</v>
      </c>
      <c r="BX97" s="49">
        <f t="shared" si="64"/>
        <v>0</v>
      </c>
      <c r="BY97" s="49">
        <f t="shared" si="65"/>
        <v>0</v>
      </c>
      <c r="BZ97" s="49">
        <f t="shared" si="66"/>
        <v>0</v>
      </c>
      <c r="CA97" s="49">
        <f t="shared" si="67"/>
        <v>0</v>
      </c>
      <c r="CB97" s="49">
        <f t="shared" si="68"/>
        <v>0</v>
      </c>
      <c r="CC97" s="49">
        <f t="shared" si="69"/>
        <v>0</v>
      </c>
      <c r="CD97" s="8">
        <f t="shared" si="70"/>
        <v>843.0942679246466</v>
      </c>
      <c r="CE97" s="8">
        <f t="shared" si="71"/>
        <v>2551.1834805214226</v>
      </c>
      <c r="CF97" s="8">
        <f t="shared" si="72"/>
        <v>86828.319116933053</v>
      </c>
    </row>
    <row r="98" spans="1:84">
      <c r="A98" s="7">
        <f>'Monthly Data'!A98</f>
        <v>43831</v>
      </c>
      <c r="B98" s="6">
        <f>'Monthly Data'!B98</f>
        <v>2020</v>
      </c>
      <c r="C98" s="6">
        <f t="shared" si="50"/>
        <v>1</v>
      </c>
      <c r="D98" s="8">
        <f>'Monthly Data'!D98</f>
        <v>12866456.17026085</v>
      </c>
      <c r="E98" s="1">
        <f>'Monthly Data'!E98</f>
        <v>604879.61295870331</v>
      </c>
      <c r="F98" s="8">
        <f>'Monthly Data'!F98</f>
        <v>13471335.783219554</v>
      </c>
      <c r="G98" s="8">
        <f>'Monthly Data'!G98</f>
        <v>4377026.2665486429</v>
      </c>
      <c r="H98" s="1">
        <f>'Monthly Data'!H98</f>
        <v>270054.97975969774</v>
      </c>
      <c r="I98" s="8">
        <f>'Monthly Data'!I98</f>
        <v>4647081.2463083407</v>
      </c>
      <c r="J98" s="8">
        <f>'Monthly Data'!J98</f>
        <v>10810342.446760129</v>
      </c>
      <c r="K98" s="1">
        <f>'Monthly Data'!K98</f>
        <v>635523.45476492029</v>
      </c>
      <c r="L98" s="8">
        <f>'Monthly Data'!L98</f>
        <v>11445865.90152505</v>
      </c>
      <c r="M98" s="8">
        <f>'Monthly Data'!M98</f>
        <v>129767.21785488386</v>
      </c>
      <c r="N98" s="8">
        <f>'Monthly Data'!N98</f>
        <v>33005.016610059582</v>
      </c>
      <c r="O98" s="5">
        <f>'Monthly Data'!O98</f>
        <v>25510.520000000004</v>
      </c>
      <c r="P98" s="5">
        <f>'Monthly Data'!P98</f>
        <v>285.85000000000002</v>
      </c>
      <c r="Q98" s="8">
        <f>'Monthly Data'!Q98</f>
        <v>16009</v>
      </c>
      <c r="R98" s="8">
        <f>'Monthly Data'!R98</f>
        <v>1779</v>
      </c>
      <c r="S98" s="8">
        <f>'Monthly Data'!S98</f>
        <v>126</v>
      </c>
      <c r="T98" s="8">
        <f>'Monthly Data'!T98</f>
        <v>3261</v>
      </c>
      <c r="U98" s="8">
        <f>'Monthly Data'!U98</f>
        <v>30</v>
      </c>
      <c r="V98" s="41">
        <f>Weather!C218</f>
        <v>-1.8</v>
      </c>
      <c r="W98" s="42">
        <f>Weather!D218</f>
        <v>737.8</v>
      </c>
      <c r="X98" s="42">
        <f>Weather!E218</f>
        <v>0</v>
      </c>
      <c r="Y98" s="42">
        <f>Weather!F218</f>
        <v>675.8</v>
      </c>
      <c r="Z98" s="42">
        <f>Weather!G218</f>
        <v>0</v>
      </c>
      <c r="AA98" s="42">
        <f>Weather!H218</f>
        <v>613.79999999999995</v>
      </c>
      <c r="AB98" s="42">
        <f>Weather!I218</f>
        <v>0</v>
      </c>
      <c r="AC98" s="42">
        <f>Weather!J218</f>
        <v>551.79999999999995</v>
      </c>
      <c r="AD98" s="42">
        <f>Weather!K218</f>
        <v>0</v>
      </c>
      <c r="AE98" s="42">
        <f>Weather!L218</f>
        <v>489.8</v>
      </c>
      <c r="AF98" s="42">
        <f>Weather!M218</f>
        <v>0</v>
      </c>
      <c r="AG98" s="42">
        <f>Weather!N218</f>
        <v>427.8</v>
      </c>
      <c r="AH98" s="42">
        <f>Weather!O218</f>
        <v>0</v>
      </c>
      <c r="AI98" s="42">
        <f>Weather!P218</f>
        <v>365.8</v>
      </c>
      <c r="AJ98" s="42">
        <f>Weather!Q218</f>
        <v>0</v>
      </c>
      <c r="AK98" s="42">
        <f>Weather!R218</f>
        <v>303.8</v>
      </c>
      <c r="AL98" s="42">
        <f>Weather!S218</f>
        <v>0</v>
      </c>
      <c r="AM98" s="39">
        <f>Economic!C98</f>
        <v>716151.8</v>
      </c>
      <c r="AN98" s="39">
        <f>Economic!D98</f>
        <v>7504.9</v>
      </c>
      <c r="AO98" s="39">
        <f>Economic!E98</f>
        <v>7471.6</v>
      </c>
      <c r="AP98" s="39">
        <f>Economic!F98</f>
        <v>127.4</v>
      </c>
      <c r="AQ98" s="39">
        <f>Economic!G98</f>
        <v>124.6</v>
      </c>
      <c r="AR98" s="43">
        <f t="shared" si="49"/>
        <v>31</v>
      </c>
      <c r="AS98" s="43">
        <v>22</v>
      </c>
      <c r="AT98" s="43">
        <f t="shared" si="51"/>
        <v>97</v>
      </c>
      <c r="AU98" s="43">
        <f t="shared" si="76"/>
        <v>1</v>
      </c>
      <c r="AV98" s="43">
        <f t="shared" si="76"/>
        <v>0</v>
      </c>
      <c r="AW98" s="43">
        <f t="shared" si="76"/>
        <v>0</v>
      </c>
      <c r="AX98" s="43">
        <f t="shared" si="76"/>
        <v>0</v>
      </c>
      <c r="AY98" s="43">
        <f t="shared" si="76"/>
        <v>0</v>
      </c>
      <c r="AZ98" s="43">
        <f t="shared" si="76"/>
        <v>0</v>
      </c>
      <c r="BA98" s="43">
        <f t="shared" si="76"/>
        <v>0</v>
      </c>
      <c r="BB98" s="43">
        <f t="shared" si="76"/>
        <v>0</v>
      </c>
      <c r="BC98" s="43">
        <f t="shared" si="76"/>
        <v>0</v>
      </c>
      <c r="BD98" s="43">
        <f t="shared" si="76"/>
        <v>0</v>
      </c>
      <c r="BE98" s="43">
        <f t="shared" si="76"/>
        <v>0</v>
      </c>
      <c r="BF98" s="43">
        <f t="shared" si="76"/>
        <v>0</v>
      </c>
      <c r="BG98" s="43">
        <f t="shared" si="76"/>
        <v>0</v>
      </c>
      <c r="BH98" s="43">
        <f t="shared" si="76"/>
        <v>0</v>
      </c>
      <c r="BI98" s="43">
        <f t="shared" si="52"/>
        <v>0</v>
      </c>
      <c r="BJ98" s="44">
        <v>0</v>
      </c>
      <c r="BK98" s="44">
        <v>0</v>
      </c>
      <c r="BL98" s="44">
        <f t="shared" si="73"/>
        <v>0</v>
      </c>
      <c r="BM98" s="43">
        <f t="shared" si="75"/>
        <v>0</v>
      </c>
      <c r="BN98" s="49">
        <f t="shared" ref="BN98:BN118" si="77">$BJ98*W98</f>
        <v>0</v>
      </c>
      <c r="BO98" s="49">
        <f t="shared" ref="BO98:BO118" si="78">$BJ98*X98</f>
        <v>0</v>
      </c>
      <c r="BP98" s="49">
        <f t="shared" ref="BP98:BP118" si="79">$BJ98*Y98</f>
        <v>0</v>
      </c>
      <c r="BQ98" s="49">
        <f t="shared" ref="BQ98:BQ118" si="80">$BJ98*Z98</f>
        <v>0</v>
      </c>
      <c r="BR98" s="49">
        <f t="shared" ref="BR98:BR118" si="81">$BJ98*AA98</f>
        <v>0</v>
      </c>
      <c r="BS98" s="49">
        <f t="shared" ref="BS98:BS118" si="82">$BJ98*AB98</f>
        <v>0</v>
      </c>
      <c r="BT98" s="49">
        <f t="shared" ref="BT98:BT118" si="83">$BJ98*AC98</f>
        <v>0</v>
      </c>
      <c r="BU98" s="49">
        <f t="shared" ref="BU98:BU118" si="84">$BJ98*AD98</f>
        <v>0</v>
      </c>
      <c r="BV98" s="49">
        <f t="shared" ref="BV98:BV118" si="85">$BJ98*AE98</f>
        <v>0</v>
      </c>
      <c r="BW98" s="49">
        <f t="shared" ref="BW98:BW118" si="86">$BJ98*AF98</f>
        <v>0</v>
      </c>
      <c r="BX98" s="49">
        <f t="shared" ref="BX98:BX118" si="87">$BJ98*AG98</f>
        <v>0</v>
      </c>
      <c r="BY98" s="49">
        <f t="shared" ref="BY98:BY118" si="88">$BJ98*AH98</f>
        <v>0</v>
      </c>
      <c r="BZ98" s="49">
        <f t="shared" ref="BZ98:BZ118" si="89">$BJ98*AI98</f>
        <v>0</v>
      </c>
      <c r="CA98" s="49">
        <f t="shared" ref="CA98:CA118" si="90">$BJ98*AJ98</f>
        <v>0</v>
      </c>
      <c r="CB98" s="49">
        <f t="shared" ref="CB98:CB118" si="91">$BJ98*AK98</f>
        <v>0</v>
      </c>
      <c r="CC98" s="49">
        <f t="shared" ref="CC98:CC118" si="92">$BJ98*AL98</f>
        <v>0</v>
      </c>
      <c r="CD98" s="8">
        <f t="shared" ref="CD98:CD118" si="93">F98/Q98</f>
        <v>841.48515105375441</v>
      </c>
      <c r="CE98" s="8">
        <f t="shared" ref="CE98:CE118" si="94">I98/R98</f>
        <v>2612.1873222643849</v>
      </c>
      <c r="CF98" s="8">
        <f t="shared" ref="CF98:CF118" si="95">L98/S98</f>
        <v>90840.205567659126</v>
      </c>
    </row>
    <row r="99" spans="1:84">
      <c r="A99" s="7">
        <f>'Monthly Data'!A99</f>
        <v>43862</v>
      </c>
      <c r="B99" s="6">
        <f>'Monthly Data'!B99</f>
        <v>2020</v>
      </c>
      <c r="C99" s="6">
        <f t="shared" si="50"/>
        <v>2</v>
      </c>
      <c r="D99" s="8">
        <f>'Monthly Data'!D99</f>
        <v>12122959.291194474</v>
      </c>
      <c r="E99" s="1">
        <f>'Monthly Data'!E99</f>
        <v>604879.61295870331</v>
      </c>
      <c r="F99" s="8">
        <f>'Monthly Data'!F99</f>
        <v>12727838.904153178</v>
      </c>
      <c r="G99" s="8">
        <f>'Monthly Data'!G99</f>
        <v>4137486.5177108715</v>
      </c>
      <c r="H99" s="1">
        <f>'Monthly Data'!H99</f>
        <v>270054.97975969774</v>
      </c>
      <c r="I99" s="8">
        <f>'Monthly Data'!I99</f>
        <v>4407541.4974705689</v>
      </c>
      <c r="J99" s="8">
        <f>'Monthly Data'!J99</f>
        <v>10409882.874438919</v>
      </c>
      <c r="K99" s="1">
        <f>'Monthly Data'!K99</f>
        <v>635523.45476492029</v>
      </c>
      <c r="L99" s="8">
        <f>'Monthly Data'!L99</f>
        <v>11045406.32920384</v>
      </c>
      <c r="M99" s="8">
        <f>'Monthly Data'!M99</f>
        <v>111611.75779915231</v>
      </c>
      <c r="N99" s="8">
        <f>'Monthly Data'!N99</f>
        <v>32945.981622905012</v>
      </c>
      <c r="O99" s="5">
        <f>'Monthly Data'!O99</f>
        <v>24748.480000000003</v>
      </c>
      <c r="P99" s="5">
        <f>'Monthly Data'!P99</f>
        <v>285.85000000000002</v>
      </c>
      <c r="Q99" s="8">
        <f>'Monthly Data'!Q99</f>
        <v>16023</v>
      </c>
      <c r="R99" s="8">
        <f>'Monthly Data'!R99</f>
        <v>1778</v>
      </c>
      <c r="S99" s="8">
        <f>'Monthly Data'!S99</f>
        <v>127</v>
      </c>
      <c r="T99" s="8">
        <f>'Monthly Data'!T99</f>
        <v>3261</v>
      </c>
      <c r="U99" s="8">
        <f>'Monthly Data'!U99</f>
        <v>30</v>
      </c>
      <c r="V99" s="41">
        <f>Weather!C219</f>
        <v>-3.4379310344827592</v>
      </c>
      <c r="W99" s="42">
        <f>Weather!D219</f>
        <v>737.7</v>
      </c>
      <c r="X99" s="42">
        <f>Weather!E219</f>
        <v>0</v>
      </c>
      <c r="Y99" s="42">
        <f>Weather!F219</f>
        <v>679.7</v>
      </c>
      <c r="Z99" s="42">
        <f>Weather!G219</f>
        <v>0</v>
      </c>
      <c r="AA99" s="42">
        <f>Weather!H219</f>
        <v>621.70000000000005</v>
      </c>
      <c r="AB99" s="42">
        <f>Weather!I219</f>
        <v>0</v>
      </c>
      <c r="AC99" s="42">
        <f>Weather!J219</f>
        <v>563.70000000000005</v>
      </c>
      <c r="AD99" s="42">
        <f>Weather!K219</f>
        <v>0</v>
      </c>
      <c r="AE99" s="42">
        <f>Weather!L219</f>
        <v>505.7</v>
      </c>
      <c r="AF99" s="42">
        <f>Weather!M219</f>
        <v>0</v>
      </c>
      <c r="AG99" s="42">
        <f>Weather!N219</f>
        <v>447.7</v>
      </c>
      <c r="AH99" s="42">
        <f>Weather!O219</f>
        <v>0</v>
      </c>
      <c r="AI99" s="42">
        <f>Weather!P219</f>
        <v>389.7</v>
      </c>
      <c r="AJ99" s="42">
        <f>Weather!Q219</f>
        <v>0</v>
      </c>
      <c r="AK99" s="42">
        <f>Weather!R219</f>
        <v>331.7</v>
      </c>
      <c r="AL99" s="42">
        <f>Weather!S219</f>
        <v>0</v>
      </c>
      <c r="AM99" s="39">
        <f>Economic!C99</f>
        <v>716151.8</v>
      </c>
      <c r="AN99" s="39">
        <f>Economic!D99</f>
        <v>7512.3</v>
      </c>
      <c r="AO99" s="39">
        <f>Economic!E99</f>
        <v>7442.1</v>
      </c>
      <c r="AP99" s="39">
        <f>Economic!F99</f>
        <v>130.19999999999999</v>
      </c>
      <c r="AQ99" s="39">
        <f>Economic!G99</f>
        <v>126.3</v>
      </c>
      <c r="AR99" s="43">
        <f t="shared" si="49"/>
        <v>29</v>
      </c>
      <c r="AS99" s="43">
        <v>19</v>
      </c>
      <c r="AT99" s="43">
        <f t="shared" si="51"/>
        <v>98</v>
      </c>
      <c r="AU99" s="43">
        <f t="shared" si="76"/>
        <v>0</v>
      </c>
      <c r="AV99" s="43">
        <f t="shared" si="76"/>
        <v>1</v>
      </c>
      <c r="AW99" s="43">
        <f t="shared" si="76"/>
        <v>0</v>
      </c>
      <c r="AX99" s="43">
        <f t="shared" si="76"/>
        <v>0</v>
      </c>
      <c r="AY99" s="43">
        <f t="shared" si="76"/>
        <v>0</v>
      </c>
      <c r="AZ99" s="43">
        <f t="shared" si="76"/>
        <v>0</v>
      </c>
      <c r="BA99" s="43">
        <f t="shared" si="76"/>
        <v>0</v>
      </c>
      <c r="BB99" s="43">
        <f t="shared" si="76"/>
        <v>0</v>
      </c>
      <c r="BC99" s="43">
        <f t="shared" si="76"/>
        <v>0</v>
      </c>
      <c r="BD99" s="43">
        <f t="shared" si="76"/>
        <v>0</v>
      </c>
      <c r="BE99" s="43">
        <f t="shared" si="76"/>
        <v>0</v>
      </c>
      <c r="BF99" s="43">
        <f t="shared" si="76"/>
        <v>0</v>
      </c>
      <c r="BG99" s="43">
        <f t="shared" si="76"/>
        <v>0</v>
      </c>
      <c r="BH99" s="43">
        <f t="shared" si="76"/>
        <v>0</v>
      </c>
      <c r="BI99" s="43">
        <f t="shared" si="52"/>
        <v>0</v>
      </c>
      <c r="BJ99" s="44">
        <v>0</v>
      </c>
      <c r="BK99" s="44">
        <v>0</v>
      </c>
      <c r="BL99" s="44">
        <f t="shared" si="73"/>
        <v>0</v>
      </c>
      <c r="BM99" s="43">
        <f t="shared" si="75"/>
        <v>0</v>
      </c>
      <c r="BN99" s="49">
        <f t="shared" si="77"/>
        <v>0</v>
      </c>
      <c r="BO99" s="49">
        <f t="shared" si="78"/>
        <v>0</v>
      </c>
      <c r="BP99" s="49">
        <f t="shared" si="79"/>
        <v>0</v>
      </c>
      <c r="BQ99" s="49">
        <f t="shared" si="80"/>
        <v>0</v>
      </c>
      <c r="BR99" s="49">
        <f t="shared" si="81"/>
        <v>0</v>
      </c>
      <c r="BS99" s="49">
        <f t="shared" si="82"/>
        <v>0</v>
      </c>
      <c r="BT99" s="49">
        <f t="shared" si="83"/>
        <v>0</v>
      </c>
      <c r="BU99" s="49">
        <f t="shared" si="84"/>
        <v>0</v>
      </c>
      <c r="BV99" s="49">
        <f t="shared" si="85"/>
        <v>0</v>
      </c>
      <c r="BW99" s="49">
        <f t="shared" si="86"/>
        <v>0</v>
      </c>
      <c r="BX99" s="49">
        <f t="shared" si="87"/>
        <v>0</v>
      </c>
      <c r="BY99" s="49">
        <f t="shared" si="88"/>
        <v>0</v>
      </c>
      <c r="BZ99" s="49">
        <f t="shared" si="89"/>
        <v>0</v>
      </c>
      <c r="CA99" s="49">
        <f t="shared" si="90"/>
        <v>0</v>
      </c>
      <c r="CB99" s="49">
        <f t="shared" si="91"/>
        <v>0</v>
      </c>
      <c r="CC99" s="49">
        <f t="shared" si="92"/>
        <v>0</v>
      </c>
      <c r="CD99" s="8">
        <f t="shared" si="93"/>
        <v>794.34805617881659</v>
      </c>
      <c r="CE99" s="8">
        <f t="shared" si="94"/>
        <v>2478.9322257989702</v>
      </c>
      <c r="CF99" s="8">
        <f t="shared" si="95"/>
        <v>86971.703379557803</v>
      </c>
    </row>
    <row r="100" spans="1:84">
      <c r="A100" s="7">
        <f>'Monthly Data'!A100</f>
        <v>43891</v>
      </c>
      <c r="B100" s="6">
        <f>'Monthly Data'!B100</f>
        <v>2020</v>
      </c>
      <c r="C100" s="6">
        <f t="shared" si="50"/>
        <v>3</v>
      </c>
      <c r="D100" s="8">
        <f>'Monthly Data'!D100</f>
        <v>11708936.147119425</v>
      </c>
      <c r="E100" s="1">
        <f>'Monthly Data'!E100</f>
        <v>604879.61295870331</v>
      </c>
      <c r="F100" s="8">
        <f>'Monthly Data'!F100</f>
        <v>12313815.760078128</v>
      </c>
      <c r="G100" s="8">
        <f>'Monthly Data'!G100</f>
        <v>3689100.3264955725</v>
      </c>
      <c r="H100" s="1">
        <f>'Monthly Data'!H100</f>
        <v>270054.97975969774</v>
      </c>
      <c r="I100" s="8">
        <f>'Monthly Data'!I100</f>
        <v>3959155.3062552703</v>
      </c>
      <c r="J100" s="8">
        <f>'Monthly Data'!J100</f>
        <v>9916764.6526984535</v>
      </c>
      <c r="K100" s="1">
        <f>'Monthly Data'!K100</f>
        <v>635523.45476492029</v>
      </c>
      <c r="L100" s="8">
        <f>'Monthly Data'!L100</f>
        <v>10552288.107463375</v>
      </c>
      <c r="M100" s="8">
        <f>'Monthly Data'!M100</f>
        <v>106442.85983284675</v>
      </c>
      <c r="N100" s="8">
        <f>'Monthly Data'!N100</f>
        <v>33092.897928915736</v>
      </c>
      <c r="O100" s="5">
        <f>'Monthly Data'!O100</f>
        <v>25540.920000000006</v>
      </c>
      <c r="P100" s="5">
        <f>'Monthly Data'!P100</f>
        <v>285.85000000000002</v>
      </c>
      <c r="Q100" s="8">
        <f>'Monthly Data'!Q100</f>
        <v>16030</v>
      </c>
      <c r="R100" s="8">
        <f>'Monthly Data'!R100</f>
        <v>1777</v>
      </c>
      <c r="S100" s="8">
        <f>'Monthly Data'!S100</f>
        <v>127</v>
      </c>
      <c r="T100" s="8">
        <f>'Monthly Data'!T100</f>
        <v>3261</v>
      </c>
      <c r="U100" s="8">
        <f>'Monthly Data'!U100</f>
        <v>30</v>
      </c>
      <c r="V100" s="41">
        <f>Weather!C220</f>
        <v>2.3193548387096774</v>
      </c>
      <c r="W100" s="42">
        <f>Weather!D220</f>
        <v>610.1</v>
      </c>
      <c r="X100" s="42">
        <f>Weather!E220</f>
        <v>0</v>
      </c>
      <c r="Y100" s="42">
        <f>Weather!F220</f>
        <v>548.1</v>
      </c>
      <c r="Z100" s="42">
        <f>Weather!G220</f>
        <v>0</v>
      </c>
      <c r="AA100" s="42">
        <f>Weather!H220</f>
        <v>486.1</v>
      </c>
      <c r="AB100" s="42">
        <f>Weather!I220</f>
        <v>0</v>
      </c>
      <c r="AC100" s="42">
        <f>Weather!J220</f>
        <v>424.1</v>
      </c>
      <c r="AD100" s="42">
        <f>Weather!K220</f>
        <v>0</v>
      </c>
      <c r="AE100" s="42">
        <f>Weather!L220</f>
        <v>362.1</v>
      </c>
      <c r="AF100" s="42">
        <f>Weather!M220</f>
        <v>0</v>
      </c>
      <c r="AG100" s="42">
        <f>Weather!N220</f>
        <v>300.10000000000002</v>
      </c>
      <c r="AH100" s="42">
        <f>Weather!O220</f>
        <v>0</v>
      </c>
      <c r="AI100" s="42">
        <f>Weather!P220</f>
        <v>241.3</v>
      </c>
      <c r="AJ100" s="42">
        <f>Weather!Q220</f>
        <v>3.2</v>
      </c>
      <c r="AK100" s="42">
        <f>Weather!R220</f>
        <v>183.3</v>
      </c>
      <c r="AL100" s="42">
        <f>Weather!S220</f>
        <v>7.2</v>
      </c>
      <c r="AM100" s="39">
        <f>Economic!C100</f>
        <v>716151.8</v>
      </c>
      <c r="AN100" s="39">
        <f>Economic!D100</f>
        <v>7358</v>
      </c>
      <c r="AO100" s="39">
        <f>Economic!E100</f>
        <v>7256.2</v>
      </c>
      <c r="AP100" s="39">
        <f>Economic!F100</f>
        <v>127.2</v>
      </c>
      <c r="AQ100" s="39">
        <f>Economic!G100</f>
        <v>123.5</v>
      </c>
      <c r="AR100" s="43">
        <f t="shared" si="49"/>
        <v>31</v>
      </c>
      <c r="AS100" s="43">
        <v>22</v>
      </c>
      <c r="AT100" s="43">
        <f t="shared" si="51"/>
        <v>99</v>
      </c>
      <c r="AU100" s="43">
        <f t="shared" si="76"/>
        <v>0</v>
      </c>
      <c r="AV100" s="43">
        <f t="shared" si="76"/>
        <v>0</v>
      </c>
      <c r="AW100" s="43">
        <f t="shared" si="76"/>
        <v>1</v>
      </c>
      <c r="AX100" s="43">
        <f t="shared" si="76"/>
        <v>0</v>
      </c>
      <c r="AY100" s="43">
        <f t="shared" si="76"/>
        <v>0</v>
      </c>
      <c r="AZ100" s="43">
        <f t="shared" si="76"/>
        <v>0</v>
      </c>
      <c r="BA100" s="43">
        <f t="shared" si="76"/>
        <v>0</v>
      </c>
      <c r="BB100" s="43">
        <f t="shared" si="76"/>
        <v>0</v>
      </c>
      <c r="BC100" s="43">
        <f t="shared" si="76"/>
        <v>0</v>
      </c>
      <c r="BD100" s="43">
        <f t="shared" si="76"/>
        <v>0</v>
      </c>
      <c r="BE100" s="43">
        <f t="shared" si="76"/>
        <v>0</v>
      </c>
      <c r="BF100" s="43">
        <f t="shared" si="76"/>
        <v>0</v>
      </c>
      <c r="BG100" s="43">
        <f t="shared" si="76"/>
        <v>1</v>
      </c>
      <c r="BH100" s="43">
        <f t="shared" si="76"/>
        <v>0</v>
      </c>
      <c r="BI100" s="43">
        <f t="shared" si="52"/>
        <v>1</v>
      </c>
      <c r="BJ100" s="44">
        <v>1</v>
      </c>
      <c r="BK100" s="47">
        <v>0.5</v>
      </c>
      <c r="BL100" s="47">
        <f t="shared" si="73"/>
        <v>0.5</v>
      </c>
      <c r="BM100" s="43">
        <f t="shared" si="75"/>
        <v>0</v>
      </c>
      <c r="BN100" s="49">
        <f t="shared" si="77"/>
        <v>610.1</v>
      </c>
      <c r="BO100" s="49">
        <f t="shared" si="78"/>
        <v>0</v>
      </c>
      <c r="BP100" s="49">
        <f t="shared" si="79"/>
        <v>548.1</v>
      </c>
      <c r="BQ100" s="49">
        <f t="shared" si="80"/>
        <v>0</v>
      </c>
      <c r="BR100" s="49">
        <f t="shared" si="81"/>
        <v>486.1</v>
      </c>
      <c r="BS100" s="49">
        <f t="shared" si="82"/>
        <v>0</v>
      </c>
      <c r="BT100" s="49">
        <f t="shared" si="83"/>
        <v>424.1</v>
      </c>
      <c r="BU100" s="49">
        <f t="shared" si="84"/>
        <v>0</v>
      </c>
      <c r="BV100" s="49">
        <f t="shared" si="85"/>
        <v>362.1</v>
      </c>
      <c r="BW100" s="49">
        <f t="shared" si="86"/>
        <v>0</v>
      </c>
      <c r="BX100" s="49">
        <f t="shared" si="87"/>
        <v>300.10000000000002</v>
      </c>
      <c r="BY100" s="49">
        <f t="shared" si="88"/>
        <v>0</v>
      </c>
      <c r="BZ100" s="49">
        <f t="shared" si="89"/>
        <v>241.3</v>
      </c>
      <c r="CA100" s="49">
        <f t="shared" si="90"/>
        <v>3.2</v>
      </c>
      <c r="CB100" s="49">
        <f t="shared" si="91"/>
        <v>183.3</v>
      </c>
      <c r="CC100" s="49">
        <f t="shared" si="92"/>
        <v>7.2</v>
      </c>
      <c r="CD100" s="8">
        <f t="shared" si="93"/>
        <v>768.17316032926567</v>
      </c>
      <c r="CE100" s="8">
        <f t="shared" si="94"/>
        <v>2227.9996095977885</v>
      </c>
      <c r="CF100" s="8">
        <f t="shared" si="95"/>
        <v>83088.882735932086</v>
      </c>
    </row>
    <row r="101" spans="1:84">
      <c r="A101" s="7">
        <f>'Monthly Data'!A101</f>
        <v>43922</v>
      </c>
      <c r="B101" s="6">
        <f>'Monthly Data'!B101</f>
        <v>2020</v>
      </c>
      <c r="C101" s="6">
        <f t="shared" si="50"/>
        <v>4</v>
      </c>
      <c r="D101" s="8">
        <f>'Monthly Data'!D101</f>
        <v>10594411.679266052</v>
      </c>
      <c r="E101" s="1">
        <f>'Monthly Data'!E101</f>
        <v>604879.61295870331</v>
      </c>
      <c r="F101" s="8">
        <f>'Monthly Data'!F101</f>
        <v>11199291.292224756</v>
      </c>
      <c r="G101" s="8">
        <f>'Monthly Data'!G101</f>
        <v>2848033.2428459735</v>
      </c>
      <c r="H101" s="1">
        <f>'Monthly Data'!H101</f>
        <v>270054.97975969774</v>
      </c>
      <c r="I101" s="8">
        <f>'Monthly Data'!I101</f>
        <v>3118088.2226056713</v>
      </c>
      <c r="J101" s="8">
        <f>'Monthly Data'!J101</f>
        <v>7038118.2699119393</v>
      </c>
      <c r="K101" s="1">
        <f>'Monthly Data'!K101</f>
        <v>635523.45476492029</v>
      </c>
      <c r="L101" s="8">
        <f>'Monthly Data'!L101</f>
        <v>7673641.7246768596</v>
      </c>
      <c r="M101" s="8">
        <f>'Monthly Data'!M101</f>
        <v>89747.398793209053</v>
      </c>
      <c r="N101" s="8">
        <f>'Monthly Data'!N101</f>
        <v>32983.935001957776</v>
      </c>
      <c r="O101" s="5">
        <f>'Monthly Data'!O101</f>
        <v>24483.24</v>
      </c>
      <c r="P101" s="5">
        <f>'Monthly Data'!P101</f>
        <v>285.85000000000002</v>
      </c>
      <c r="Q101" s="8">
        <f>'Monthly Data'!Q101</f>
        <v>16137</v>
      </c>
      <c r="R101" s="8">
        <f>'Monthly Data'!R101</f>
        <v>1778</v>
      </c>
      <c r="S101" s="8">
        <f>'Monthly Data'!S101</f>
        <v>129</v>
      </c>
      <c r="T101" s="8">
        <f>'Monthly Data'!T101</f>
        <v>3261</v>
      </c>
      <c r="U101" s="8">
        <f>'Monthly Data'!U101</f>
        <v>30</v>
      </c>
      <c r="V101" s="41">
        <f>Weather!C221</f>
        <v>4.7133333333333338</v>
      </c>
      <c r="W101" s="42">
        <f>Weather!D221</f>
        <v>518.6</v>
      </c>
      <c r="X101" s="42">
        <f>Weather!E221</f>
        <v>0</v>
      </c>
      <c r="Y101" s="42">
        <f>Weather!F221</f>
        <v>458.6</v>
      </c>
      <c r="Z101" s="42">
        <f>Weather!G221</f>
        <v>0</v>
      </c>
      <c r="AA101" s="42">
        <f>Weather!H221</f>
        <v>398.6</v>
      </c>
      <c r="AB101" s="42">
        <f>Weather!I221</f>
        <v>0</v>
      </c>
      <c r="AC101" s="42">
        <f>Weather!J221</f>
        <v>338.6</v>
      </c>
      <c r="AD101" s="42">
        <f>Weather!K221</f>
        <v>0</v>
      </c>
      <c r="AE101" s="42">
        <f>Weather!L221</f>
        <v>278.60000000000002</v>
      </c>
      <c r="AF101" s="42">
        <f>Weather!M221</f>
        <v>0</v>
      </c>
      <c r="AG101" s="42">
        <f>Weather!N221</f>
        <v>218.6</v>
      </c>
      <c r="AH101" s="42">
        <f>Weather!O221</f>
        <v>0</v>
      </c>
      <c r="AI101" s="42">
        <f>Weather!P221</f>
        <v>161.1</v>
      </c>
      <c r="AJ101" s="42">
        <f>Weather!Q221</f>
        <v>2.5</v>
      </c>
      <c r="AK101" s="42">
        <f>Weather!R221</f>
        <v>109.2</v>
      </c>
      <c r="AL101" s="42">
        <f>Weather!S221</f>
        <v>10.6</v>
      </c>
      <c r="AM101" s="39">
        <f>Economic!C101</f>
        <v>716151.8</v>
      </c>
      <c r="AN101" s="39">
        <f>Economic!D101</f>
        <v>6963.7</v>
      </c>
      <c r="AO101" s="39">
        <f>Economic!E101</f>
        <v>6885.2</v>
      </c>
      <c r="AP101" s="39">
        <f>Economic!F101</f>
        <v>119</v>
      </c>
      <c r="AQ101" s="39">
        <f>Economic!G101</f>
        <v>116.4</v>
      </c>
      <c r="AR101" s="43">
        <f t="shared" si="49"/>
        <v>30</v>
      </c>
      <c r="AS101" s="43">
        <v>21</v>
      </c>
      <c r="AT101" s="43">
        <f t="shared" si="51"/>
        <v>100</v>
      </c>
      <c r="AU101" s="43">
        <f t="shared" si="76"/>
        <v>0</v>
      </c>
      <c r="AV101" s="43">
        <f t="shared" si="76"/>
        <v>0</v>
      </c>
      <c r="AW101" s="43">
        <f t="shared" si="76"/>
        <v>0</v>
      </c>
      <c r="AX101" s="43">
        <f t="shared" si="76"/>
        <v>1</v>
      </c>
      <c r="AY101" s="43">
        <f t="shared" si="76"/>
        <v>0</v>
      </c>
      <c r="AZ101" s="43">
        <f t="shared" si="76"/>
        <v>0</v>
      </c>
      <c r="BA101" s="43">
        <f t="shared" si="76"/>
        <v>0</v>
      </c>
      <c r="BB101" s="43">
        <f t="shared" si="76"/>
        <v>0</v>
      </c>
      <c r="BC101" s="43">
        <f t="shared" si="76"/>
        <v>0</v>
      </c>
      <c r="BD101" s="43">
        <f t="shared" si="76"/>
        <v>0</v>
      </c>
      <c r="BE101" s="43">
        <f t="shared" si="76"/>
        <v>0</v>
      </c>
      <c r="BF101" s="43">
        <f t="shared" si="76"/>
        <v>0</v>
      </c>
      <c r="BG101" s="43">
        <f t="shared" si="76"/>
        <v>1</v>
      </c>
      <c r="BH101" s="43">
        <f t="shared" si="76"/>
        <v>0</v>
      </c>
      <c r="BI101" s="43">
        <f t="shared" si="52"/>
        <v>1</v>
      </c>
      <c r="BJ101" s="44">
        <v>1</v>
      </c>
      <c r="BK101" s="47">
        <v>1</v>
      </c>
      <c r="BL101" s="47">
        <f t="shared" si="73"/>
        <v>1</v>
      </c>
      <c r="BM101" s="43">
        <f t="shared" si="75"/>
        <v>0</v>
      </c>
      <c r="BN101" s="49">
        <f t="shared" si="77"/>
        <v>518.6</v>
      </c>
      <c r="BO101" s="49">
        <f t="shared" si="78"/>
        <v>0</v>
      </c>
      <c r="BP101" s="49">
        <f t="shared" si="79"/>
        <v>458.6</v>
      </c>
      <c r="BQ101" s="49">
        <f t="shared" si="80"/>
        <v>0</v>
      </c>
      <c r="BR101" s="49">
        <f t="shared" si="81"/>
        <v>398.6</v>
      </c>
      <c r="BS101" s="49">
        <f t="shared" si="82"/>
        <v>0</v>
      </c>
      <c r="BT101" s="49">
        <f t="shared" si="83"/>
        <v>338.6</v>
      </c>
      <c r="BU101" s="49">
        <f t="shared" si="84"/>
        <v>0</v>
      </c>
      <c r="BV101" s="49">
        <f t="shared" si="85"/>
        <v>278.60000000000002</v>
      </c>
      <c r="BW101" s="49">
        <f t="shared" si="86"/>
        <v>0</v>
      </c>
      <c r="BX101" s="49">
        <f t="shared" si="87"/>
        <v>218.6</v>
      </c>
      <c r="BY101" s="49">
        <f t="shared" si="88"/>
        <v>0</v>
      </c>
      <c r="BZ101" s="49">
        <f t="shared" si="89"/>
        <v>161.1</v>
      </c>
      <c r="CA101" s="49">
        <f t="shared" si="90"/>
        <v>2.5</v>
      </c>
      <c r="CB101" s="49">
        <f t="shared" si="91"/>
        <v>109.2</v>
      </c>
      <c r="CC101" s="49">
        <f t="shared" si="92"/>
        <v>10.6</v>
      </c>
      <c r="CD101" s="8">
        <f t="shared" si="93"/>
        <v>694.0132175884462</v>
      </c>
      <c r="CE101" s="8">
        <f t="shared" si="94"/>
        <v>1753.7054120391851</v>
      </c>
      <c r="CF101" s="8">
        <f t="shared" si="95"/>
        <v>59485.594764936897</v>
      </c>
    </row>
    <row r="102" spans="1:84">
      <c r="A102" s="7">
        <f>'Monthly Data'!A102</f>
        <v>43952</v>
      </c>
      <c r="B102" s="6">
        <f>'Monthly Data'!B102</f>
        <v>2020</v>
      </c>
      <c r="C102" s="6">
        <f t="shared" si="50"/>
        <v>5</v>
      </c>
      <c r="D102" s="8">
        <f>'Monthly Data'!D102</f>
        <v>10075897.739323296</v>
      </c>
      <c r="E102" s="1">
        <f>'Monthly Data'!E102</f>
        <v>604879.61295870331</v>
      </c>
      <c r="F102" s="8">
        <f>'Monthly Data'!F102</f>
        <v>10680777.352281999</v>
      </c>
      <c r="G102" s="8">
        <f>'Monthly Data'!G102</f>
        <v>2839173.9438523706</v>
      </c>
      <c r="H102" s="1">
        <f>'Monthly Data'!H102</f>
        <v>270054.97975969774</v>
      </c>
      <c r="I102" s="8">
        <f>'Monthly Data'!I102</f>
        <v>3109228.9236120684</v>
      </c>
      <c r="J102" s="8">
        <f>'Monthly Data'!J102</f>
        <v>7851278.3061691457</v>
      </c>
      <c r="K102" s="1">
        <f>'Monthly Data'!K102</f>
        <v>635523.45476492029</v>
      </c>
      <c r="L102" s="8">
        <f>'Monthly Data'!L102</f>
        <v>8486801.760934066</v>
      </c>
      <c r="M102" s="8">
        <f>'Monthly Data'!M102</f>
        <v>80962.821380882102</v>
      </c>
      <c r="N102" s="8">
        <f>'Monthly Data'!N102</f>
        <v>33054.944549862958</v>
      </c>
      <c r="O102" s="5">
        <f>'Monthly Data'!O102</f>
        <v>19142.870000000003</v>
      </c>
      <c r="P102" s="5">
        <f>'Monthly Data'!P102</f>
        <v>285.85000000000002</v>
      </c>
      <c r="Q102" s="8">
        <f>'Monthly Data'!Q102</f>
        <v>16100</v>
      </c>
      <c r="R102" s="8">
        <f>'Monthly Data'!R102</f>
        <v>1771</v>
      </c>
      <c r="S102" s="8">
        <f>'Monthly Data'!S102</f>
        <v>129</v>
      </c>
      <c r="T102" s="8">
        <f>'Monthly Data'!T102</f>
        <v>3261</v>
      </c>
      <c r="U102" s="8">
        <f>'Monthly Data'!U102</f>
        <v>30</v>
      </c>
      <c r="V102" s="41">
        <f>Weather!C222</f>
        <v>10.523117271562649</v>
      </c>
      <c r="W102" s="42">
        <f>Weather!D222</f>
        <v>360.1</v>
      </c>
      <c r="X102" s="42">
        <f>Weather!E222</f>
        <v>4.3</v>
      </c>
      <c r="Y102" s="42">
        <f>Weather!F222</f>
        <v>305.2</v>
      </c>
      <c r="Z102" s="42">
        <f>Weather!G222</f>
        <v>11.4</v>
      </c>
      <c r="AA102" s="42">
        <f>Weather!H222</f>
        <v>251.2</v>
      </c>
      <c r="AB102" s="42">
        <f>Weather!I222</f>
        <v>19.399999999999999</v>
      </c>
      <c r="AC102" s="42">
        <f>Weather!J222</f>
        <v>198.3</v>
      </c>
      <c r="AD102" s="42">
        <f>Weather!K222</f>
        <v>28.5</v>
      </c>
      <c r="AE102" s="42">
        <f>Weather!L222</f>
        <v>148.4</v>
      </c>
      <c r="AF102" s="42">
        <f>Weather!M222</f>
        <v>40.6</v>
      </c>
      <c r="AG102" s="42">
        <f>Weather!N222</f>
        <v>107.2</v>
      </c>
      <c r="AH102" s="42">
        <f>Weather!O222</f>
        <v>61.4</v>
      </c>
      <c r="AI102" s="42">
        <f>Weather!P222</f>
        <v>73.8</v>
      </c>
      <c r="AJ102" s="42">
        <f>Weather!Q222</f>
        <v>90</v>
      </c>
      <c r="AK102" s="42">
        <f>Weather!R222</f>
        <v>47.8</v>
      </c>
      <c r="AL102" s="42">
        <f>Weather!S222</f>
        <v>126</v>
      </c>
      <c r="AM102" s="39">
        <f>Economic!C102</f>
        <v>716151.8</v>
      </c>
      <c r="AN102" s="39">
        <f>Economic!D102</f>
        <v>6568.2</v>
      </c>
      <c r="AO102" s="39">
        <f>Economic!E102</f>
        <v>6536.7</v>
      </c>
      <c r="AP102" s="39">
        <f>Economic!F102</f>
        <v>112.3</v>
      </c>
      <c r="AQ102" s="39">
        <f>Economic!G102</f>
        <v>111.6</v>
      </c>
      <c r="AR102" s="43">
        <f t="shared" si="49"/>
        <v>31</v>
      </c>
      <c r="AS102" s="43">
        <v>20</v>
      </c>
      <c r="AT102" s="43">
        <f t="shared" si="51"/>
        <v>101</v>
      </c>
      <c r="AU102" s="43">
        <f t="shared" si="76"/>
        <v>0</v>
      </c>
      <c r="AV102" s="43">
        <f t="shared" si="76"/>
        <v>0</v>
      </c>
      <c r="AW102" s="43">
        <f t="shared" si="76"/>
        <v>0</v>
      </c>
      <c r="AX102" s="43">
        <f t="shared" si="76"/>
        <v>0</v>
      </c>
      <c r="AY102" s="43">
        <f t="shared" si="76"/>
        <v>1</v>
      </c>
      <c r="AZ102" s="43">
        <f t="shared" si="76"/>
        <v>0</v>
      </c>
      <c r="BA102" s="43">
        <f t="shared" si="76"/>
        <v>0</v>
      </c>
      <c r="BB102" s="43">
        <f t="shared" si="76"/>
        <v>0</v>
      </c>
      <c r="BC102" s="43">
        <f t="shared" si="76"/>
        <v>0</v>
      </c>
      <c r="BD102" s="43">
        <f t="shared" si="76"/>
        <v>0</v>
      </c>
      <c r="BE102" s="43">
        <f t="shared" si="76"/>
        <v>0</v>
      </c>
      <c r="BF102" s="43">
        <f t="shared" si="76"/>
        <v>0</v>
      </c>
      <c r="BG102" s="43">
        <f t="shared" si="76"/>
        <v>1</v>
      </c>
      <c r="BH102" s="43">
        <f t="shared" si="76"/>
        <v>0</v>
      </c>
      <c r="BI102" s="43">
        <f t="shared" si="52"/>
        <v>1</v>
      </c>
      <c r="BJ102" s="44">
        <v>1</v>
      </c>
      <c r="BK102" s="47">
        <v>1</v>
      </c>
      <c r="BL102" s="47">
        <f t="shared" si="73"/>
        <v>1</v>
      </c>
      <c r="BM102" s="43">
        <f t="shared" si="75"/>
        <v>0</v>
      </c>
      <c r="BN102" s="49">
        <f t="shared" si="77"/>
        <v>360.1</v>
      </c>
      <c r="BO102" s="49">
        <f t="shared" si="78"/>
        <v>4.3</v>
      </c>
      <c r="BP102" s="49">
        <f t="shared" si="79"/>
        <v>305.2</v>
      </c>
      <c r="BQ102" s="49">
        <f t="shared" si="80"/>
        <v>11.4</v>
      </c>
      <c r="BR102" s="49">
        <f t="shared" si="81"/>
        <v>251.2</v>
      </c>
      <c r="BS102" s="49">
        <f t="shared" si="82"/>
        <v>19.399999999999999</v>
      </c>
      <c r="BT102" s="49">
        <f t="shared" si="83"/>
        <v>198.3</v>
      </c>
      <c r="BU102" s="49">
        <f t="shared" si="84"/>
        <v>28.5</v>
      </c>
      <c r="BV102" s="49">
        <f t="shared" si="85"/>
        <v>148.4</v>
      </c>
      <c r="BW102" s="49">
        <f t="shared" si="86"/>
        <v>40.6</v>
      </c>
      <c r="BX102" s="49">
        <f t="shared" si="87"/>
        <v>107.2</v>
      </c>
      <c r="BY102" s="49">
        <f t="shared" si="88"/>
        <v>61.4</v>
      </c>
      <c r="BZ102" s="49">
        <f t="shared" si="89"/>
        <v>73.8</v>
      </c>
      <c r="CA102" s="49">
        <f t="shared" si="90"/>
        <v>90</v>
      </c>
      <c r="CB102" s="49">
        <f t="shared" si="91"/>
        <v>47.8</v>
      </c>
      <c r="CC102" s="49">
        <f t="shared" si="92"/>
        <v>126</v>
      </c>
      <c r="CD102" s="8">
        <f t="shared" si="93"/>
        <v>663.40232001751542</v>
      </c>
      <c r="CE102" s="8">
        <f t="shared" si="94"/>
        <v>1755.6346265454931</v>
      </c>
      <c r="CF102" s="8">
        <f t="shared" si="95"/>
        <v>65789.160937473382</v>
      </c>
    </row>
    <row r="103" spans="1:84">
      <c r="A103" s="7">
        <f>'Monthly Data'!A103</f>
        <v>43983</v>
      </c>
      <c r="B103" s="6">
        <f>'Monthly Data'!B103</f>
        <v>2020</v>
      </c>
      <c r="C103" s="6">
        <f t="shared" si="50"/>
        <v>6</v>
      </c>
      <c r="D103" s="8">
        <f>'Monthly Data'!D103</f>
        <v>9987467.2126085386</v>
      </c>
      <c r="E103" s="1">
        <f>'Monthly Data'!E103</f>
        <v>604879.61295870331</v>
      </c>
      <c r="F103" s="8">
        <f>'Monthly Data'!F103</f>
        <v>10592346.825567242</v>
      </c>
      <c r="G103" s="8">
        <f>'Monthly Data'!G103</f>
        <v>3055159.5702205976</v>
      </c>
      <c r="H103" s="1">
        <f>'Monthly Data'!H103</f>
        <v>270054.97975969774</v>
      </c>
      <c r="I103" s="8">
        <f>'Monthly Data'!I103</f>
        <v>3325214.5499802954</v>
      </c>
      <c r="J103" s="8">
        <f>'Monthly Data'!J103</f>
        <v>9093235.5826156083</v>
      </c>
      <c r="K103" s="1">
        <f>'Monthly Data'!K103</f>
        <v>635523.45476492029</v>
      </c>
      <c r="L103" s="8">
        <f>'Monthly Data'!L103</f>
        <v>9728759.0373805277</v>
      </c>
      <c r="M103" s="8">
        <f>'Monthly Data'!M103</f>
        <v>72347.566729917788</v>
      </c>
      <c r="N103" s="8">
        <f>'Monthly Data'!N103</f>
        <v>32983.935001957776</v>
      </c>
      <c r="O103" s="5">
        <f>'Monthly Data'!O103</f>
        <v>23132.000000000004</v>
      </c>
      <c r="P103" s="5">
        <f>'Monthly Data'!P103</f>
        <v>285.85000000000002</v>
      </c>
      <c r="Q103" s="8">
        <f>'Monthly Data'!Q103</f>
        <v>16160</v>
      </c>
      <c r="R103" s="8">
        <f>'Monthly Data'!R103</f>
        <v>1775</v>
      </c>
      <c r="S103" s="8">
        <f>'Monthly Data'!S103</f>
        <v>130</v>
      </c>
      <c r="T103" s="8">
        <f>'Monthly Data'!T103</f>
        <v>3261</v>
      </c>
      <c r="U103" s="8">
        <f>'Monthly Data'!U103</f>
        <v>30</v>
      </c>
      <c r="V103" s="41">
        <f>Weather!C223</f>
        <v>17.636666666666667</v>
      </c>
      <c r="W103" s="42">
        <f>Weather!D223</f>
        <v>138.69999999999999</v>
      </c>
      <c r="X103" s="42">
        <f>Weather!E223</f>
        <v>7.8</v>
      </c>
      <c r="Y103" s="42">
        <f>Weather!F223</f>
        <v>92.1</v>
      </c>
      <c r="Z103" s="42">
        <f>Weather!G223</f>
        <v>21.2</v>
      </c>
      <c r="AA103" s="42">
        <f>Weather!H223</f>
        <v>56.1</v>
      </c>
      <c r="AB103" s="42">
        <f>Weather!I223</f>
        <v>45.2</v>
      </c>
      <c r="AC103" s="42">
        <f>Weather!J223</f>
        <v>29.7</v>
      </c>
      <c r="AD103" s="42">
        <f>Weather!K223</f>
        <v>78.8</v>
      </c>
      <c r="AE103" s="42">
        <f>Weather!L223</f>
        <v>14.9</v>
      </c>
      <c r="AF103" s="42">
        <f>Weather!M223</f>
        <v>124</v>
      </c>
      <c r="AG103" s="42">
        <f>Weather!N223</f>
        <v>4.5999999999999996</v>
      </c>
      <c r="AH103" s="42">
        <f>Weather!O223</f>
        <v>173.7</v>
      </c>
      <c r="AI103" s="42">
        <f>Weather!P223</f>
        <v>0</v>
      </c>
      <c r="AJ103" s="42">
        <f>Weather!Q223</f>
        <v>229.1</v>
      </c>
      <c r="AK103" s="42">
        <f>Weather!R223</f>
        <v>0</v>
      </c>
      <c r="AL103" s="42">
        <f>Weather!S223</f>
        <v>289.10000000000002</v>
      </c>
      <c r="AM103" s="39">
        <f>Economic!C103</f>
        <v>716151.8</v>
      </c>
      <c r="AN103" s="39">
        <f>Economic!D103</f>
        <v>6459.7</v>
      </c>
      <c r="AO103" s="39">
        <f>Economic!E103</f>
        <v>6498.5</v>
      </c>
      <c r="AP103" s="39">
        <f>Economic!F103</f>
        <v>113.3</v>
      </c>
      <c r="AQ103" s="39">
        <f>Economic!G103</f>
        <v>114.6</v>
      </c>
      <c r="AR103" s="43">
        <f t="shared" si="49"/>
        <v>30</v>
      </c>
      <c r="AS103" s="43">
        <v>22</v>
      </c>
      <c r="AT103" s="43">
        <f t="shared" si="51"/>
        <v>102</v>
      </c>
      <c r="AU103" s="43">
        <f t="shared" si="76"/>
        <v>0</v>
      </c>
      <c r="AV103" s="43">
        <f t="shared" si="76"/>
        <v>0</v>
      </c>
      <c r="AW103" s="43">
        <f t="shared" si="76"/>
        <v>0</v>
      </c>
      <c r="AX103" s="43">
        <f t="shared" si="76"/>
        <v>0</v>
      </c>
      <c r="AY103" s="43">
        <f t="shared" si="76"/>
        <v>0</v>
      </c>
      <c r="AZ103" s="43">
        <f t="shared" si="76"/>
        <v>1</v>
      </c>
      <c r="BA103" s="43">
        <f t="shared" si="76"/>
        <v>0</v>
      </c>
      <c r="BB103" s="43">
        <f t="shared" si="76"/>
        <v>0</v>
      </c>
      <c r="BC103" s="43">
        <f t="shared" si="76"/>
        <v>0</v>
      </c>
      <c r="BD103" s="43">
        <f t="shared" si="76"/>
        <v>0</v>
      </c>
      <c r="BE103" s="43">
        <f t="shared" si="76"/>
        <v>0</v>
      </c>
      <c r="BF103" s="43">
        <f t="shared" si="76"/>
        <v>0</v>
      </c>
      <c r="BG103" s="43">
        <f t="shared" si="76"/>
        <v>0</v>
      </c>
      <c r="BH103" s="43">
        <f t="shared" si="76"/>
        <v>0</v>
      </c>
      <c r="BI103" s="43">
        <f t="shared" si="52"/>
        <v>0</v>
      </c>
      <c r="BJ103" s="44">
        <v>1</v>
      </c>
      <c r="BK103" s="47">
        <v>0.5</v>
      </c>
      <c r="BL103" s="47">
        <f t="shared" si="73"/>
        <v>0.5</v>
      </c>
      <c r="BM103" s="43">
        <f t="shared" si="75"/>
        <v>0</v>
      </c>
      <c r="BN103" s="49">
        <f t="shared" si="77"/>
        <v>138.69999999999999</v>
      </c>
      <c r="BO103" s="49">
        <f t="shared" si="78"/>
        <v>7.8</v>
      </c>
      <c r="BP103" s="49">
        <f t="shared" si="79"/>
        <v>92.1</v>
      </c>
      <c r="BQ103" s="49">
        <f t="shared" si="80"/>
        <v>21.2</v>
      </c>
      <c r="BR103" s="49">
        <f t="shared" si="81"/>
        <v>56.1</v>
      </c>
      <c r="BS103" s="49">
        <f t="shared" si="82"/>
        <v>45.2</v>
      </c>
      <c r="BT103" s="49">
        <f t="shared" si="83"/>
        <v>29.7</v>
      </c>
      <c r="BU103" s="49">
        <f t="shared" si="84"/>
        <v>78.8</v>
      </c>
      <c r="BV103" s="49">
        <f t="shared" si="85"/>
        <v>14.9</v>
      </c>
      <c r="BW103" s="49">
        <f t="shared" si="86"/>
        <v>124</v>
      </c>
      <c r="BX103" s="49">
        <f t="shared" si="87"/>
        <v>4.5999999999999996</v>
      </c>
      <c r="BY103" s="49">
        <f t="shared" si="88"/>
        <v>173.7</v>
      </c>
      <c r="BZ103" s="49">
        <f t="shared" si="89"/>
        <v>0</v>
      </c>
      <c r="CA103" s="49">
        <f t="shared" si="90"/>
        <v>229.1</v>
      </c>
      <c r="CB103" s="49">
        <f t="shared" si="91"/>
        <v>0</v>
      </c>
      <c r="CC103" s="49">
        <f t="shared" si="92"/>
        <v>289.10000000000002</v>
      </c>
      <c r="CD103" s="8">
        <f t="shared" si="93"/>
        <v>655.46700653262633</v>
      </c>
      <c r="CE103" s="8">
        <f t="shared" si="94"/>
        <v>1873.3603098480537</v>
      </c>
      <c r="CF103" s="8">
        <f t="shared" si="95"/>
        <v>74836.607979850218</v>
      </c>
    </row>
    <row r="104" spans="1:84">
      <c r="A104" s="7">
        <f>'Monthly Data'!A104</f>
        <v>44013</v>
      </c>
      <c r="B104" s="6">
        <f>'Monthly Data'!B104</f>
        <v>2020</v>
      </c>
      <c r="C104" s="6">
        <f t="shared" si="50"/>
        <v>7</v>
      </c>
      <c r="D104" s="8">
        <f>'Monthly Data'!D104</f>
        <v>13156024.823692113</v>
      </c>
      <c r="E104" s="1">
        <f>'Monthly Data'!E104</f>
        <v>604879.61295870331</v>
      </c>
      <c r="F104" s="8">
        <f>'Monthly Data'!F104</f>
        <v>13760904.436650816</v>
      </c>
      <c r="G104" s="8">
        <f>'Monthly Data'!G104</f>
        <v>3836853.5976870866</v>
      </c>
      <c r="H104" s="1">
        <f>'Monthly Data'!H104</f>
        <v>270054.97975969774</v>
      </c>
      <c r="I104" s="8">
        <f>'Monthly Data'!I104</f>
        <v>4106908.5774467844</v>
      </c>
      <c r="J104" s="8">
        <f>'Monthly Data'!J104</f>
        <v>10422144.205792543</v>
      </c>
      <c r="K104" s="1">
        <f>'Monthly Data'!K104</f>
        <v>635523.45476492029</v>
      </c>
      <c r="L104" s="8">
        <f>'Monthly Data'!L104</f>
        <v>11057667.660557464</v>
      </c>
      <c r="M104" s="8">
        <f>'Monthly Data'!M104</f>
        <v>77624.838920514434</v>
      </c>
      <c r="N104" s="8">
        <f>'Monthly Data'!N104</f>
        <v>33054.944549862958</v>
      </c>
      <c r="O104" s="5">
        <f>'Monthly Data'!O104</f>
        <v>23856.960000000006</v>
      </c>
      <c r="P104" s="5">
        <f>'Monthly Data'!P104</f>
        <v>285.85000000000002</v>
      </c>
      <c r="Q104" s="8">
        <f>'Monthly Data'!Q104</f>
        <v>16214</v>
      </c>
      <c r="R104" s="8">
        <f>'Monthly Data'!R104</f>
        <v>1773</v>
      </c>
      <c r="S104" s="8">
        <f>'Monthly Data'!S104</f>
        <v>130</v>
      </c>
      <c r="T104" s="8">
        <f>'Monthly Data'!T104</f>
        <v>3261</v>
      </c>
      <c r="U104" s="8">
        <f>'Monthly Data'!U104</f>
        <v>30</v>
      </c>
      <c r="V104" s="41">
        <f>Weather!C224</f>
        <v>22.496774193548394</v>
      </c>
      <c r="W104" s="42">
        <f>Weather!D224</f>
        <v>24.6</v>
      </c>
      <c r="X104" s="42">
        <f>Weather!E224</f>
        <v>40</v>
      </c>
      <c r="Y104" s="42">
        <f>Weather!F224</f>
        <v>2.8</v>
      </c>
      <c r="Z104" s="42">
        <f>Weather!G224</f>
        <v>80.2</v>
      </c>
      <c r="AA104" s="42">
        <f>Weather!H224</f>
        <v>0</v>
      </c>
      <c r="AB104" s="42">
        <f>Weather!I224</f>
        <v>139.4</v>
      </c>
      <c r="AC104" s="42">
        <f>Weather!J224</f>
        <v>0</v>
      </c>
      <c r="AD104" s="42">
        <f>Weather!K224</f>
        <v>201.4</v>
      </c>
      <c r="AE104" s="42">
        <f>Weather!L224</f>
        <v>0</v>
      </c>
      <c r="AF104" s="42">
        <f>Weather!M224</f>
        <v>263.39999999999998</v>
      </c>
      <c r="AG104" s="42">
        <f>Weather!N224</f>
        <v>0</v>
      </c>
      <c r="AH104" s="42">
        <f>Weather!O224</f>
        <v>325.39999999999998</v>
      </c>
      <c r="AI104" s="42">
        <f>Weather!P224</f>
        <v>0</v>
      </c>
      <c r="AJ104" s="42">
        <f>Weather!Q224</f>
        <v>387.4</v>
      </c>
      <c r="AK104" s="42">
        <f>Weather!R224</f>
        <v>0</v>
      </c>
      <c r="AL104" s="42">
        <f>Weather!S224</f>
        <v>449.4</v>
      </c>
      <c r="AM104" s="39">
        <f>Economic!C104</f>
        <v>716151.8</v>
      </c>
      <c r="AN104" s="39">
        <f>Economic!D104</f>
        <v>6643.5</v>
      </c>
      <c r="AO104" s="39">
        <f>Economic!E104</f>
        <v>6711.9</v>
      </c>
      <c r="AP104" s="39">
        <f>Economic!F104</f>
        <v>120.2</v>
      </c>
      <c r="AQ104" s="39">
        <f>Economic!G104</f>
        <v>122.7</v>
      </c>
      <c r="AR104" s="43">
        <f t="shared" si="49"/>
        <v>31</v>
      </c>
      <c r="AS104" s="43">
        <v>22</v>
      </c>
      <c r="AT104" s="43">
        <f t="shared" si="51"/>
        <v>103</v>
      </c>
      <c r="AU104" s="43">
        <f t="shared" si="76"/>
        <v>0</v>
      </c>
      <c r="AV104" s="43">
        <f t="shared" si="76"/>
        <v>0</v>
      </c>
      <c r="AW104" s="43">
        <f t="shared" si="76"/>
        <v>0</v>
      </c>
      <c r="AX104" s="43">
        <f t="shared" si="76"/>
        <v>0</v>
      </c>
      <c r="AY104" s="43">
        <f t="shared" si="76"/>
        <v>0</v>
      </c>
      <c r="AZ104" s="43">
        <f t="shared" si="76"/>
        <v>0</v>
      </c>
      <c r="BA104" s="43">
        <f t="shared" si="76"/>
        <v>1</v>
      </c>
      <c r="BB104" s="43">
        <f t="shared" si="76"/>
        <v>0</v>
      </c>
      <c r="BC104" s="43">
        <f t="shared" si="76"/>
        <v>0</v>
      </c>
      <c r="BD104" s="43">
        <f t="shared" si="76"/>
        <v>0</v>
      </c>
      <c r="BE104" s="43">
        <f t="shared" si="76"/>
        <v>0</v>
      </c>
      <c r="BF104" s="43">
        <f t="shared" si="76"/>
        <v>0</v>
      </c>
      <c r="BG104" s="43">
        <f t="shared" si="76"/>
        <v>0</v>
      </c>
      <c r="BH104" s="43">
        <f t="shared" si="76"/>
        <v>0</v>
      </c>
      <c r="BI104" s="43">
        <f t="shared" si="52"/>
        <v>0</v>
      </c>
      <c r="BJ104" s="44">
        <v>1</v>
      </c>
      <c r="BK104" s="47">
        <v>0.5</v>
      </c>
      <c r="BL104" s="47">
        <v>0</v>
      </c>
      <c r="BM104" s="43">
        <f t="shared" si="75"/>
        <v>0</v>
      </c>
      <c r="BN104" s="49">
        <f t="shared" si="77"/>
        <v>24.6</v>
      </c>
      <c r="BO104" s="49">
        <f t="shared" si="78"/>
        <v>40</v>
      </c>
      <c r="BP104" s="49">
        <f t="shared" si="79"/>
        <v>2.8</v>
      </c>
      <c r="BQ104" s="49">
        <f t="shared" si="80"/>
        <v>80.2</v>
      </c>
      <c r="BR104" s="49">
        <f t="shared" si="81"/>
        <v>0</v>
      </c>
      <c r="BS104" s="49">
        <f t="shared" si="82"/>
        <v>139.4</v>
      </c>
      <c r="BT104" s="49">
        <f t="shared" si="83"/>
        <v>0</v>
      </c>
      <c r="BU104" s="49">
        <f t="shared" si="84"/>
        <v>201.4</v>
      </c>
      <c r="BV104" s="49">
        <f t="shared" si="85"/>
        <v>0</v>
      </c>
      <c r="BW104" s="49">
        <f t="shared" si="86"/>
        <v>263.39999999999998</v>
      </c>
      <c r="BX104" s="49">
        <f t="shared" si="87"/>
        <v>0</v>
      </c>
      <c r="BY104" s="49">
        <f t="shared" si="88"/>
        <v>325.39999999999998</v>
      </c>
      <c r="BZ104" s="49">
        <f t="shared" si="89"/>
        <v>0</v>
      </c>
      <c r="CA104" s="49">
        <f t="shared" si="90"/>
        <v>387.4</v>
      </c>
      <c r="CB104" s="49">
        <f t="shared" si="91"/>
        <v>0</v>
      </c>
      <c r="CC104" s="49">
        <f t="shared" si="92"/>
        <v>449.4</v>
      </c>
      <c r="CD104" s="8">
        <f t="shared" si="93"/>
        <v>848.70509662333882</v>
      </c>
      <c r="CE104" s="8">
        <f t="shared" si="94"/>
        <v>2316.3612957962687</v>
      </c>
      <c r="CF104" s="8">
        <f t="shared" si="95"/>
        <v>85058.982004288177</v>
      </c>
    </row>
    <row r="105" spans="1:84">
      <c r="A105" s="7">
        <f>'Monthly Data'!A105</f>
        <v>44044</v>
      </c>
      <c r="B105" s="6">
        <f>'Monthly Data'!B105</f>
        <v>2020</v>
      </c>
      <c r="C105" s="6">
        <f t="shared" si="50"/>
        <v>8</v>
      </c>
      <c r="D105" s="8">
        <f>'Monthly Data'!D105</f>
        <v>11624511.125675922</v>
      </c>
      <c r="E105" s="1">
        <f>'Monthly Data'!E105</f>
        <v>604879.61295870331</v>
      </c>
      <c r="F105" s="8">
        <f>'Monthly Data'!F105</f>
        <v>12229390.738634625</v>
      </c>
      <c r="G105" s="8">
        <f>'Monthly Data'!G105</f>
        <v>3688140.2678477252</v>
      </c>
      <c r="H105" s="1">
        <f>'Monthly Data'!H105</f>
        <v>270054.97975969774</v>
      </c>
      <c r="I105" s="8">
        <f>'Monthly Data'!I105</f>
        <v>3958195.247607423</v>
      </c>
      <c r="J105" s="8">
        <f>'Monthly Data'!J105</f>
        <v>10192016.210357649</v>
      </c>
      <c r="K105" s="1">
        <f>'Monthly Data'!K105</f>
        <v>635523.45476492029</v>
      </c>
      <c r="L105" s="8">
        <f>'Monthly Data'!L105</f>
        <v>10827539.665122569</v>
      </c>
      <c r="M105" s="8">
        <f>'Monthly Data'!M105</f>
        <v>87754.916418180175</v>
      </c>
      <c r="N105" s="8">
        <f>'Monthly Data'!N105</f>
        <v>33019.439775910374</v>
      </c>
      <c r="O105" s="5">
        <f>'Monthly Data'!O105</f>
        <v>20204.010000000009</v>
      </c>
      <c r="P105" s="5">
        <f>'Monthly Data'!P105</f>
        <v>285.85000000000002</v>
      </c>
      <c r="Q105" s="8">
        <f>'Monthly Data'!Q105</f>
        <v>16218</v>
      </c>
      <c r="R105" s="8">
        <f>'Monthly Data'!R105</f>
        <v>1782</v>
      </c>
      <c r="S105" s="8">
        <f>'Monthly Data'!S105</f>
        <v>128</v>
      </c>
      <c r="T105" s="8">
        <f>'Monthly Data'!T105</f>
        <v>3261</v>
      </c>
      <c r="U105" s="8">
        <f>'Monthly Data'!U105</f>
        <v>30</v>
      </c>
      <c r="V105" s="41">
        <f>Weather!C225</f>
        <v>20.429837197666551</v>
      </c>
      <c r="W105" s="42">
        <f>Weather!D225</f>
        <v>64.400000000000006</v>
      </c>
      <c r="X105" s="42">
        <f>Weather!E225</f>
        <v>15.7</v>
      </c>
      <c r="Y105" s="42">
        <f>Weather!F225</f>
        <v>25</v>
      </c>
      <c r="Z105" s="42">
        <f>Weather!G225</f>
        <v>38.299999999999997</v>
      </c>
      <c r="AA105" s="42">
        <f>Weather!H225</f>
        <v>6</v>
      </c>
      <c r="AB105" s="42">
        <f>Weather!I225</f>
        <v>81.3</v>
      </c>
      <c r="AC105" s="42">
        <f>Weather!J225</f>
        <v>0.7</v>
      </c>
      <c r="AD105" s="42">
        <f>Weather!K225</f>
        <v>138</v>
      </c>
      <c r="AE105" s="42">
        <f>Weather!L225</f>
        <v>0</v>
      </c>
      <c r="AF105" s="42">
        <f>Weather!M225</f>
        <v>199.3</v>
      </c>
      <c r="AG105" s="42">
        <f>Weather!N225</f>
        <v>0</v>
      </c>
      <c r="AH105" s="42">
        <f>Weather!O225</f>
        <v>261.3</v>
      </c>
      <c r="AI105" s="42">
        <f>Weather!P225</f>
        <v>0</v>
      </c>
      <c r="AJ105" s="42">
        <f>Weather!Q225</f>
        <v>323.3</v>
      </c>
      <c r="AK105" s="42">
        <f>Weather!R225</f>
        <v>0</v>
      </c>
      <c r="AL105" s="42">
        <f>Weather!S225</f>
        <v>385.3</v>
      </c>
      <c r="AM105" s="39">
        <f>Economic!C105</f>
        <v>716151.8</v>
      </c>
      <c r="AN105" s="39">
        <f>Economic!D105</f>
        <v>6879.1</v>
      </c>
      <c r="AO105" s="39">
        <f>Economic!E105</f>
        <v>6950.9</v>
      </c>
      <c r="AP105" s="39">
        <f>Economic!F105</f>
        <v>121.8</v>
      </c>
      <c r="AQ105" s="39">
        <f>Economic!G105</f>
        <v>125.4</v>
      </c>
      <c r="AR105" s="43">
        <f t="shared" si="49"/>
        <v>31</v>
      </c>
      <c r="AS105" s="43">
        <v>20</v>
      </c>
      <c r="AT105" s="43">
        <f t="shared" si="51"/>
        <v>104</v>
      </c>
      <c r="AU105" s="43">
        <f t="shared" si="76"/>
        <v>0</v>
      </c>
      <c r="AV105" s="43">
        <f t="shared" si="76"/>
        <v>0</v>
      </c>
      <c r="AW105" s="43">
        <f t="shared" si="76"/>
        <v>0</v>
      </c>
      <c r="AX105" s="43">
        <f t="shared" si="76"/>
        <v>0</v>
      </c>
      <c r="AY105" s="43">
        <f t="shared" si="76"/>
        <v>0</v>
      </c>
      <c r="AZ105" s="43">
        <f t="shared" si="76"/>
        <v>0</v>
      </c>
      <c r="BA105" s="43">
        <f t="shared" si="76"/>
        <v>0</v>
      </c>
      <c r="BB105" s="43">
        <f t="shared" si="76"/>
        <v>1</v>
      </c>
      <c r="BC105" s="43">
        <f t="shared" si="76"/>
        <v>0</v>
      </c>
      <c r="BD105" s="43">
        <f t="shared" si="76"/>
        <v>0</v>
      </c>
      <c r="BE105" s="43">
        <f t="shared" si="76"/>
        <v>0</v>
      </c>
      <c r="BF105" s="43">
        <f t="shared" si="76"/>
        <v>0</v>
      </c>
      <c r="BG105" s="43">
        <f t="shared" si="76"/>
        <v>0</v>
      </c>
      <c r="BH105" s="43">
        <f t="shared" si="76"/>
        <v>0</v>
      </c>
      <c r="BI105" s="43">
        <f t="shared" si="52"/>
        <v>0</v>
      </c>
      <c r="BJ105" s="44">
        <v>1</v>
      </c>
      <c r="BK105" s="47">
        <v>0.5</v>
      </c>
      <c r="BL105" s="47">
        <v>0</v>
      </c>
      <c r="BM105" s="43">
        <f t="shared" si="75"/>
        <v>0</v>
      </c>
      <c r="BN105" s="49">
        <f t="shared" si="77"/>
        <v>64.400000000000006</v>
      </c>
      <c r="BO105" s="49">
        <f t="shared" si="78"/>
        <v>15.7</v>
      </c>
      <c r="BP105" s="49">
        <f t="shared" si="79"/>
        <v>25</v>
      </c>
      <c r="BQ105" s="49">
        <f t="shared" si="80"/>
        <v>38.299999999999997</v>
      </c>
      <c r="BR105" s="49">
        <f t="shared" si="81"/>
        <v>6</v>
      </c>
      <c r="BS105" s="49">
        <f t="shared" si="82"/>
        <v>81.3</v>
      </c>
      <c r="BT105" s="49">
        <f t="shared" si="83"/>
        <v>0.7</v>
      </c>
      <c r="BU105" s="49">
        <f t="shared" si="84"/>
        <v>138</v>
      </c>
      <c r="BV105" s="49">
        <f t="shared" si="85"/>
        <v>0</v>
      </c>
      <c r="BW105" s="49">
        <f t="shared" si="86"/>
        <v>199.3</v>
      </c>
      <c r="BX105" s="49">
        <f t="shared" si="87"/>
        <v>0</v>
      </c>
      <c r="BY105" s="49">
        <f t="shared" si="88"/>
        <v>261.3</v>
      </c>
      <c r="BZ105" s="49">
        <f t="shared" si="89"/>
        <v>0</v>
      </c>
      <c r="CA105" s="49">
        <f t="shared" si="90"/>
        <v>323.3</v>
      </c>
      <c r="CB105" s="49">
        <f t="shared" si="91"/>
        <v>0</v>
      </c>
      <c r="CC105" s="49">
        <f t="shared" si="92"/>
        <v>385.3</v>
      </c>
      <c r="CD105" s="8">
        <f t="shared" si="93"/>
        <v>754.06281530611818</v>
      </c>
      <c r="CE105" s="8">
        <f t="shared" si="94"/>
        <v>2221.2094543251533</v>
      </c>
      <c r="CF105" s="8">
        <f t="shared" si="95"/>
        <v>84590.153633770067</v>
      </c>
    </row>
    <row r="106" spans="1:84">
      <c r="A106" s="7">
        <f>'Monthly Data'!A106</f>
        <v>44075</v>
      </c>
      <c r="B106" s="6">
        <f>'Monthly Data'!B106</f>
        <v>2020</v>
      </c>
      <c r="C106" s="6">
        <f t="shared" si="50"/>
        <v>9</v>
      </c>
      <c r="D106" s="8">
        <f>'Monthly Data'!D106</f>
        <v>8863050.2273658421</v>
      </c>
      <c r="E106" s="1">
        <f>'Monthly Data'!E106</f>
        <v>604879.61295870331</v>
      </c>
      <c r="F106" s="8">
        <f>'Monthly Data'!F106</f>
        <v>9467929.8403245453</v>
      </c>
      <c r="G106" s="8">
        <f>'Monthly Data'!G106</f>
        <v>3202707.6551847798</v>
      </c>
      <c r="H106" s="1">
        <f>'Monthly Data'!H106</f>
        <v>270054.97975969774</v>
      </c>
      <c r="I106" s="8">
        <f>'Monthly Data'!I106</f>
        <v>3472762.6349444776</v>
      </c>
      <c r="J106" s="8">
        <f>'Monthly Data'!J106</f>
        <v>9646470.7241184711</v>
      </c>
      <c r="K106" s="1">
        <f>'Monthly Data'!K106</f>
        <v>635523.45476492029</v>
      </c>
      <c r="L106" s="8">
        <f>'Monthly Data'!L106</f>
        <v>10281994.178883392</v>
      </c>
      <c r="M106" s="8">
        <f>'Monthly Data'!M106</f>
        <v>97573.565856450121</v>
      </c>
      <c r="N106" s="8">
        <f>'Monthly Data'!N106</f>
        <v>32983.935001957776</v>
      </c>
      <c r="O106" s="5">
        <f>'Monthly Data'!O106</f>
        <v>19468.420000000002</v>
      </c>
      <c r="P106" s="5">
        <f>'Monthly Data'!P106</f>
        <v>285.85000000000002</v>
      </c>
      <c r="Q106" s="8">
        <f>'Monthly Data'!Q106</f>
        <v>16220</v>
      </c>
      <c r="R106" s="8">
        <f>'Monthly Data'!R106</f>
        <v>1789</v>
      </c>
      <c r="S106" s="8">
        <f>'Monthly Data'!S106</f>
        <v>124</v>
      </c>
      <c r="T106" s="8">
        <f>'Monthly Data'!T106</f>
        <v>3261</v>
      </c>
      <c r="U106" s="8">
        <f>'Monthly Data'!U106</f>
        <v>30</v>
      </c>
      <c r="V106" s="41">
        <f>Weather!C226</f>
        <v>15.946666666666665</v>
      </c>
      <c r="W106" s="42">
        <f>Weather!D226</f>
        <v>182</v>
      </c>
      <c r="X106" s="42">
        <f>Weather!E226</f>
        <v>0.4</v>
      </c>
      <c r="Y106" s="42">
        <f>Weather!F226</f>
        <v>128.5</v>
      </c>
      <c r="Z106" s="42">
        <f>Weather!G226</f>
        <v>6.9</v>
      </c>
      <c r="AA106" s="42">
        <f>Weather!H226</f>
        <v>84.6</v>
      </c>
      <c r="AB106" s="42">
        <f>Weather!I226</f>
        <v>23</v>
      </c>
      <c r="AC106" s="42">
        <f>Weather!J226</f>
        <v>47.2</v>
      </c>
      <c r="AD106" s="42">
        <f>Weather!K226</f>
        <v>45.6</v>
      </c>
      <c r="AE106" s="42">
        <f>Weather!L226</f>
        <v>21.7</v>
      </c>
      <c r="AF106" s="42">
        <f>Weather!M226</f>
        <v>80.099999999999994</v>
      </c>
      <c r="AG106" s="42">
        <f>Weather!N226</f>
        <v>8.1</v>
      </c>
      <c r="AH106" s="42">
        <f>Weather!O226</f>
        <v>126.5</v>
      </c>
      <c r="AI106" s="42">
        <f>Weather!P226</f>
        <v>2.4</v>
      </c>
      <c r="AJ106" s="42">
        <f>Weather!Q226</f>
        <v>180.8</v>
      </c>
      <c r="AK106" s="42">
        <f>Weather!R226</f>
        <v>0</v>
      </c>
      <c r="AL106" s="42">
        <f>Weather!S226</f>
        <v>238.4</v>
      </c>
      <c r="AM106" s="39">
        <f>Economic!C106</f>
        <v>716151.8</v>
      </c>
      <c r="AN106" s="39">
        <f>Economic!D106</f>
        <v>7040.8</v>
      </c>
      <c r="AO106" s="39">
        <f>Economic!E106</f>
        <v>7075.5</v>
      </c>
      <c r="AP106" s="39">
        <f>Economic!F106</f>
        <v>120.2</v>
      </c>
      <c r="AQ106" s="39">
        <f>Economic!G106</f>
        <v>123</v>
      </c>
      <c r="AR106" s="43">
        <f t="shared" si="49"/>
        <v>30</v>
      </c>
      <c r="AS106" s="43">
        <v>21</v>
      </c>
      <c r="AT106" s="43">
        <f t="shared" si="51"/>
        <v>105</v>
      </c>
      <c r="AU106" s="43">
        <f t="shared" si="76"/>
        <v>0</v>
      </c>
      <c r="AV106" s="43">
        <f t="shared" si="76"/>
        <v>0</v>
      </c>
      <c r="AW106" s="43">
        <f t="shared" si="76"/>
        <v>0</v>
      </c>
      <c r="AX106" s="43">
        <f t="shared" si="76"/>
        <v>0</v>
      </c>
      <c r="AY106" s="43">
        <f t="shared" si="76"/>
        <v>0</v>
      </c>
      <c r="AZ106" s="43">
        <f t="shared" si="76"/>
        <v>0</v>
      </c>
      <c r="BA106" s="43">
        <f t="shared" si="76"/>
        <v>0</v>
      </c>
      <c r="BB106" s="43">
        <f t="shared" si="76"/>
        <v>0</v>
      </c>
      <c r="BC106" s="43">
        <f t="shared" si="76"/>
        <v>1</v>
      </c>
      <c r="BD106" s="43">
        <f t="shared" si="76"/>
        <v>0</v>
      </c>
      <c r="BE106" s="43">
        <f t="shared" si="76"/>
        <v>0</v>
      </c>
      <c r="BF106" s="43">
        <f t="shared" si="76"/>
        <v>0</v>
      </c>
      <c r="BG106" s="43">
        <f t="shared" si="76"/>
        <v>0</v>
      </c>
      <c r="BH106" s="43">
        <f t="shared" si="76"/>
        <v>1</v>
      </c>
      <c r="BI106" s="43">
        <f t="shared" si="52"/>
        <v>1</v>
      </c>
      <c r="BJ106" s="44">
        <v>1</v>
      </c>
      <c r="BK106" s="47">
        <v>0.5</v>
      </c>
      <c r="BL106" s="47">
        <v>0</v>
      </c>
      <c r="BM106" s="43">
        <f t="shared" si="75"/>
        <v>0</v>
      </c>
      <c r="BN106" s="49">
        <f t="shared" si="77"/>
        <v>182</v>
      </c>
      <c r="BO106" s="49">
        <f t="shared" si="78"/>
        <v>0.4</v>
      </c>
      <c r="BP106" s="49">
        <f t="shared" si="79"/>
        <v>128.5</v>
      </c>
      <c r="BQ106" s="49">
        <f t="shared" si="80"/>
        <v>6.9</v>
      </c>
      <c r="BR106" s="49">
        <f t="shared" si="81"/>
        <v>84.6</v>
      </c>
      <c r="BS106" s="49">
        <f t="shared" si="82"/>
        <v>23</v>
      </c>
      <c r="BT106" s="49">
        <f t="shared" si="83"/>
        <v>47.2</v>
      </c>
      <c r="BU106" s="49">
        <f t="shared" si="84"/>
        <v>45.6</v>
      </c>
      <c r="BV106" s="49">
        <f t="shared" si="85"/>
        <v>21.7</v>
      </c>
      <c r="BW106" s="49">
        <f t="shared" si="86"/>
        <v>80.099999999999994</v>
      </c>
      <c r="BX106" s="49">
        <f t="shared" si="87"/>
        <v>8.1</v>
      </c>
      <c r="BY106" s="49">
        <f t="shared" si="88"/>
        <v>126.5</v>
      </c>
      <c r="BZ106" s="49">
        <f t="shared" si="89"/>
        <v>2.4</v>
      </c>
      <c r="CA106" s="49">
        <f t="shared" si="90"/>
        <v>180.8</v>
      </c>
      <c r="CB106" s="49">
        <f t="shared" si="91"/>
        <v>0</v>
      </c>
      <c r="CC106" s="49">
        <f t="shared" si="92"/>
        <v>238.4</v>
      </c>
      <c r="CD106" s="8">
        <f t="shared" si="93"/>
        <v>583.71947227648241</v>
      </c>
      <c r="CE106" s="8">
        <f t="shared" si="94"/>
        <v>1941.1753129930003</v>
      </c>
      <c r="CF106" s="8">
        <f t="shared" si="95"/>
        <v>82919.30789422091</v>
      </c>
    </row>
    <row r="107" spans="1:84">
      <c r="A107" s="7">
        <f>'Monthly Data'!A107</f>
        <v>44105</v>
      </c>
      <c r="B107" s="6">
        <f>'Monthly Data'!B107</f>
        <v>2020</v>
      </c>
      <c r="C107" s="6">
        <f t="shared" si="50"/>
        <v>10</v>
      </c>
      <c r="D107" s="8">
        <f>'Monthly Data'!D107</f>
        <v>9752297.8944030479</v>
      </c>
      <c r="E107" s="1">
        <f>'Monthly Data'!E107</f>
        <v>604879.61295870331</v>
      </c>
      <c r="F107" s="8">
        <f>'Monthly Data'!F107</f>
        <v>10357177.507361751</v>
      </c>
      <c r="G107" s="8">
        <f>'Monthly Data'!G107</f>
        <v>3288621.8524205163</v>
      </c>
      <c r="H107" s="1">
        <f>'Monthly Data'!H107</f>
        <v>270054.97975969774</v>
      </c>
      <c r="I107" s="8">
        <f>'Monthly Data'!I107</f>
        <v>3558676.8321802141</v>
      </c>
      <c r="J107" s="8">
        <f>'Monthly Data'!J107</f>
        <v>10119827.822303513</v>
      </c>
      <c r="K107" s="1">
        <f>'Monthly Data'!K107</f>
        <v>635523.45476492029</v>
      </c>
      <c r="L107" s="8">
        <f>'Monthly Data'!L107</f>
        <v>10755351.277068432</v>
      </c>
      <c r="M107" s="8">
        <f>'Monthly Data'!M107</f>
        <v>114448.17776572995</v>
      </c>
      <c r="N107" s="8">
        <f>'Monthly Data'!N107</f>
        <v>33054.944549862958</v>
      </c>
      <c r="O107" s="5">
        <f>'Monthly Data'!O107</f>
        <v>35104.030000000006</v>
      </c>
      <c r="P107" s="5">
        <f>'Monthly Data'!P107</f>
        <v>285.85000000000002</v>
      </c>
      <c r="Q107" s="8">
        <f>'Monthly Data'!Q107</f>
        <v>16288</v>
      </c>
      <c r="R107" s="8">
        <f>'Monthly Data'!R107</f>
        <v>1783</v>
      </c>
      <c r="S107" s="8">
        <f>'Monthly Data'!S107</f>
        <v>125</v>
      </c>
      <c r="T107" s="8">
        <f>'Monthly Data'!T107</f>
        <v>3261</v>
      </c>
      <c r="U107" s="8">
        <f>'Monthly Data'!U107</f>
        <v>30</v>
      </c>
      <c r="V107" s="41">
        <f>Weather!C227</f>
        <v>8.9709677419354801</v>
      </c>
      <c r="W107" s="42">
        <f>Weather!D227</f>
        <v>403.9</v>
      </c>
      <c r="X107" s="42">
        <f>Weather!E227</f>
        <v>0</v>
      </c>
      <c r="Y107" s="42">
        <f>Weather!F227</f>
        <v>341.9</v>
      </c>
      <c r="Z107" s="42">
        <f>Weather!G227</f>
        <v>0</v>
      </c>
      <c r="AA107" s="42">
        <f>Weather!H227</f>
        <v>279.89999999999998</v>
      </c>
      <c r="AB107" s="42">
        <f>Weather!I227</f>
        <v>0</v>
      </c>
      <c r="AC107" s="42">
        <f>Weather!J227</f>
        <v>218.1</v>
      </c>
      <c r="AD107" s="42">
        <f>Weather!K227</f>
        <v>0.2</v>
      </c>
      <c r="AE107" s="42">
        <f>Weather!L227</f>
        <v>159.30000000000001</v>
      </c>
      <c r="AF107" s="42">
        <f>Weather!M227</f>
        <v>3.4</v>
      </c>
      <c r="AG107" s="42">
        <f>Weather!N227</f>
        <v>108.1</v>
      </c>
      <c r="AH107" s="42">
        <f>Weather!O227</f>
        <v>14.2</v>
      </c>
      <c r="AI107" s="42">
        <f>Weather!P227</f>
        <v>67</v>
      </c>
      <c r="AJ107" s="42">
        <f>Weather!Q227</f>
        <v>35.1</v>
      </c>
      <c r="AK107" s="42">
        <f>Weather!R227</f>
        <v>35.799999999999997</v>
      </c>
      <c r="AL107" s="42">
        <f>Weather!S227</f>
        <v>65.900000000000006</v>
      </c>
      <c r="AM107" s="39">
        <f>Economic!C107</f>
        <v>716151.8</v>
      </c>
      <c r="AN107" s="39">
        <f>Economic!D107</f>
        <v>7159.1</v>
      </c>
      <c r="AO107" s="39">
        <f>Economic!E107</f>
        <v>7184.1</v>
      </c>
      <c r="AP107" s="39">
        <f>Economic!F107</f>
        <v>117.1</v>
      </c>
      <c r="AQ107" s="39">
        <f>Economic!G107</f>
        <v>120.1</v>
      </c>
      <c r="AR107" s="43">
        <f t="shared" si="49"/>
        <v>31</v>
      </c>
      <c r="AS107" s="43">
        <v>21</v>
      </c>
      <c r="AT107" s="43">
        <f t="shared" si="51"/>
        <v>106</v>
      </c>
      <c r="AU107" s="43">
        <f t="shared" si="76"/>
        <v>0</v>
      </c>
      <c r="AV107" s="43">
        <f t="shared" si="76"/>
        <v>0</v>
      </c>
      <c r="AW107" s="43">
        <f t="shared" si="76"/>
        <v>0</v>
      </c>
      <c r="AX107" s="43">
        <f t="shared" si="76"/>
        <v>0</v>
      </c>
      <c r="AY107" s="43">
        <f t="shared" si="76"/>
        <v>0</v>
      </c>
      <c r="AZ107" s="43">
        <f t="shared" si="76"/>
        <v>0</v>
      </c>
      <c r="BA107" s="43">
        <f t="shared" si="76"/>
        <v>0</v>
      </c>
      <c r="BB107" s="43">
        <f t="shared" si="76"/>
        <v>0</v>
      </c>
      <c r="BC107" s="43">
        <f t="shared" si="76"/>
        <v>0</v>
      </c>
      <c r="BD107" s="43">
        <f t="shared" si="76"/>
        <v>1</v>
      </c>
      <c r="BE107" s="43">
        <f t="shared" si="76"/>
        <v>0</v>
      </c>
      <c r="BF107" s="43">
        <f t="shared" si="76"/>
        <v>0</v>
      </c>
      <c r="BG107" s="43">
        <f t="shared" si="76"/>
        <v>0</v>
      </c>
      <c r="BH107" s="43">
        <f t="shared" si="76"/>
        <v>1</v>
      </c>
      <c r="BI107" s="43">
        <f t="shared" si="52"/>
        <v>1</v>
      </c>
      <c r="BJ107" s="44">
        <v>1</v>
      </c>
      <c r="BK107" s="47">
        <v>0.5</v>
      </c>
      <c r="BL107" s="47">
        <v>0</v>
      </c>
      <c r="BM107" s="43">
        <f t="shared" si="75"/>
        <v>0</v>
      </c>
      <c r="BN107" s="49">
        <f t="shared" si="77"/>
        <v>403.9</v>
      </c>
      <c r="BO107" s="49">
        <f t="shared" si="78"/>
        <v>0</v>
      </c>
      <c r="BP107" s="49">
        <f t="shared" si="79"/>
        <v>341.9</v>
      </c>
      <c r="BQ107" s="49">
        <f t="shared" si="80"/>
        <v>0</v>
      </c>
      <c r="BR107" s="49">
        <f t="shared" si="81"/>
        <v>279.89999999999998</v>
      </c>
      <c r="BS107" s="49">
        <f t="shared" si="82"/>
        <v>0</v>
      </c>
      <c r="BT107" s="49">
        <f t="shared" si="83"/>
        <v>218.1</v>
      </c>
      <c r="BU107" s="49">
        <f t="shared" si="84"/>
        <v>0.2</v>
      </c>
      <c r="BV107" s="49">
        <f t="shared" si="85"/>
        <v>159.30000000000001</v>
      </c>
      <c r="BW107" s="49">
        <f t="shared" si="86"/>
        <v>3.4</v>
      </c>
      <c r="BX107" s="49">
        <f t="shared" si="87"/>
        <v>108.1</v>
      </c>
      <c r="BY107" s="49">
        <f t="shared" si="88"/>
        <v>14.2</v>
      </c>
      <c r="BZ107" s="49">
        <f t="shared" si="89"/>
        <v>67</v>
      </c>
      <c r="CA107" s="49">
        <f t="shared" si="90"/>
        <v>35.1</v>
      </c>
      <c r="CB107" s="49">
        <f t="shared" si="91"/>
        <v>35.799999999999997</v>
      </c>
      <c r="CC107" s="49">
        <f t="shared" si="92"/>
        <v>65.900000000000006</v>
      </c>
      <c r="CD107" s="8">
        <f t="shared" si="93"/>
        <v>635.87779391955746</v>
      </c>
      <c r="CE107" s="8">
        <f t="shared" si="94"/>
        <v>1995.8927830511577</v>
      </c>
      <c r="CF107" s="8">
        <f t="shared" si="95"/>
        <v>86042.810216547456</v>
      </c>
    </row>
    <row r="108" spans="1:84">
      <c r="A108" s="7">
        <f>'Monthly Data'!A108</f>
        <v>44136</v>
      </c>
      <c r="B108" s="6">
        <f>'Monthly Data'!B108</f>
        <v>2020</v>
      </c>
      <c r="C108" s="6">
        <f t="shared" si="50"/>
        <v>11</v>
      </c>
      <c r="D108" s="8">
        <f>'Monthly Data'!D108</f>
        <v>10443762.540943094</v>
      </c>
      <c r="E108" s="1">
        <f>'Monthly Data'!E108</f>
        <v>604879.61295870331</v>
      </c>
      <c r="F108" s="8">
        <f>'Monthly Data'!F108</f>
        <v>11048642.153901797</v>
      </c>
      <c r="G108" s="8">
        <f>'Monthly Data'!G108</f>
        <v>3516537.53517573</v>
      </c>
      <c r="H108" s="1">
        <f>'Monthly Data'!H108</f>
        <v>270054.97975969774</v>
      </c>
      <c r="I108" s="8">
        <f>'Monthly Data'!I108</f>
        <v>3786592.5149354278</v>
      </c>
      <c r="J108" s="8">
        <f>'Monthly Data'!J108</f>
        <v>10208460.217914181</v>
      </c>
      <c r="K108" s="1">
        <f>'Monthly Data'!K108</f>
        <v>635523.45476492029</v>
      </c>
      <c r="L108" s="8">
        <f>'Monthly Data'!L108</f>
        <v>10843983.6726791</v>
      </c>
      <c r="M108" s="8">
        <f>'Monthly Data'!M108</f>
        <v>122385.96602511972</v>
      </c>
      <c r="N108" s="8">
        <f>'Monthly Data'!N108</f>
        <v>32983.935001957776</v>
      </c>
      <c r="O108" s="5">
        <f>'Monthly Data'!O108</f>
        <v>23704.02</v>
      </c>
      <c r="P108" s="5">
        <f>'Monthly Data'!P108</f>
        <v>285.85000000000002</v>
      </c>
      <c r="Q108" s="8">
        <f>'Monthly Data'!Q108</f>
        <v>16191</v>
      </c>
      <c r="R108" s="8">
        <f>'Monthly Data'!R108</f>
        <v>1772</v>
      </c>
      <c r="S108" s="8">
        <f>'Monthly Data'!S108</f>
        <v>123</v>
      </c>
      <c r="T108" s="8">
        <f>'Monthly Data'!T108</f>
        <v>3261</v>
      </c>
      <c r="U108" s="8">
        <f>'Monthly Data'!U108</f>
        <v>30</v>
      </c>
      <c r="V108" s="41">
        <f>Weather!C228</f>
        <v>7.7766666666666682</v>
      </c>
      <c r="W108" s="42">
        <f>Weather!D228</f>
        <v>426.7</v>
      </c>
      <c r="X108" s="42">
        <f>Weather!E228</f>
        <v>0</v>
      </c>
      <c r="Y108" s="42">
        <f>Weather!F228</f>
        <v>368.5</v>
      </c>
      <c r="Z108" s="42">
        <f>Weather!G228</f>
        <v>1.8</v>
      </c>
      <c r="AA108" s="42">
        <f>Weather!H228</f>
        <v>312.10000000000002</v>
      </c>
      <c r="AB108" s="42">
        <f>Weather!I228</f>
        <v>5.4</v>
      </c>
      <c r="AC108" s="42">
        <f>Weather!J228</f>
        <v>259.89999999999998</v>
      </c>
      <c r="AD108" s="42">
        <f>Weather!K228</f>
        <v>13.2</v>
      </c>
      <c r="AE108" s="42">
        <f>Weather!L228</f>
        <v>211.9</v>
      </c>
      <c r="AF108" s="42">
        <f>Weather!M228</f>
        <v>25.2</v>
      </c>
      <c r="AG108" s="42">
        <f>Weather!N228</f>
        <v>166.6</v>
      </c>
      <c r="AH108" s="42">
        <f>Weather!O228</f>
        <v>39.9</v>
      </c>
      <c r="AI108" s="42">
        <f>Weather!P228</f>
        <v>123.7</v>
      </c>
      <c r="AJ108" s="42">
        <f>Weather!Q228</f>
        <v>57</v>
      </c>
      <c r="AK108" s="42">
        <f>Weather!R228</f>
        <v>83.7</v>
      </c>
      <c r="AL108" s="42">
        <f>Weather!S228</f>
        <v>77</v>
      </c>
      <c r="AM108" s="39">
        <f>Economic!C108</f>
        <v>716151.8</v>
      </c>
      <c r="AN108" s="39">
        <f>Economic!D108</f>
        <v>7242.5</v>
      </c>
      <c r="AO108" s="39">
        <f>Economic!E108</f>
        <v>7255.2</v>
      </c>
      <c r="AP108" s="39">
        <f>Economic!F108</f>
        <v>115.7</v>
      </c>
      <c r="AQ108" s="39">
        <f>Economic!G108</f>
        <v>117</v>
      </c>
      <c r="AR108" s="43">
        <f t="shared" si="49"/>
        <v>30</v>
      </c>
      <c r="AS108" s="43">
        <v>21</v>
      </c>
      <c r="AT108" s="43">
        <f t="shared" si="51"/>
        <v>107</v>
      </c>
      <c r="AU108" s="43">
        <f t="shared" ref="AU108:BH116" si="96">AU96</f>
        <v>0</v>
      </c>
      <c r="AV108" s="43">
        <f t="shared" si="96"/>
        <v>0</v>
      </c>
      <c r="AW108" s="43">
        <f t="shared" si="96"/>
        <v>0</v>
      </c>
      <c r="AX108" s="43">
        <f t="shared" si="96"/>
        <v>0</v>
      </c>
      <c r="AY108" s="43">
        <f t="shared" si="96"/>
        <v>0</v>
      </c>
      <c r="AZ108" s="43">
        <f t="shared" si="96"/>
        <v>0</v>
      </c>
      <c r="BA108" s="43">
        <f t="shared" si="96"/>
        <v>0</v>
      </c>
      <c r="BB108" s="43">
        <f t="shared" si="96"/>
        <v>0</v>
      </c>
      <c r="BC108" s="43">
        <f t="shared" si="96"/>
        <v>0</v>
      </c>
      <c r="BD108" s="43">
        <f t="shared" si="96"/>
        <v>0</v>
      </c>
      <c r="BE108" s="43">
        <f t="shared" si="96"/>
        <v>1</v>
      </c>
      <c r="BF108" s="43">
        <f t="shared" si="96"/>
        <v>0</v>
      </c>
      <c r="BG108" s="43">
        <f t="shared" si="96"/>
        <v>0</v>
      </c>
      <c r="BH108" s="43">
        <f t="shared" si="96"/>
        <v>1</v>
      </c>
      <c r="BI108" s="43">
        <f t="shared" si="52"/>
        <v>1</v>
      </c>
      <c r="BJ108" s="44">
        <v>1</v>
      </c>
      <c r="BK108" s="47">
        <v>0.5</v>
      </c>
      <c r="BL108" s="47">
        <v>0</v>
      </c>
      <c r="BM108" s="43">
        <f t="shared" si="75"/>
        <v>0</v>
      </c>
      <c r="BN108" s="49">
        <f t="shared" si="77"/>
        <v>426.7</v>
      </c>
      <c r="BO108" s="49">
        <f t="shared" si="78"/>
        <v>0</v>
      </c>
      <c r="BP108" s="49">
        <f t="shared" si="79"/>
        <v>368.5</v>
      </c>
      <c r="BQ108" s="49">
        <f t="shared" si="80"/>
        <v>1.8</v>
      </c>
      <c r="BR108" s="49">
        <f t="shared" si="81"/>
        <v>312.10000000000002</v>
      </c>
      <c r="BS108" s="49">
        <f t="shared" si="82"/>
        <v>5.4</v>
      </c>
      <c r="BT108" s="49">
        <f t="shared" si="83"/>
        <v>259.89999999999998</v>
      </c>
      <c r="BU108" s="49">
        <f t="shared" si="84"/>
        <v>13.2</v>
      </c>
      <c r="BV108" s="49">
        <f t="shared" si="85"/>
        <v>211.9</v>
      </c>
      <c r="BW108" s="49">
        <f t="shared" si="86"/>
        <v>25.2</v>
      </c>
      <c r="BX108" s="49">
        <f t="shared" si="87"/>
        <v>166.6</v>
      </c>
      <c r="BY108" s="49">
        <f t="shared" si="88"/>
        <v>39.9</v>
      </c>
      <c r="BZ108" s="49">
        <f t="shared" si="89"/>
        <v>123.7</v>
      </c>
      <c r="CA108" s="49">
        <f t="shared" si="90"/>
        <v>57</v>
      </c>
      <c r="CB108" s="49">
        <f t="shared" si="91"/>
        <v>83.7</v>
      </c>
      <c r="CC108" s="49">
        <f t="shared" si="92"/>
        <v>77</v>
      </c>
      <c r="CD108" s="8">
        <f t="shared" si="93"/>
        <v>682.39405558037163</v>
      </c>
      <c r="CE108" s="8">
        <f t="shared" si="94"/>
        <v>2136.9032251328599</v>
      </c>
      <c r="CF108" s="8">
        <f t="shared" si="95"/>
        <v>88162.46888356992</v>
      </c>
    </row>
    <row r="109" spans="1:84">
      <c r="A109" s="7">
        <f>'Monthly Data'!A109</f>
        <v>44166</v>
      </c>
      <c r="B109" s="6">
        <f>'Monthly Data'!B109</f>
        <v>2020</v>
      </c>
      <c r="C109" s="6">
        <f t="shared" si="50"/>
        <v>12</v>
      </c>
      <c r="D109" s="8">
        <f>'Monthly Data'!D109</f>
        <v>13579930.831677185</v>
      </c>
      <c r="E109" s="1">
        <f>'Monthly Data'!E109</f>
        <v>604879.61295870331</v>
      </c>
      <c r="F109" s="8">
        <f>'Monthly Data'!F109</f>
        <v>14184810.444635889</v>
      </c>
      <c r="G109" s="8">
        <f>'Monthly Data'!G109</f>
        <v>4068467.9093758743</v>
      </c>
      <c r="H109" s="1">
        <f>'Monthly Data'!H109</f>
        <v>270054.97975969774</v>
      </c>
      <c r="I109" s="8">
        <f>'Monthly Data'!I109</f>
        <v>4338522.8891355721</v>
      </c>
      <c r="J109" s="8">
        <f>'Monthly Data'!J109</f>
        <v>10223304.079936288</v>
      </c>
      <c r="K109" s="1">
        <f>'Monthly Data'!K109</f>
        <v>635523.45476492029</v>
      </c>
      <c r="L109" s="8">
        <f>'Monthly Data'!L109</f>
        <v>10858827.53470121</v>
      </c>
      <c r="M109" s="8">
        <f>'Monthly Data'!M109</f>
        <v>133577.63717960304</v>
      </c>
      <c r="N109" s="8">
        <f>'Monthly Data'!N109</f>
        <v>33054.944549862958</v>
      </c>
      <c r="O109" s="5">
        <f>'Monthly Data'!O109</f>
        <v>24848.53000000001</v>
      </c>
      <c r="P109" s="5">
        <f>'Monthly Data'!P109</f>
        <v>285.85000000000002</v>
      </c>
      <c r="Q109" s="8">
        <f>'Monthly Data'!Q109</f>
        <v>16380</v>
      </c>
      <c r="R109" s="8">
        <f>'Monthly Data'!R109</f>
        <v>1793</v>
      </c>
      <c r="S109" s="8">
        <f>'Monthly Data'!S109</f>
        <v>124</v>
      </c>
      <c r="T109" s="8">
        <f>'Monthly Data'!T109</f>
        <v>3261</v>
      </c>
      <c r="U109" s="8">
        <f>'Monthly Data'!U109</f>
        <v>30</v>
      </c>
      <c r="V109" s="41">
        <f>Weather!C229</f>
        <v>-0.34139885746960846</v>
      </c>
      <c r="W109" s="42">
        <f>Weather!D229</f>
        <v>692.6</v>
      </c>
      <c r="X109" s="42">
        <f>Weather!E229</f>
        <v>0</v>
      </c>
      <c r="Y109" s="42">
        <f>Weather!F229</f>
        <v>630.6</v>
      </c>
      <c r="Z109" s="42">
        <f>Weather!G229</f>
        <v>0</v>
      </c>
      <c r="AA109" s="42">
        <f>Weather!H229</f>
        <v>568.6</v>
      </c>
      <c r="AB109" s="42">
        <f>Weather!I229</f>
        <v>0</v>
      </c>
      <c r="AC109" s="42">
        <f>Weather!J229</f>
        <v>506.6</v>
      </c>
      <c r="AD109" s="42">
        <f>Weather!K229</f>
        <v>0</v>
      </c>
      <c r="AE109" s="42">
        <f>Weather!L229</f>
        <v>444.6</v>
      </c>
      <c r="AF109" s="42">
        <f>Weather!M229</f>
        <v>0</v>
      </c>
      <c r="AG109" s="42">
        <f>Weather!N229</f>
        <v>382.6</v>
      </c>
      <c r="AH109" s="42">
        <f>Weather!O229</f>
        <v>0</v>
      </c>
      <c r="AI109" s="42">
        <f>Weather!P229</f>
        <v>320.60000000000002</v>
      </c>
      <c r="AJ109" s="42">
        <f>Weather!Q229</f>
        <v>0</v>
      </c>
      <c r="AK109" s="42">
        <f>Weather!R229</f>
        <v>258.60000000000002</v>
      </c>
      <c r="AL109" s="42">
        <f>Weather!S229</f>
        <v>0</v>
      </c>
      <c r="AM109" s="39">
        <f>Economic!C109</f>
        <v>716151.8</v>
      </c>
      <c r="AN109" s="39">
        <f>Economic!D109</f>
        <v>7258.1</v>
      </c>
      <c r="AO109" s="39">
        <f>Economic!E109</f>
        <v>7273.3</v>
      </c>
      <c r="AP109" s="39">
        <f>Economic!F109</f>
        <v>113.6</v>
      </c>
      <c r="AQ109" s="39">
        <f>Economic!G109</f>
        <v>113.7</v>
      </c>
      <c r="AR109" s="43">
        <f t="shared" si="49"/>
        <v>31</v>
      </c>
      <c r="AS109" s="43">
        <v>21</v>
      </c>
      <c r="AT109" s="43">
        <f t="shared" si="51"/>
        <v>108</v>
      </c>
      <c r="AU109" s="43">
        <f t="shared" si="96"/>
        <v>0</v>
      </c>
      <c r="AV109" s="43">
        <f t="shared" si="96"/>
        <v>0</v>
      </c>
      <c r="AW109" s="43">
        <f t="shared" si="96"/>
        <v>0</v>
      </c>
      <c r="AX109" s="43">
        <f t="shared" si="96"/>
        <v>0</v>
      </c>
      <c r="AY109" s="43">
        <f t="shared" si="96"/>
        <v>0</v>
      </c>
      <c r="AZ109" s="43">
        <f t="shared" si="96"/>
        <v>0</v>
      </c>
      <c r="BA109" s="43">
        <f t="shared" si="96"/>
        <v>0</v>
      </c>
      <c r="BB109" s="43">
        <f t="shared" si="96"/>
        <v>0</v>
      </c>
      <c r="BC109" s="43">
        <f t="shared" si="96"/>
        <v>0</v>
      </c>
      <c r="BD109" s="43">
        <f t="shared" si="96"/>
        <v>0</v>
      </c>
      <c r="BE109" s="43">
        <f t="shared" si="96"/>
        <v>0</v>
      </c>
      <c r="BF109" s="43">
        <f t="shared" si="96"/>
        <v>1</v>
      </c>
      <c r="BG109" s="43">
        <f t="shared" si="96"/>
        <v>0</v>
      </c>
      <c r="BH109" s="43">
        <f t="shared" si="96"/>
        <v>0</v>
      </c>
      <c r="BI109" s="43">
        <f t="shared" si="52"/>
        <v>0</v>
      </c>
      <c r="BJ109" s="44">
        <v>1</v>
      </c>
      <c r="BK109" s="47">
        <v>0.5</v>
      </c>
      <c r="BL109" s="47">
        <v>0</v>
      </c>
      <c r="BM109" s="43">
        <f t="shared" si="75"/>
        <v>0</v>
      </c>
      <c r="BN109" s="49">
        <f t="shared" si="77"/>
        <v>692.6</v>
      </c>
      <c r="BO109" s="49">
        <f t="shared" si="78"/>
        <v>0</v>
      </c>
      <c r="BP109" s="49">
        <f t="shared" si="79"/>
        <v>630.6</v>
      </c>
      <c r="BQ109" s="49">
        <f t="shared" si="80"/>
        <v>0</v>
      </c>
      <c r="BR109" s="49">
        <f t="shared" si="81"/>
        <v>568.6</v>
      </c>
      <c r="BS109" s="49">
        <f t="shared" si="82"/>
        <v>0</v>
      </c>
      <c r="BT109" s="49">
        <f t="shared" si="83"/>
        <v>506.6</v>
      </c>
      <c r="BU109" s="49">
        <f t="shared" si="84"/>
        <v>0</v>
      </c>
      <c r="BV109" s="49">
        <f t="shared" si="85"/>
        <v>444.6</v>
      </c>
      <c r="BW109" s="49">
        <f t="shared" si="86"/>
        <v>0</v>
      </c>
      <c r="BX109" s="49">
        <f t="shared" si="87"/>
        <v>382.6</v>
      </c>
      <c r="BY109" s="49">
        <f t="shared" si="88"/>
        <v>0</v>
      </c>
      <c r="BZ109" s="49">
        <f t="shared" si="89"/>
        <v>320.60000000000002</v>
      </c>
      <c r="CA109" s="49">
        <f t="shared" si="90"/>
        <v>0</v>
      </c>
      <c r="CB109" s="49">
        <f t="shared" si="91"/>
        <v>258.60000000000002</v>
      </c>
      <c r="CC109" s="49">
        <f t="shared" si="92"/>
        <v>0</v>
      </c>
      <c r="CD109" s="8">
        <f t="shared" si="93"/>
        <v>865.98354362856458</v>
      </c>
      <c r="CE109" s="8">
        <f t="shared" si="94"/>
        <v>2419.7004401202298</v>
      </c>
      <c r="CF109" s="8">
        <f t="shared" si="95"/>
        <v>87571.189795977494</v>
      </c>
    </row>
    <row r="110" spans="1:84">
      <c r="A110" s="7">
        <f>'Monthly Data'!A110</f>
        <v>44197</v>
      </c>
      <c r="B110" s="6">
        <f>'Monthly Data'!B110</f>
        <v>2021</v>
      </c>
      <c r="C110" s="6">
        <f t="shared" si="50"/>
        <v>1</v>
      </c>
      <c r="D110" s="8">
        <f>'Monthly Data'!D110</f>
        <v>14015137.930928187</v>
      </c>
      <c r="E110" s="1">
        <f>'Monthly Data'!E110</f>
        <v>510348.87553041166</v>
      </c>
      <c r="F110" s="8">
        <f>'Monthly Data'!F110</f>
        <v>14525486.8064586</v>
      </c>
      <c r="G110" s="8">
        <f>'Monthly Data'!G110</f>
        <v>4010206.7576686703</v>
      </c>
      <c r="H110" s="1">
        <f>'Monthly Data'!H110</f>
        <v>269023.54606715066</v>
      </c>
      <c r="I110" s="8">
        <f>'Monthly Data'!I110</f>
        <v>4279230.3037358206</v>
      </c>
      <c r="J110" s="8">
        <f>'Monthly Data'!J110</f>
        <v>10805859.095122466</v>
      </c>
      <c r="K110" s="1">
        <f>'Monthly Data'!K110</f>
        <v>647464.62987130939</v>
      </c>
      <c r="L110" s="8">
        <f>'Monthly Data'!L110</f>
        <v>11453323.724993775</v>
      </c>
      <c r="M110" s="8">
        <f>'Monthly Data'!M110</f>
        <v>129767.21785488386</v>
      </c>
      <c r="N110" s="8">
        <f>'Monthly Data'!N110</f>
        <v>33019.439775910374</v>
      </c>
      <c r="O110" s="5">
        <f>'Monthly Data'!O110</f>
        <v>24275.310000000005</v>
      </c>
      <c r="P110" s="5">
        <f>'Monthly Data'!P110</f>
        <v>285.85000000000002</v>
      </c>
      <c r="Q110" s="8">
        <f>'Monthly Data'!Q110</f>
        <v>16338</v>
      </c>
      <c r="R110" s="8">
        <f>'Monthly Data'!R110</f>
        <v>1783</v>
      </c>
      <c r="S110" s="8">
        <f>'Monthly Data'!S110</f>
        <v>124</v>
      </c>
      <c r="T110" s="8">
        <f>'Monthly Data'!T110</f>
        <v>3261</v>
      </c>
      <c r="U110" s="8">
        <f>'Monthly Data'!U110</f>
        <v>30</v>
      </c>
      <c r="V110" s="41">
        <f>Weather!C230</f>
        <v>-2.5387096774193547</v>
      </c>
      <c r="W110" s="42">
        <f>Weather!D230</f>
        <v>760.7</v>
      </c>
      <c r="X110" s="42">
        <f>Weather!E230</f>
        <v>0</v>
      </c>
      <c r="Y110" s="42">
        <f>Weather!F230</f>
        <v>698.7</v>
      </c>
      <c r="Z110" s="42">
        <f>Weather!G230</f>
        <v>0</v>
      </c>
      <c r="AA110" s="42">
        <f>Weather!H230</f>
        <v>636.70000000000005</v>
      </c>
      <c r="AB110" s="42">
        <f>Weather!I230</f>
        <v>0</v>
      </c>
      <c r="AC110" s="42">
        <f>Weather!J230</f>
        <v>574.70000000000005</v>
      </c>
      <c r="AD110" s="42">
        <f>Weather!K230</f>
        <v>0</v>
      </c>
      <c r="AE110" s="42">
        <f>Weather!L230</f>
        <v>512.70000000000005</v>
      </c>
      <c r="AF110" s="42">
        <f>Weather!M230</f>
        <v>0</v>
      </c>
      <c r="AG110" s="42">
        <f>Weather!N230</f>
        <v>450.7</v>
      </c>
      <c r="AH110" s="42">
        <f>Weather!O230</f>
        <v>0</v>
      </c>
      <c r="AI110" s="42">
        <f>Weather!P230</f>
        <v>388.7</v>
      </c>
      <c r="AJ110" s="42">
        <f>Weather!Q230</f>
        <v>0</v>
      </c>
      <c r="AK110" s="42">
        <f>Weather!R230</f>
        <v>326.7</v>
      </c>
      <c r="AL110" s="42">
        <f>Weather!S230</f>
        <v>0</v>
      </c>
      <c r="AM110" s="39">
        <f>Economic!C110</f>
        <v>752340.8</v>
      </c>
      <c r="AN110" s="39">
        <f>Economic!D110</f>
        <v>7204.5</v>
      </c>
      <c r="AO110" s="39">
        <f>Economic!E110</f>
        <v>7180.4</v>
      </c>
      <c r="AP110" s="39">
        <f>Economic!F110</f>
        <v>110.1</v>
      </c>
      <c r="AQ110" s="39">
        <f>Economic!G110</f>
        <v>107.9</v>
      </c>
      <c r="AR110" s="43">
        <f t="shared" si="49"/>
        <v>31</v>
      </c>
      <c r="AS110" s="43">
        <v>20</v>
      </c>
      <c r="AT110" s="43">
        <f t="shared" si="51"/>
        <v>109</v>
      </c>
      <c r="AU110" s="43">
        <f t="shared" si="96"/>
        <v>1</v>
      </c>
      <c r="AV110" s="43">
        <f t="shared" si="96"/>
        <v>0</v>
      </c>
      <c r="AW110" s="43">
        <f t="shared" si="96"/>
        <v>0</v>
      </c>
      <c r="AX110" s="43">
        <f t="shared" si="96"/>
        <v>0</v>
      </c>
      <c r="AY110" s="43">
        <f t="shared" si="96"/>
        <v>0</v>
      </c>
      <c r="AZ110" s="43">
        <f t="shared" si="96"/>
        <v>0</v>
      </c>
      <c r="BA110" s="43">
        <f t="shared" si="96"/>
        <v>0</v>
      </c>
      <c r="BB110" s="43">
        <f t="shared" si="96"/>
        <v>0</v>
      </c>
      <c r="BC110" s="43">
        <f t="shared" si="96"/>
        <v>0</v>
      </c>
      <c r="BD110" s="43">
        <f t="shared" si="96"/>
        <v>0</v>
      </c>
      <c r="BE110" s="43">
        <f t="shared" si="96"/>
        <v>0</v>
      </c>
      <c r="BF110" s="43">
        <f t="shared" si="96"/>
        <v>0</v>
      </c>
      <c r="BG110" s="43">
        <f t="shared" si="96"/>
        <v>0</v>
      </c>
      <c r="BH110" s="43">
        <f t="shared" si="96"/>
        <v>0</v>
      </c>
      <c r="BI110" s="43">
        <f t="shared" si="52"/>
        <v>0</v>
      </c>
      <c r="BJ110" s="44">
        <v>1</v>
      </c>
      <c r="BK110" s="47">
        <v>0.5</v>
      </c>
      <c r="BL110" s="47">
        <v>0</v>
      </c>
      <c r="BM110" s="43">
        <f t="shared" si="75"/>
        <v>0</v>
      </c>
      <c r="BN110" s="49">
        <f t="shared" si="77"/>
        <v>760.7</v>
      </c>
      <c r="BO110" s="49">
        <f t="shared" si="78"/>
        <v>0</v>
      </c>
      <c r="BP110" s="49">
        <f t="shared" si="79"/>
        <v>698.7</v>
      </c>
      <c r="BQ110" s="49">
        <f t="shared" si="80"/>
        <v>0</v>
      </c>
      <c r="BR110" s="49">
        <f t="shared" si="81"/>
        <v>636.70000000000005</v>
      </c>
      <c r="BS110" s="49">
        <f t="shared" si="82"/>
        <v>0</v>
      </c>
      <c r="BT110" s="49">
        <f t="shared" si="83"/>
        <v>574.70000000000005</v>
      </c>
      <c r="BU110" s="49">
        <f t="shared" si="84"/>
        <v>0</v>
      </c>
      <c r="BV110" s="49">
        <f t="shared" si="85"/>
        <v>512.70000000000005</v>
      </c>
      <c r="BW110" s="49">
        <f t="shared" si="86"/>
        <v>0</v>
      </c>
      <c r="BX110" s="49">
        <f t="shared" si="87"/>
        <v>450.7</v>
      </c>
      <c r="BY110" s="49">
        <f t="shared" si="88"/>
        <v>0</v>
      </c>
      <c r="BZ110" s="49">
        <f t="shared" si="89"/>
        <v>388.7</v>
      </c>
      <c r="CA110" s="49">
        <f t="shared" si="90"/>
        <v>0</v>
      </c>
      <c r="CB110" s="49">
        <f t="shared" si="91"/>
        <v>326.7</v>
      </c>
      <c r="CC110" s="49">
        <f t="shared" si="92"/>
        <v>0</v>
      </c>
      <c r="CD110" s="8">
        <f t="shared" si="93"/>
        <v>889.06150119100255</v>
      </c>
      <c r="CE110" s="8">
        <f t="shared" si="94"/>
        <v>2400.0169959258669</v>
      </c>
      <c r="CF110" s="8">
        <f t="shared" si="95"/>
        <v>92365.513911240123</v>
      </c>
    </row>
    <row r="111" spans="1:84">
      <c r="A111" s="7">
        <f>'Monthly Data'!A111</f>
        <v>44228</v>
      </c>
      <c r="B111" s="6">
        <f>'Monthly Data'!B111</f>
        <v>2021</v>
      </c>
      <c r="C111" s="6">
        <f t="shared" si="50"/>
        <v>2</v>
      </c>
      <c r="D111" s="8">
        <f>'Monthly Data'!D111</f>
        <v>13340787.779683679</v>
      </c>
      <c r="E111" s="1">
        <f>'Monthly Data'!E111</f>
        <v>510348.87553041166</v>
      </c>
      <c r="F111" s="8">
        <f>'Monthly Data'!F111</f>
        <v>13851136.655214092</v>
      </c>
      <c r="G111" s="8">
        <f>'Monthly Data'!G111</f>
        <v>3893947.1031557391</v>
      </c>
      <c r="H111" s="1">
        <f>'Monthly Data'!H111</f>
        <v>269023.54606715066</v>
      </c>
      <c r="I111" s="8">
        <f>'Monthly Data'!I111</f>
        <v>4162970.6492228899</v>
      </c>
      <c r="J111" s="8">
        <f>'Monthly Data'!J111</f>
        <v>10132845.567464894</v>
      </c>
      <c r="K111" s="1">
        <f>'Monthly Data'!K111</f>
        <v>647464.62987130939</v>
      </c>
      <c r="L111" s="8">
        <f>'Monthly Data'!L111</f>
        <v>10780310.197336202</v>
      </c>
      <c r="M111" s="8">
        <f>'Monthly Data'!M111</f>
        <v>107960.31790135409</v>
      </c>
      <c r="N111" s="8">
        <f>'Monthly Data'!N111</f>
        <v>32905.317288205617</v>
      </c>
      <c r="O111" s="5">
        <f>'Monthly Data'!O111</f>
        <v>23412.6</v>
      </c>
      <c r="P111" s="5">
        <f>'Monthly Data'!P111</f>
        <v>285.85000000000002</v>
      </c>
      <c r="Q111" s="8">
        <f>'Monthly Data'!Q111</f>
        <v>16339</v>
      </c>
      <c r="R111" s="8">
        <f>'Monthly Data'!R111</f>
        <v>1789</v>
      </c>
      <c r="S111" s="8">
        <f>'Monthly Data'!S111</f>
        <v>125</v>
      </c>
      <c r="T111" s="8">
        <f>'Monthly Data'!T111</f>
        <v>3261</v>
      </c>
      <c r="U111" s="8">
        <f>'Monthly Data'!U111</f>
        <v>30</v>
      </c>
      <c r="V111" s="41">
        <f>Weather!C231</f>
        <v>-4.8428571428571416</v>
      </c>
      <c r="W111" s="42">
        <f>Weather!D231</f>
        <v>751.6</v>
      </c>
      <c r="X111" s="42">
        <f>Weather!E231</f>
        <v>0</v>
      </c>
      <c r="Y111" s="42">
        <f>Weather!F231</f>
        <v>695.6</v>
      </c>
      <c r="Z111" s="42">
        <f>Weather!G231</f>
        <v>0</v>
      </c>
      <c r="AA111" s="42">
        <f>Weather!H231</f>
        <v>639.6</v>
      </c>
      <c r="AB111" s="42">
        <f>Weather!I231</f>
        <v>0</v>
      </c>
      <c r="AC111" s="42">
        <f>Weather!J231</f>
        <v>583.6</v>
      </c>
      <c r="AD111" s="42">
        <f>Weather!K231</f>
        <v>0</v>
      </c>
      <c r="AE111" s="42">
        <f>Weather!L231</f>
        <v>527.6</v>
      </c>
      <c r="AF111" s="42">
        <f>Weather!M231</f>
        <v>0</v>
      </c>
      <c r="AG111" s="42">
        <f>Weather!N231</f>
        <v>471.6</v>
      </c>
      <c r="AH111" s="42">
        <f>Weather!O231</f>
        <v>0</v>
      </c>
      <c r="AI111" s="42">
        <f>Weather!P231</f>
        <v>415.6</v>
      </c>
      <c r="AJ111" s="42">
        <f>Weather!Q231</f>
        <v>0</v>
      </c>
      <c r="AK111" s="42">
        <f>Weather!R231</f>
        <v>359.6</v>
      </c>
      <c r="AL111" s="42">
        <f>Weather!S231</f>
        <v>0</v>
      </c>
      <c r="AM111" s="39">
        <f>Economic!C111</f>
        <v>752340.8</v>
      </c>
      <c r="AN111" s="39">
        <f>Economic!D111</f>
        <v>7182.2</v>
      </c>
      <c r="AO111" s="39">
        <f>Economic!E111</f>
        <v>7124.8</v>
      </c>
      <c r="AP111" s="39">
        <f>Economic!F111</f>
        <v>109.4</v>
      </c>
      <c r="AQ111" s="39">
        <f>Economic!G111</f>
        <v>105.6</v>
      </c>
      <c r="AR111" s="43">
        <f t="shared" si="49"/>
        <v>28</v>
      </c>
      <c r="AS111" s="43">
        <v>19</v>
      </c>
      <c r="AT111" s="43">
        <f t="shared" si="51"/>
        <v>110</v>
      </c>
      <c r="AU111" s="43">
        <f t="shared" si="96"/>
        <v>0</v>
      </c>
      <c r="AV111" s="43">
        <f t="shared" si="96"/>
        <v>1</v>
      </c>
      <c r="AW111" s="43">
        <f t="shared" si="96"/>
        <v>0</v>
      </c>
      <c r="AX111" s="43">
        <f t="shared" si="96"/>
        <v>0</v>
      </c>
      <c r="AY111" s="43">
        <f t="shared" si="96"/>
        <v>0</v>
      </c>
      <c r="AZ111" s="43">
        <f t="shared" si="96"/>
        <v>0</v>
      </c>
      <c r="BA111" s="43">
        <f t="shared" si="96"/>
        <v>0</v>
      </c>
      <c r="BB111" s="43">
        <f t="shared" si="96"/>
        <v>0</v>
      </c>
      <c r="BC111" s="43">
        <f t="shared" si="96"/>
        <v>0</v>
      </c>
      <c r="BD111" s="43">
        <f t="shared" si="96"/>
        <v>0</v>
      </c>
      <c r="BE111" s="43">
        <f t="shared" si="96"/>
        <v>0</v>
      </c>
      <c r="BF111" s="43">
        <f t="shared" si="96"/>
        <v>0</v>
      </c>
      <c r="BG111" s="43">
        <f t="shared" si="96"/>
        <v>0</v>
      </c>
      <c r="BH111" s="43">
        <f t="shared" si="96"/>
        <v>0</v>
      </c>
      <c r="BI111" s="43">
        <f t="shared" si="52"/>
        <v>0</v>
      </c>
      <c r="BJ111" s="44">
        <v>1</v>
      </c>
      <c r="BK111" s="47">
        <v>0.5</v>
      </c>
      <c r="BL111" s="47">
        <v>0</v>
      </c>
      <c r="BM111" s="43">
        <f t="shared" si="75"/>
        <v>0</v>
      </c>
      <c r="BN111" s="49">
        <f t="shared" si="77"/>
        <v>751.6</v>
      </c>
      <c r="BO111" s="49">
        <f t="shared" si="78"/>
        <v>0</v>
      </c>
      <c r="BP111" s="49">
        <f t="shared" si="79"/>
        <v>695.6</v>
      </c>
      <c r="BQ111" s="49">
        <f t="shared" si="80"/>
        <v>0</v>
      </c>
      <c r="BR111" s="49">
        <f t="shared" si="81"/>
        <v>639.6</v>
      </c>
      <c r="BS111" s="49">
        <f t="shared" si="82"/>
        <v>0</v>
      </c>
      <c r="BT111" s="49">
        <f t="shared" si="83"/>
        <v>583.6</v>
      </c>
      <c r="BU111" s="49">
        <f t="shared" si="84"/>
        <v>0</v>
      </c>
      <c r="BV111" s="49">
        <f t="shared" si="85"/>
        <v>527.6</v>
      </c>
      <c r="BW111" s="49">
        <f t="shared" si="86"/>
        <v>0</v>
      </c>
      <c r="BX111" s="49">
        <f t="shared" si="87"/>
        <v>471.6</v>
      </c>
      <c r="BY111" s="49">
        <f t="shared" si="88"/>
        <v>0</v>
      </c>
      <c r="BZ111" s="49">
        <f t="shared" si="89"/>
        <v>415.6</v>
      </c>
      <c r="CA111" s="49">
        <f t="shared" si="90"/>
        <v>0</v>
      </c>
      <c r="CB111" s="49">
        <f t="shared" si="91"/>
        <v>359.6</v>
      </c>
      <c r="CC111" s="49">
        <f t="shared" si="92"/>
        <v>0</v>
      </c>
      <c r="CD111" s="8">
        <f t="shared" si="93"/>
        <v>847.73466278316243</v>
      </c>
      <c r="CE111" s="8">
        <f t="shared" si="94"/>
        <v>2326.9819168378367</v>
      </c>
      <c r="CF111" s="8">
        <f t="shared" si="95"/>
        <v>86242.481578689622</v>
      </c>
    </row>
    <row r="112" spans="1:84">
      <c r="A112" s="7">
        <f>'Monthly Data'!A112</f>
        <v>44256</v>
      </c>
      <c r="B112" s="6">
        <f>'Monthly Data'!B112</f>
        <v>2021</v>
      </c>
      <c r="C112" s="6">
        <f t="shared" si="50"/>
        <v>3</v>
      </c>
      <c r="D112" s="8">
        <f>'Monthly Data'!D112</f>
        <v>12296411.319618419</v>
      </c>
      <c r="E112" s="1">
        <f>'Monthly Data'!E112</f>
        <v>510348.87553041166</v>
      </c>
      <c r="F112" s="8">
        <f>'Monthly Data'!F112</f>
        <v>12806760.195148831</v>
      </c>
      <c r="G112" s="8">
        <f>'Monthly Data'!G112</f>
        <v>4041550.7949551763</v>
      </c>
      <c r="H112" s="1">
        <f>'Monthly Data'!H112</f>
        <v>269023.54606715066</v>
      </c>
      <c r="I112" s="8">
        <f>'Monthly Data'!I112</f>
        <v>4310574.3410223266</v>
      </c>
      <c r="J112" s="8">
        <f>'Monthly Data'!J112</f>
        <v>10662203.03156714</v>
      </c>
      <c r="K112" s="1">
        <f>'Monthly Data'!K112</f>
        <v>647464.62987130939</v>
      </c>
      <c r="L112" s="8">
        <f>'Monthly Data'!L112</f>
        <v>11309667.661438448</v>
      </c>
      <c r="M112" s="8">
        <f>'Monthly Data'!M112</f>
        <v>106864.65182847332</v>
      </c>
      <c r="N112" s="8">
        <f>'Monthly Data'!N112</f>
        <v>33133.562263615131</v>
      </c>
      <c r="O112" s="5">
        <f>'Monthly Data'!O112</f>
        <v>23983.440000000002</v>
      </c>
      <c r="P112" s="5">
        <f>'Monthly Data'!P112</f>
        <v>285.85000000000002</v>
      </c>
      <c r="Q112" s="8">
        <f>'Monthly Data'!Q112</f>
        <v>16380</v>
      </c>
      <c r="R112" s="8">
        <f>'Monthly Data'!R112</f>
        <v>1804</v>
      </c>
      <c r="S112" s="8">
        <f>'Monthly Data'!S112</f>
        <v>125</v>
      </c>
      <c r="T112" s="8">
        <f>'Monthly Data'!T112</f>
        <v>3261</v>
      </c>
      <c r="U112" s="8">
        <f>'Monthly Data'!U112</f>
        <v>30</v>
      </c>
      <c r="V112" s="41">
        <f>Weather!C232</f>
        <v>3.1322580645161291</v>
      </c>
      <c r="W112" s="42">
        <f>Weather!D232</f>
        <v>584.9</v>
      </c>
      <c r="X112" s="42">
        <f>Weather!E232</f>
        <v>0</v>
      </c>
      <c r="Y112" s="42">
        <f>Weather!F232</f>
        <v>522.9</v>
      </c>
      <c r="Z112" s="42">
        <f>Weather!G232</f>
        <v>0</v>
      </c>
      <c r="AA112" s="42">
        <f>Weather!H232</f>
        <v>460.9</v>
      </c>
      <c r="AB112" s="42">
        <f>Weather!I232</f>
        <v>0</v>
      </c>
      <c r="AC112" s="42">
        <f>Weather!J232</f>
        <v>398.9</v>
      </c>
      <c r="AD112" s="42">
        <f>Weather!K232</f>
        <v>0</v>
      </c>
      <c r="AE112" s="42">
        <f>Weather!L232</f>
        <v>339.3</v>
      </c>
      <c r="AF112" s="42">
        <f>Weather!M232</f>
        <v>2.4</v>
      </c>
      <c r="AG112" s="42">
        <f>Weather!N232</f>
        <v>281.3</v>
      </c>
      <c r="AH112" s="42">
        <f>Weather!O232</f>
        <v>6.4</v>
      </c>
      <c r="AI112" s="42">
        <f>Weather!P232</f>
        <v>226.8</v>
      </c>
      <c r="AJ112" s="42">
        <f>Weather!Q232</f>
        <v>13.9</v>
      </c>
      <c r="AK112" s="42">
        <f>Weather!R232</f>
        <v>178.7</v>
      </c>
      <c r="AL112" s="42">
        <f>Weather!S232</f>
        <v>27.8</v>
      </c>
      <c r="AM112" s="39">
        <f>Economic!C112</f>
        <v>752340.8</v>
      </c>
      <c r="AN112" s="39">
        <f>Economic!D112</f>
        <v>7223</v>
      </c>
      <c r="AO112" s="39">
        <f>Economic!E112</f>
        <v>7129.5</v>
      </c>
      <c r="AP112" s="39">
        <f>Economic!F112</f>
        <v>111.9</v>
      </c>
      <c r="AQ112" s="39">
        <f>Economic!G112</f>
        <v>108.1</v>
      </c>
      <c r="AR112" s="43">
        <f t="shared" si="49"/>
        <v>31</v>
      </c>
      <c r="AS112" s="43">
        <v>23</v>
      </c>
      <c r="AT112" s="43">
        <f t="shared" si="51"/>
        <v>111</v>
      </c>
      <c r="AU112" s="43">
        <f t="shared" si="96"/>
        <v>0</v>
      </c>
      <c r="AV112" s="43">
        <f t="shared" si="96"/>
        <v>0</v>
      </c>
      <c r="AW112" s="43">
        <f t="shared" si="96"/>
        <v>1</v>
      </c>
      <c r="AX112" s="43">
        <f t="shared" si="96"/>
        <v>0</v>
      </c>
      <c r="AY112" s="43">
        <f t="shared" si="96"/>
        <v>0</v>
      </c>
      <c r="AZ112" s="43">
        <f t="shared" si="96"/>
        <v>0</v>
      </c>
      <c r="BA112" s="43">
        <f t="shared" si="96"/>
        <v>0</v>
      </c>
      <c r="BB112" s="43">
        <f t="shared" si="96"/>
        <v>0</v>
      </c>
      <c r="BC112" s="43">
        <f t="shared" si="96"/>
        <v>0</v>
      </c>
      <c r="BD112" s="43">
        <f t="shared" si="96"/>
        <v>0</v>
      </c>
      <c r="BE112" s="43">
        <f t="shared" si="96"/>
        <v>0</v>
      </c>
      <c r="BF112" s="43">
        <f t="shared" si="96"/>
        <v>0</v>
      </c>
      <c r="BG112" s="43">
        <f t="shared" si="96"/>
        <v>1</v>
      </c>
      <c r="BH112" s="43">
        <f t="shared" si="96"/>
        <v>0</v>
      </c>
      <c r="BI112" s="43">
        <f t="shared" si="52"/>
        <v>1</v>
      </c>
      <c r="BJ112" s="44">
        <v>1</v>
      </c>
      <c r="BK112" s="47">
        <v>0.5</v>
      </c>
      <c r="BL112" s="47">
        <v>0</v>
      </c>
      <c r="BM112" s="43">
        <f t="shared" si="75"/>
        <v>0</v>
      </c>
      <c r="BN112" s="49">
        <f t="shared" si="77"/>
        <v>584.9</v>
      </c>
      <c r="BO112" s="49">
        <f t="shared" si="78"/>
        <v>0</v>
      </c>
      <c r="BP112" s="49">
        <f t="shared" si="79"/>
        <v>522.9</v>
      </c>
      <c r="BQ112" s="49">
        <f t="shared" si="80"/>
        <v>0</v>
      </c>
      <c r="BR112" s="49">
        <f t="shared" si="81"/>
        <v>460.9</v>
      </c>
      <c r="BS112" s="49">
        <f t="shared" si="82"/>
        <v>0</v>
      </c>
      <c r="BT112" s="49">
        <f t="shared" si="83"/>
        <v>398.9</v>
      </c>
      <c r="BU112" s="49">
        <f t="shared" si="84"/>
        <v>0</v>
      </c>
      <c r="BV112" s="49">
        <f t="shared" si="85"/>
        <v>339.3</v>
      </c>
      <c r="BW112" s="49">
        <f t="shared" si="86"/>
        <v>2.4</v>
      </c>
      <c r="BX112" s="49">
        <f t="shared" si="87"/>
        <v>281.3</v>
      </c>
      <c r="BY112" s="49">
        <f t="shared" si="88"/>
        <v>6.4</v>
      </c>
      <c r="BZ112" s="49">
        <f t="shared" si="89"/>
        <v>226.8</v>
      </c>
      <c r="CA112" s="49">
        <f t="shared" si="90"/>
        <v>13.9</v>
      </c>
      <c r="CB112" s="49">
        <f t="shared" si="91"/>
        <v>178.7</v>
      </c>
      <c r="CC112" s="49">
        <f t="shared" si="92"/>
        <v>27.8</v>
      </c>
      <c r="CD112" s="8">
        <f t="shared" si="93"/>
        <v>781.85349176732791</v>
      </c>
      <c r="CE112" s="8">
        <f t="shared" si="94"/>
        <v>2389.4536258438616</v>
      </c>
      <c r="CF112" s="8">
        <f t="shared" si="95"/>
        <v>90477.34129150759</v>
      </c>
    </row>
    <row r="113" spans="1:84">
      <c r="A113" s="7">
        <f>'Monthly Data'!A113</f>
        <v>44287</v>
      </c>
      <c r="B113" s="6">
        <f>'Monthly Data'!B113</f>
        <v>2021</v>
      </c>
      <c r="C113" s="6">
        <f t="shared" si="50"/>
        <v>4</v>
      </c>
      <c r="D113" s="8">
        <f>'Monthly Data'!D113</f>
        <v>10170203.826944141</v>
      </c>
      <c r="E113" s="1">
        <f>'Monthly Data'!E113</f>
        <v>510348.87553041166</v>
      </c>
      <c r="F113" s="8">
        <f>'Monthly Data'!F113</f>
        <v>10680552.702474553</v>
      </c>
      <c r="G113" s="8">
        <f>'Monthly Data'!G113</f>
        <v>3230840.8949029865</v>
      </c>
      <c r="H113" s="1">
        <f>'Monthly Data'!H113</f>
        <v>269023.54606715066</v>
      </c>
      <c r="I113" s="8">
        <f>'Monthly Data'!I113</f>
        <v>3499864.4409701372</v>
      </c>
      <c r="J113" s="8">
        <f>'Monthly Data'!J113</f>
        <v>9596030.5637827348</v>
      </c>
      <c r="K113" s="1">
        <f>'Monthly Data'!K113</f>
        <v>647464.62987130939</v>
      </c>
      <c r="L113" s="8">
        <f>'Monthly Data'!L113</f>
        <v>10243495.193654044</v>
      </c>
      <c r="M113" s="8">
        <f>'Monthly Data'!M113</f>
        <v>89761.229701916629</v>
      </c>
      <c r="N113" s="8">
        <f>'Monthly Data'!N113</f>
        <v>32983.935001957769</v>
      </c>
      <c r="O113" s="5">
        <f>'Monthly Data'!O113</f>
        <v>23731.940000000002</v>
      </c>
      <c r="P113" s="5">
        <f>'Monthly Data'!P113</f>
        <v>285.85000000000002</v>
      </c>
      <c r="Q113" s="8">
        <f>'Monthly Data'!Q113</f>
        <v>16373</v>
      </c>
      <c r="R113" s="8">
        <f>'Monthly Data'!R113</f>
        <v>1810</v>
      </c>
      <c r="S113" s="8">
        <f>'Monthly Data'!S113</f>
        <v>117</v>
      </c>
      <c r="T113" s="8">
        <f>'Monthly Data'!T113</f>
        <v>3261</v>
      </c>
      <c r="U113" s="8">
        <f>'Monthly Data'!U113</f>
        <v>30</v>
      </c>
      <c r="V113" s="41">
        <f>Weather!C233</f>
        <v>7.5066666666666659</v>
      </c>
      <c r="W113" s="42">
        <f>Weather!D233</f>
        <v>434.8</v>
      </c>
      <c r="X113" s="42">
        <f>Weather!E233</f>
        <v>0</v>
      </c>
      <c r="Y113" s="42">
        <f>Weather!F233</f>
        <v>374.8</v>
      </c>
      <c r="Z113" s="42">
        <f>Weather!G233</f>
        <v>0</v>
      </c>
      <c r="AA113" s="42">
        <f>Weather!H233</f>
        <v>315.10000000000002</v>
      </c>
      <c r="AB113" s="42">
        <f>Weather!I233</f>
        <v>0.3</v>
      </c>
      <c r="AC113" s="42">
        <f>Weather!J233</f>
        <v>258.60000000000002</v>
      </c>
      <c r="AD113" s="42">
        <f>Weather!K233</f>
        <v>3.8</v>
      </c>
      <c r="AE113" s="42">
        <f>Weather!L233</f>
        <v>205.6</v>
      </c>
      <c r="AF113" s="42">
        <f>Weather!M233</f>
        <v>10.8</v>
      </c>
      <c r="AG113" s="42">
        <f>Weather!N233</f>
        <v>155.4</v>
      </c>
      <c r="AH113" s="42">
        <f>Weather!O233</f>
        <v>20.6</v>
      </c>
      <c r="AI113" s="42">
        <f>Weather!P233</f>
        <v>110.2</v>
      </c>
      <c r="AJ113" s="42">
        <f>Weather!Q233</f>
        <v>35.4</v>
      </c>
      <c r="AK113" s="42">
        <f>Weather!R233</f>
        <v>71.900000000000006</v>
      </c>
      <c r="AL113" s="42">
        <f>Weather!S233</f>
        <v>57.1</v>
      </c>
      <c r="AM113" s="39">
        <f>Economic!C113</f>
        <v>752340.8</v>
      </c>
      <c r="AN113" s="39">
        <f>Economic!D113</f>
        <v>7274</v>
      </c>
      <c r="AO113" s="39">
        <f>Economic!E113</f>
        <v>7197</v>
      </c>
      <c r="AP113" s="39">
        <f>Economic!F113</f>
        <v>113.1</v>
      </c>
      <c r="AQ113" s="39">
        <f>Economic!G113</f>
        <v>110.5</v>
      </c>
      <c r="AR113" s="43">
        <f t="shared" si="49"/>
        <v>30</v>
      </c>
      <c r="AS113" s="43">
        <v>21</v>
      </c>
      <c r="AT113" s="43">
        <f t="shared" si="51"/>
        <v>112</v>
      </c>
      <c r="AU113" s="43">
        <f t="shared" si="96"/>
        <v>0</v>
      </c>
      <c r="AV113" s="43">
        <f t="shared" si="96"/>
        <v>0</v>
      </c>
      <c r="AW113" s="43">
        <f t="shared" si="96"/>
        <v>0</v>
      </c>
      <c r="AX113" s="43">
        <f t="shared" si="96"/>
        <v>1</v>
      </c>
      <c r="AY113" s="43">
        <f t="shared" si="96"/>
        <v>0</v>
      </c>
      <c r="AZ113" s="43">
        <f t="shared" si="96"/>
        <v>0</v>
      </c>
      <c r="BA113" s="43">
        <f t="shared" si="96"/>
        <v>0</v>
      </c>
      <c r="BB113" s="43">
        <f t="shared" si="96"/>
        <v>0</v>
      </c>
      <c r="BC113" s="43">
        <f t="shared" si="96"/>
        <v>0</v>
      </c>
      <c r="BD113" s="43">
        <f t="shared" si="96"/>
        <v>0</v>
      </c>
      <c r="BE113" s="43">
        <f t="shared" si="96"/>
        <v>0</v>
      </c>
      <c r="BF113" s="43">
        <f t="shared" si="96"/>
        <v>0</v>
      </c>
      <c r="BG113" s="43">
        <f t="shared" si="96"/>
        <v>1</v>
      </c>
      <c r="BH113" s="43">
        <f t="shared" si="96"/>
        <v>0</v>
      </c>
      <c r="BI113" s="43">
        <f t="shared" si="52"/>
        <v>1</v>
      </c>
      <c r="BJ113" s="44">
        <v>1</v>
      </c>
      <c r="BK113" s="47">
        <v>0.5</v>
      </c>
      <c r="BL113" s="47">
        <v>0</v>
      </c>
      <c r="BM113" s="43">
        <f t="shared" si="75"/>
        <v>0</v>
      </c>
      <c r="BN113" s="49">
        <f t="shared" si="77"/>
        <v>434.8</v>
      </c>
      <c r="BO113" s="49">
        <f t="shared" si="78"/>
        <v>0</v>
      </c>
      <c r="BP113" s="49">
        <f t="shared" si="79"/>
        <v>374.8</v>
      </c>
      <c r="BQ113" s="49">
        <f t="shared" si="80"/>
        <v>0</v>
      </c>
      <c r="BR113" s="49">
        <f t="shared" si="81"/>
        <v>315.10000000000002</v>
      </c>
      <c r="BS113" s="49">
        <f t="shared" si="82"/>
        <v>0.3</v>
      </c>
      <c r="BT113" s="49">
        <f t="shared" si="83"/>
        <v>258.60000000000002</v>
      </c>
      <c r="BU113" s="49">
        <f t="shared" si="84"/>
        <v>3.8</v>
      </c>
      <c r="BV113" s="49">
        <f t="shared" si="85"/>
        <v>205.6</v>
      </c>
      <c r="BW113" s="49">
        <f t="shared" si="86"/>
        <v>10.8</v>
      </c>
      <c r="BX113" s="49">
        <f t="shared" si="87"/>
        <v>155.4</v>
      </c>
      <c r="BY113" s="49">
        <f t="shared" si="88"/>
        <v>20.6</v>
      </c>
      <c r="BZ113" s="49">
        <f t="shared" si="89"/>
        <v>110.2</v>
      </c>
      <c r="CA113" s="49">
        <f t="shared" si="90"/>
        <v>35.4</v>
      </c>
      <c r="CB113" s="49">
        <f t="shared" si="91"/>
        <v>71.900000000000006</v>
      </c>
      <c r="CC113" s="49">
        <f t="shared" si="92"/>
        <v>57.1</v>
      </c>
      <c r="CD113" s="8">
        <f t="shared" si="93"/>
        <v>652.32716682798218</v>
      </c>
      <c r="CE113" s="8">
        <f t="shared" si="94"/>
        <v>1933.6267629669267</v>
      </c>
      <c r="CF113" s="8">
        <f t="shared" si="95"/>
        <v>87551.240971402076</v>
      </c>
    </row>
    <row r="114" spans="1:84">
      <c r="A114" s="7">
        <f>'Monthly Data'!A114</f>
        <v>44317</v>
      </c>
      <c r="B114" s="6">
        <f>'Monthly Data'!B114</f>
        <v>2021</v>
      </c>
      <c r="C114" s="6">
        <f t="shared" si="50"/>
        <v>5</v>
      </c>
      <c r="D114" s="8">
        <f>'Monthly Data'!D114</f>
        <v>9703321.1027398072</v>
      </c>
      <c r="E114" s="1">
        <f>'Monthly Data'!E114</f>
        <v>510348.87553041166</v>
      </c>
      <c r="F114" s="8">
        <f>'Monthly Data'!F114</f>
        <v>10213669.97827022</v>
      </c>
      <c r="G114" s="8">
        <f>'Monthly Data'!G114</f>
        <v>3180341.9648168492</v>
      </c>
      <c r="H114" s="1">
        <f>'Monthly Data'!H114</f>
        <v>269023.54606715066</v>
      </c>
      <c r="I114" s="8">
        <f>'Monthly Data'!I114</f>
        <v>3449365.510884</v>
      </c>
      <c r="J114" s="8">
        <f>'Monthly Data'!J114</f>
        <v>9497213.5604260471</v>
      </c>
      <c r="K114" s="1">
        <f>'Monthly Data'!K114</f>
        <v>647464.62987130939</v>
      </c>
      <c r="L114" s="8">
        <f>'Monthly Data'!L114</f>
        <v>10144678.190297356</v>
      </c>
      <c r="M114" s="8">
        <f>'Monthly Data'!M114</f>
        <v>80962.821380882102</v>
      </c>
      <c r="N114" s="8">
        <f>'Monthly Data'!N114</f>
        <v>33054.944549862965</v>
      </c>
      <c r="O114" s="5">
        <f>'Monthly Data'!O114</f>
        <v>23387.250000000004</v>
      </c>
      <c r="P114" s="5">
        <f>'Monthly Data'!P114</f>
        <v>285.85000000000002</v>
      </c>
      <c r="Q114" s="8">
        <f>'Monthly Data'!Q114</f>
        <v>16291</v>
      </c>
      <c r="R114" s="8">
        <f>'Monthly Data'!R114</f>
        <v>1798</v>
      </c>
      <c r="S114" s="8">
        <f>'Monthly Data'!S114</f>
        <v>125</v>
      </c>
      <c r="T114" s="8">
        <f>'Monthly Data'!T114</f>
        <v>3261</v>
      </c>
      <c r="U114" s="8">
        <f>'Monthly Data'!U114</f>
        <v>30</v>
      </c>
      <c r="V114" s="41">
        <f>Weather!C234</f>
        <v>11.870967741935486</v>
      </c>
      <c r="W114" s="42">
        <f>Weather!D234</f>
        <v>316.7</v>
      </c>
      <c r="X114" s="42">
        <f>Weather!E234</f>
        <v>2.7</v>
      </c>
      <c r="Y114" s="42">
        <f>Weather!F234</f>
        <v>260.39999999999998</v>
      </c>
      <c r="Z114" s="42">
        <f>Weather!G234</f>
        <v>8.4</v>
      </c>
      <c r="AA114" s="42">
        <f>Weather!H234</f>
        <v>206</v>
      </c>
      <c r="AB114" s="42">
        <f>Weather!I234</f>
        <v>16</v>
      </c>
      <c r="AC114" s="42">
        <f>Weather!J234</f>
        <v>154.19999999999999</v>
      </c>
      <c r="AD114" s="42">
        <f>Weather!K234</f>
        <v>26.2</v>
      </c>
      <c r="AE114" s="42">
        <f>Weather!L234</f>
        <v>108.6</v>
      </c>
      <c r="AF114" s="42">
        <f>Weather!M234</f>
        <v>42.6</v>
      </c>
      <c r="AG114" s="42">
        <f>Weather!N234</f>
        <v>69.2</v>
      </c>
      <c r="AH114" s="42">
        <f>Weather!O234</f>
        <v>65.2</v>
      </c>
      <c r="AI114" s="42">
        <f>Weather!P234</f>
        <v>35.299999999999997</v>
      </c>
      <c r="AJ114" s="42">
        <f>Weather!Q234</f>
        <v>93.3</v>
      </c>
      <c r="AK114" s="42">
        <f>Weather!R234</f>
        <v>13</v>
      </c>
      <c r="AL114" s="42">
        <f>Weather!S234</f>
        <v>133</v>
      </c>
      <c r="AM114" s="39">
        <f>Economic!C114</f>
        <v>752340.8</v>
      </c>
      <c r="AN114" s="39">
        <f>Economic!D114</f>
        <v>7269.7</v>
      </c>
      <c r="AO114" s="39">
        <f>Economic!E114</f>
        <v>7237.7</v>
      </c>
      <c r="AP114" s="39">
        <f>Economic!F114</f>
        <v>114.1</v>
      </c>
      <c r="AQ114" s="39">
        <f>Economic!G114</f>
        <v>113.9</v>
      </c>
      <c r="AR114" s="43">
        <f t="shared" si="49"/>
        <v>31</v>
      </c>
      <c r="AS114" s="43">
        <v>20</v>
      </c>
      <c r="AT114" s="43">
        <f t="shared" si="51"/>
        <v>113</v>
      </c>
      <c r="AU114" s="43">
        <f t="shared" si="96"/>
        <v>0</v>
      </c>
      <c r="AV114" s="43">
        <f t="shared" si="96"/>
        <v>0</v>
      </c>
      <c r="AW114" s="43">
        <f t="shared" si="96"/>
        <v>0</v>
      </c>
      <c r="AX114" s="43">
        <f t="shared" si="96"/>
        <v>0</v>
      </c>
      <c r="AY114" s="43">
        <f t="shared" si="96"/>
        <v>1</v>
      </c>
      <c r="AZ114" s="43">
        <f t="shared" si="96"/>
        <v>0</v>
      </c>
      <c r="BA114" s="43">
        <f t="shared" si="96"/>
        <v>0</v>
      </c>
      <c r="BB114" s="43">
        <f t="shared" si="96"/>
        <v>0</v>
      </c>
      <c r="BC114" s="43">
        <f t="shared" si="96"/>
        <v>0</v>
      </c>
      <c r="BD114" s="43">
        <f t="shared" si="96"/>
        <v>0</v>
      </c>
      <c r="BE114" s="43">
        <f t="shared" si="96"/>
        <v>0</v>
      </c>
      <c r="BF114" s="43">
        <f t="shared" si="96"/>
        <v>0</v>
      </c>
      <c r="BG114" s="43">
        <f t="shared" si="96"/>
        <v>1</v>
      </c>
      <c r="BH114" s="43">
        <f t="shared" si="96"/>
        <v>0</v>
      </c>
      <c r="BI114" s="43">
        <f t="shared" si="52"/>
        <v>1</v>
      </c>
      <c r="BJ114" s="44">
        <v>1</v>
      </c>
      <c r="BK114" s="47">
        <v>0.5</v>
      </c>
      <c r="BL114" s="47">
        <v>0</v>
      </c>
      <c r="BM114" s="43">
        <f t="shared" si="75"/>
        <v>0</v>
      </c>
      <c r="BN114" s="49">
        <f t="shared" si="77"/>
        <v>316.7</v>
      </c>
      <c r="BO114" s="49">
        <f t="shared" si="78"/>
        <v>2.7</v>
      </c>
      <c r="BP114" s="49">
        <f t="shared" si="79"/>
        <v>260.39999999999998</v>
      </c>
      <c r="BQ114" s="49">
        <f t="shared" si="80"/>
        <v>8.4</v>
      </c>
      <c r="BR114" s="49">
        <f t="shared" si="81"/>
        <v>206</v>
      </c>
      <c r="BS114" s="49">
        <f t="shared" si="82"/>
        <v>16</v>
      </c>
      <c r="BT114" s="49">
        <f t="shared" si="83"/>
        <v>154.19999999999999</v>
      </c>
      <c r="BU114" s="49">
        <f t="shared" si="84"/>
        <v>26.2</v>
      </c>
      <c r="BV114" s="49">
        <f t="shared" si="85"/>
        <v>108.6</v>
      </c>
      <c r="BW114" s="49">
        <f t="shared" si="86"/>
        <v>42.6</v>
      </c>
      <c r="BX114" s="49">
        <f t="shared" si="87"/>
        <v>69.2</v>
      </c>
      <c r="BY114" s="49">
        <f t="shared" si="88"/>
        <v>65.2</v>
      </c>
      <c r="BZ114" s="49">
        <f t="shared" si="89"/>
        <v>35.299999999999997</v>
      </c>
      <c r="CA114" s="49">
        <f t="shared" si="90"/>
        <v>93.3</v>
      </c>
      <c r="CB114" s="49">
        <f t="shared" si="91"/>
        <v>13</v>
      </c>
      <c r="CC114" s="49">
        <f t="shared" si="92"/>
        <v>133</v>
      </c>
      <c r="CD114" s="8">
        <f t="shared" si="93"/>
        <v>626.95168978394327</v>
      </c>
      <c r="CE114" s="8">
        <f t="shared" si="94"/>
        <v>1918.445779134594</v>
      </c>
      <c r="CF114" s="8">
        <f t="shared" si="95"/>
        <v>81157.42552237885</v>
      </c>
    </row>
    <row r="115" spans="1:84">
      <c r="A115" s="7">
        <f>'Monthly Data'!A115</f>
        <v>44348</v>
      </c>
      <c r="B115" s="6">
        <f>'Monthly Data'!B115</f>
        <v>2021</v>
      </c>
      <c r="C115" s="6">
        <f t="shared" si="50"/>
        <v>6</v>
      </c>
      <c r="D115" s="8">
        <f>'Monthly Data'!D115</f>
        <v>10757791.641526507</v>
      </c>
      <c r="E115" s="1">
        <f>'Monthly Data'!E115</f>
        <v>510348.87553041166</v>
      </c>
      <c r="F115" s="8">
        <f>'Monthly Data'!F115</f>
        <v>11268140.51705692</v>
      </c>
      <c r="G115" s="8">
        <f>'Monthly Data'!G115</f>
        <v>3536902.6744333198</v>
      </c>
      <c r="H115" s="1">
        <f>'Monthly Data'!H115</f>
        <v>269023.54606715066</v>
      </c>
      <c r="I115" s="8">
        <f>'Monthly Data'!I115</f>
        <v>3805926.2205004706</v>
      </c>
      <c r="J115" s="8">
        <f>'Monthly Data'!J115</f>
        <v>10041214.17232381</v>
      </c>
      <c r="K115" s="1">
        <f>'Monthly Data'!K115</f>
        <v>647464.62987130939</v>
      </c>
      <c r="L115" s="8">
        <f>'Monthly Data'!L115</f>
        <v>10688678.802195119</v>
      </c>
      <c r="M115" s="8">
        <f>'Monthly Data'!M115</f>
        <v>72347.566729917788</v>
      </c>
      <c r="N115" s="8">
        <f>'Monthly Data'!N115</f>
        <v>32983.935001957783</v>
      </c>
      <c r="O115" s="5">
        <f>'Monthly Data'!O115</f>
        <v>24116.44</v>
      </c>
      <c r="P115" s="5">
        <f>'Monthly Data'!P115</f>
        <v>285.85000000000002</v>
      </c>
      <c r="Q115" s="8">
        <f>'Monthly Data'!Q115</f>
        <v>16505</v>
      </c>
      <c r="R115" s="8">
        <f>'Monthly Data'!R115</f>
        <v>1818</v>
      </c>
      <c r="S115" s="8">
        <f>'Monthly Data'!S115</f>
        <v>127</v>
      </c>
      <c r="T115" s="8">
        <f>'Monthly Data'!T115</f>
        <v>3261</v>
      </c>
      <c r="U115" s="8">
        <f>'Monthly Data'!U115</f>
        <v>30</v>
      </c>
      <c r="V115" s="41">
        <f>Weather!C235</f>
        <v>20.009999999999998</v>
      </c>
      <c r="W115" s="42">
        <f>Weather!D235</f>
        <v>81.400000000000006</v>
      </c>
      <c r="X115" s="42">
        <f>Weather!E235</f>
        <v>21.7</v>
      </c>
      <c r="Y115" s="42">
        <f>Weather!F235</f>
        <v>47.6</v>
      </c>
      <c r="Z115" s="42">
        <f>Weather!G235</f>
        <v>47.9</v>
      </c>
      <c r="AA115" s="42">
        <f>Weather!H235</f>
        <v>22.7</v>
      </c>
      <c r="AB115" s="42">
        <f>Weather!I235</f>
        <v>83</v>
      </c>
      <c r="AC115" s="42">
        <f>Weather!J235</f>
        <v>7.3</v>
      </c>
      <c r="AD115" s="42">
        <f>Weather!K235</f>
        <v>127.6</v>
      </c>
      <c r="AE115" s="42">
        <f>Weather!L235</f>
        <v>1.6</v>
      </c>
      <c r="AF115" s="42">
        <f>Weather!M235</f>
        <v>181.9</v>
      </c>
      <c r="AG115" s="42">
        <f>Weather!N235</f>
        <v>0</v>
      </c>
      <c r="AH115" s="42">
        <f>Weather!O235</f>
        <v>240.3</v>
      </c>
      <c r="AI115" s="42">
        <f>Weather!P235</f>
        <v>0</v>
      </c>
      <c r="AJ115" s="42">
        <f>Weather!Q235</f>
        <v>300.3</v>
      </c>
      <c r="AK115" s="42">
        <f>Weather!R235</f>
        <v>0</v>
      </c>
      <c r="AL115" s="42">
        <f>Weather!S235</f>
        <v>360.3</v>
      </c>
      <c r="AM115" s="39">
        <f>Economic!C115</f>
        <v>752340.8</v>
      </c>
      <c r="AN115" s="39">
        <f>Economic!D115</f>
        <v>7250.5</v>
      </c>
      <c r="AO115" s="39">
        <f>Economic!E115</f>
        <v>7293</v>
      </c>
      <c r="AP115" s="39">
        <f>Economic!F115</f>
        <v>113.6</v>
      </c>
      <c r="AQ115" s="39">
        <f>Economic!G115</f>
        <v>115.4</v>
      </c>
      <c r="AR115" s="43">
        <f>AR67</f>
        <v>30</v>
      </c>
      <c r="AS115" s="43">
        <v>22</v>
      </c>
      <c r="AT115" s="43">
        <f t="shared" si="51"/>
        <v>114</v>
      </c>
      <c r="AU115" s="43">
        <f t="shared" si="96"/>
        <v>0</v>
      </c>
      <c r="AV115" s="43">
        <f t="shared" si="96"/>
        <v>0</v>
      </c>
      <c r="AW115" s="43">
        <f t="shared" si="96"/>
        <v>0</v>
      </c>
      <c r="AX115" s="43">
        <f t="shared" si="96"/>
        <v>0</v>
      </c>
      <c r="AY115" s="43">
        <f t="shared" si="96"/>
        <v>0</v>
      </c>
      <c r="AZ115" s="43">
        <f t="shared" si="96"/>
        <v>1</v>
      </c>
      <c r="BA115" s="43">
        <f t="shared" si="96"/>
        <v>0</v>
      </c>
      <c r="BB115" s="43">
        <f t="shared" si="96"/>
        <v>0</v>
      </c>
      <c r="BC115" s="43">
        <f t="shared" si="96"/>
        <v>0</v>
      </c>
      <c r="BD115" s="43">
        <f t="shared" si="96"/>
        <v>0</v>
      </c>
      <c r="BE115" s="43">
        <f t="shared" si="96"/>
        <v>0</v>
      </c>
      <c r="BF115" s="43">
        <f t="shared" si="96"/>
        <v>0</v>
      </c>
      <c r="BG115" s="43">
        <f t="shared" si="96"/>
        <v>0</v>
      </c>
      <c r="BH115" s="43">
        <f t="shared" si="96"/>
        <v>0</v>
      </c>
      <c r="BI115" s="43">
        <f t="shared" si="52"/>
        <v>0</v>
      </c>
      <c r="BJ115" s="44">
        <v>1</v>
      </c>
      <c r="BK115" s="47">
        <v>0.5</v>
      </c>
      <c r="BL115" s="47">
        <v>0</v>
      </c>
      <c r="BM115" s="43">
        <f t="shared" si="75"/>
        <v>0</v>
      </c>
      <c r="BN115" s="49">
        <f t="shared" si="77"/>
        <v>81.400000000000006</v>
      </c>
      <c r="BO115" s="49">
        <f t="shared" si="78"/>
        <v>21.7</v>
      </c>
      <c r="BP115" s="49">
        <f t="shared" si="79"/>
        <v>47.6</v>
      </c>
      <c r="BQ115" s="49">
        <f t="shared" si="80"/>
        <v>47.9</v>
      </c>
      <c r="BR115" s="49">
        <f t="shared" si="81"/>
        <v>22.7</v>
      </c>
      <c r="BS115" s="49">
        <f t="shared" si="82"/>
        <v>83</v>
      </c>
      <c r="BT115" s="49">
        <f t="shared" si="83"/>
        <v>7.3</v>
      </c>
      <c r="BU115" s="49">
        <f t="shared" si="84"/>
        <v>127.6</v>
      </c>
      <c r="BV115" s="49">
        <f t="shared" si="85"/>
        <v>1.6</v>
      </c>
      <c r="BW115" s="49">
        <f t="shared" si="86"/>
        <v>181.9</v>
      </c>
      <c r="BX115" s="49">
        <f t="shared" si="87"/>
        <v>0</v>
      </c>
      <c r="BY115" s="49">
        <f t="shared" si="88"/>
        <v>240.3</v>
      </c>
      <c r="BZ115" s="49">
        <f t="shared" si="89"/>
        <v>0</v>
      </c>
      <c r="CA115" s="49">
        <f t="shared" si="90"/>
        <v>300.3</v>
      </c>
      <c r="CB115" s="49">
        <f t="shared" si="91"/>
        <v>0</v>
      </c>
      <c r="CC115" s="49">
        <f t="shared" si="92"/>
        <v>360.3</v>
      </c>
      <c r="CD115" s="8">
        <f t="shared" si="93"/>
        <v>682.71072505646282</v>
      </c>
      <c r="CE115" s="8">
        <f t="shared" si="94"/>
        <v>2093.4687681520741</v>
      </c>
      <c r="CF115" s="8">
        <f t="shared" si="95"/>
        <v>84162.825214134791</v>
      </c>
    </row>
    <row r="116" spans="1:84">
      <c r="A116" s="7">
        <f>'Monthly Data'!A116</f>
        <v>44378</v>
      </c>
      <c r="B116" s="6">
        <f>'Monthly Data'!B116</f>
        <v>2021</v>
      </c>
      <c r="C116" s="6">
        <f t="shared" si="50"/>
        <v>7</v>
      </c>
      <c r="D116" s="8">
        <f>'Monthly Data'!D116</f>
        <v>11134010.184669029</v>
      </c>
      <c r="E116" s="1">
        <f>'Monthly Data'!E116</f>
        <v>510348.87553041166</v>
      </c>
      <c r="F116" s="8">
        <f>'Monthly Data'!F116</f>
        <v>11644359.060199441</v>
      </c>
      <c r="G116" s="8">
        <f>'Monthly Data'!G116</f>
        <v>3740276.8111922354</v>
      </c>
      <c r="H116" s="1">
        <f>'Monthly Data'!H116</f>
        <v>269023.54606715066</v>
      </c>
      <c r="I116" s="8">
        <f>'Monthly Data'!I116</f>
        <v>4009300.3572593862</v>
      </c>
      <c r="J116" s="8">
        <f>'Monthly Data'!J116</f>
        <v>9874828.2031405903</v>
      </c>
      <c r="K116" s="1">
        <f>'Monthly Data'!K116</f>
        <v>647464.62987130939</v>
      </c>
      <c r="L116" s="8">
        <f>'Monthly Data'!L116</f>
        <v>10522292.833011899</v>
      </c>
      <c r="M116" s="8">
        <f>'Monthly Data'!M116</f>
        <v>77624.838920514434</v>
      </c>
      <c r="N116" s="8">
        <f>'Monthly Data'!N116</f>
        <v>33054.944549862958</v>
      </c>
      <c r="O116" s="5">
        <f>'Monthly Data'!O116</f>
        <v>25743.349999999995</v>
      </c>
      <c r="P116" s="5">
        <f>'Monthly Data'!P116</f>
        <v>285.85000000000002</v>
      </c>
      <c r="Q116" s="8">
        <f>'Monthly Data'!Q116</f>
        <v>16448</v>
      </c>
      <c r="R116" s="8">
        <f>'Monthly Data'!R116</f>
        <v>1805</v>
      </c>
      <c r="S116" s="8">
        <f>'Monthly Data'!S116</f>
        <v>127</v>
      </c>
      <c r="T116" s="8">
        <f>'Monthly Data'!T116</f>
        <v>3261</v>
      </c>
      <c r="U116" s="8">
        <f>'Monthly Data'!U116</f>
        <v>30</v>
      </c>
      <c r="V116" s="41">
        <f>Weather!C236</f>
        <v>19.581181787691683</v>
      </c>
      <c r="W116" s="42">
        <f>Weather!D236</f>
        <v>87.8</v>
      </c>
      <c r="X116" s="42">
        <f>Weather!E236</f>
        <v>12.8</v>
      </c>
      <c r="Y116" s="42">
        <f>Weather!F236</f>
        <v>44</v>
      </c>
      <c r="Z116" s="42">
        <f>Weather!G236</f>
        <v>31</v>
      </c>
      <c r="AA116" s="42">
        <f>Weather!H236</f>
        <v>14.2</v>
      </c>
      <c r="AB116" s="42">
        <f>Weather!I236</f>
        <v>63.2</v>
      </c>
      <c r="AC116" s="42">
        <f>Weather!J236</f>
        <v>2.2999999999999998</v>
      </c>
      <c r="AD116" s="42">
        <f>Weather!K236</f>
        <v>113.3</v>
      </c>
      <c r="AE116" s="42">
        <f>Weather!L236</f>
        <v>0</v>
      </c>
      <c r="AF116" s="42">
        <f>Weather!M236</f>
        <v>173</v>
      </c>
      <c r="AG116" s="42">
        <f>Weather!N236</f>
        <v>0</v>
      </c>
      <c r="AH116" s="42">
        <f>Weather!O236</f>
        <v>235</v>
      </c>
      <c r="AI116" s="42">
        <f>Weather!P236</f>
        <v>0</v>
      </c>
      <c r="AJ116" s="42">
        <f>Weather!Q236</f>
        <v>297</v>
      </c>
      <c r="AK116" s="42">
        <f>Weather!R236</f>
        <v>0</v>
      </c>
      <c r="AL116" s="42">
        <f>Weather!S236</f>
        <v>359</v>
      </c>
      <c r="AM116" s="39">
        <f>Economic!C116</f>
        <v>752340.8</v>
      </c>
      <c r="AN116" s="39">
        <f>Economic!D116</f>
        <v>7313.3</v>
      </c>
      <c r="AO116" s="39">
        <f>Economic!E116</f>
        <v>7391.8</v>
      </c>
      <c r="AP116" s="39">
        <f>Economic!F116</f>
        <v>116.8</v>
      </c>
      <c r="AQ116" s="39">
        <f>Economic!G116</f>
        <v>119.5</v>
      </c>
      <c r="AR116" s="43">
        <f>AR68</f>
        <v>31</v>
      </c>
      <c r="AS116" s="43">
        <v>21</v>
      </c>
      <c r="AT116" s="43">
        <f t="shared" si="51"/>
        <v>115</v>
      </c>
      <c r="AU116" s="43">
        <f t="shared" si="96"/>
        <v>0</v>
      </c>
      <c r="AV116" s="43">
        <f t="shared" si="96"/>
        <v>0</v>
      </c>
      <c r="AW116" s="43">
        <f t="shared" si="96"/>
        <v>0</v>
      </c>
      <c r="AX116" s="43">
        <f t="shared" si="96"/>
        <v>0</v>
      </c>
      <c r="AY116" s="43">
        <f t="shared" si="96"/>
        <v>0</v>
      </c>
      <c r="AZ116" s="43">
        <f t="shared" si="96"/>
        <v>0</v>
      </c>
      <c r="BA116" s="43">
        <f t="shared" si="96"/>
        <v>1</v>
      </c>
      <c r="BB116" s="43">
        <f t="shared" si="96"/>
        <v>0</v>
      </c>
      <c r="BC116" s="43">
        <f t="shared" si="96"/>
        <v>0</v>
      </c>
      <c r="BD116" s="43">
        <f t="shared" si="96"/>
        <v>0</v>
      </c>
      <c r="BE116" s="43">
        <f t="shared" si="96"/>
        <v>0</v>
      </c>
      <c r="BF116" s="43">
        <f t="shared" si="96"/>
        <v>0</v>
      </c>
      <c r="BG116" s="43">
        <f t="shared" si="96"/>
        <v>0</v>
      </c>
      <c r="BH116" s="43">
        <f t="shared" si="96"/>
        <v>0</v>
      </c>
      <c r="BI116" s="43">
        <f t="shared" si="52"/>
        <v>0</v>
      </c>
      <c r="BJ116" s="44">
        <v>1</v>
      </c>
      <c r="BK116" s="47">
        <v>0.5</v>
      </c>
      <c r="BL116" s="47">
        <v>0</v>
      </c>
      <c r="BM116" s="43">
        <f t="shared" si="75"/>
        <v>0</v>
      </c>
      <c r="BN116" s="49">
        <f t="shared" si="77"/>
        <v>87.8</v>
      </c>
      <c r="BO116" s="49">
        <f t="shared" si="78"/>
        <v>12.8</v>
      </c>
      <c r="BP116" s="49">
        <f t="shared" si="79"/>
        <v>44</v>
      </c>
      <c r="BQ116" s="49">
        <f t="shared" si="80"/>
        <v>31</v>
      </c>
      <c r="BR116" s="49">
        <f t="shared" si="81"/>
        <v>14.2</v>
      </c>
      <c r="BS116" s="49">
        <f t="shared" si="82"/>
        <v>63.2</v>
      </c>
      <c r="BT116" s="49">
        <f t="shared" si="83"/>
        <v>2.2999999999999998</v>
      </c>
      <c r="BU116" s="49">
        <f t="shared" si="84"/>
        <v>113.3</v>
      </c>
      <c r="BV116" s="49">
        <f t="shared" si="85"/>
        <v>0</v>
      </c>
      <c r="BW116" s="49">
        <f t="shared" si="86"/>
        <v>173</v>
      </c>
      <c r="BX116" s="49">
        <f t="shared" si="87"/>
        <v>0</v>
      </c>
      <c r="BY116" s="49">
        <f t="shared" si="88"/>
        <v>235</v>
      </c>
      <c r="BZ116" s="49">
        <f t="shared" si="89"/>
        <v>0</v>
      </c>
      <c r="CA116" s="49">
        <f t="shared" si="90"/>
        <v>297</v>
      </c>
      <c r="CB116" s="49">
        <f t="shared" si="91"/>
        <v>0</v>
      </c>
      <c r="CC116" s="49">
        <f t="shared" si="92"/>
        <v>359</v>
      </c>
      <c r="CD116" s="8">
        <f t="shared" si="93"/>
        <v>707.94984558605552</v>
      </c>
      <c r="CE116" s="8">
        <f t="shared" si="94"/>
        <v>2221.2190344927349</v>
      </c>
      <c r="CF116" s="8">
        <f t="shared" si="95"/>
        <v>82852.699472534645</v>
      </c>
    </row>
    <row r="117" spans="1:84">
      <c r="A117" s="7">
        <f>'Monthly Data'!A117</f>
        <v>44409</v>
      </c>
      <c r="B117" s="6">
        <f>'Monthly Data'!B117</f>
        <v>2021</v>
      </c>
      <c r="C117" s="6">
        <f t="shared" ref="C117:C118" si="97">MONTH(A117)</f>
        <v>8</v>
      </c>
      <c r="D117" s="8">
        <f>'Monthly Data'!D117</f>
        <v>12880559.88235075</v>
      </c>
      <c r="E117" s="1">
        <f>'Monthly Data'!E117</f>
        <v>510348.87553041166</v>
      </c>
      <c r="F117" s="8">
        <f>'Monthly Data'!F117</f>
        <v>13390908.757881163</v>
      </c>
      <c r="G117" s="8">
        <f>'Monthly Data'!G117</f>
        <v>4156720.2886211914</v>
      </c>
      <c r="H117" s="1">
        <f>'Monthly Data'!H117</f>
        <v>269023.54606715066</v>
      </c>
      <c r="I117" s="8">
        <f>'Monthly Data'!I117</f>
        <v>4425743.8346883422</v>
      </c>
      <c r="J117" s="8">
        <f>'Monthly Data'!J117</f>
        <v>11025591.695461798</v>
      </c>
      <c r="K117" s="1">
        <f>'Monthly Data'!K117</f>
        <v>647464.62987130939</v>
      </c>
      <c r="L117" s="8">
        <f>'Monthly Data'!L117</f>
        <v>11673056.325333107</v>
      </c>
      <c r="M117" s="8">
        <f>'Monthly Data'!M117</f>
        <v>88013.206831119533</v>
      </c>
      <c r="N117" s="8">
        <f>'Monthly Data'!N117</f>
        <v>33019.439775910367</v>
      </c>
      <c r="O117" s="5">
        <f>'Monthly Data'!O117</f>
        <v>26672.799999999996</v>
      </c>
      <c r="P117" s="5">
        <f>'Monthly Data'!P117</f>
        <v>285.85000000000002</v>
      </c>
      <c r="Q117" s="8">
        <f>'Monthly Data'!Q117</f>
        <v>16442</v>
      </c>
      <c r="R117" s="8">
        <f>'Monthly Data'!R117</f>
        <v>1811</v>
      </c>
      <c r="S117" s="8">
        <f>'Monthly Data'!S117</f>
        <v>135</v>
      </c>
      <c r="T117" s="8">
        <f>'Monthly Data'!T117</f>
        <v>3261</v>
      </c>
      <c r="U117" s="8">
        <f>'Monthly Data'!U117</f>
        <v>30</v>
      </c>
      <c r="V117" s="41">
        <f>Weather!C237</f>
        <v>22.120428091512398</v>
      </c>
      <c r="W117" s="42">
        <f>Weather!D237</f>
        <v>35.6</v>
      </c>
      <c r="X117" s="42">
        <f>Weather!E237</f>
        <v>39.299999999999997</v>
      </c>
      <c r="Y117" s="42">
        <f>Weather!F237</f>
        <v>13.5</v>
      </c>
      <c r="Z117" s="42">
        <f>Weather!G237</f>
        <v>79.2</v>
      </c>
      <c r="AA117" s="42">
        <f>Weather!H237</f>
        <v>3.5</v>
      </c>
      <c r="AB117" s="42">
        <f>Weather!I237</f>
        <v>131.19999999999999</v>
      </c>
      <c r="AC117" s="42">
        <f>Weather!J237</f>
        <v>0.2</v>
      </c>
      <c r="AD117" s="42">
        <f>Weather!K237</f>
        <v>189.9</v>
      </c>
      <c r="AE117" s="42">
        <f>Weather!L237</f>
        <v>0</v>
      </c>
      <c r="AF117" s="42">
        <f>Weather!M237</f>
        <v>251.7</v>
      </c>
      <c r="AG117" s="42">
        <f>Weather!N237</f>
        <v>0</v>
      </c>
      <c r="AH117" s="42">
        <f>Weather!O237</f>
        <v>313.7</v>
      </c>
      <c r="AI117" s="42">
        <f>Weather!P237</f>
        <v>0</v>
      </c>
      <c r="AJ117" s="42">
        <f>Weather!Q237</f>
        <v>375.7</v>
      </c>
      <c r="AK117" s="42">
        <f>Weather!R237</f>
        <v>0</v>
      </c>
      <c r="AL117" s="42">
        <f>Weather!S237</f>
        <v>437.7</v>
      </c>
      <c r="AM117" s="39">
        <f>Economic!C117</f>
        <v>752340.8</v>
      </c>
      <c r="AN117" s="39">
        <f>Economic!D117</f>
        <v>7398.8</v>
      </c>
      <c r="AO117" s="39">
        <f>Economic!E117</f>
        <v>7475.2</v>
      </c>
      <c r="AP117" s="39">
        <f>Economic!F117</f>
        <v>116.2</v>
      </c>
      <c r="AQ117" s="39">
        <f>Economic!G117</f>
        <v>119.2</v>
      </c>
      <c r="AR117" s="43">
        <f>AR69</f>
        <v>31</v>
      </c>
      <c r="AS117" s="43">
        <v>20</v>
      </c>
      <c r="AT117" s="43">
        <f t="shared" si="51"/>
        <v>116</v>
      </c>
      <c r="AU117" s="43">
        <f t="shared" ref="AU117:BH117" si="98">AU105</f>
        <v>0</v>
      </c>
      <c r="AV117" s="43">
        <f t="shared" si="98"/>
        <v>0</v>
      </c>
      <c r="AW117" s="43">
        <f t="shared" si="98"/>
        <v>0</v>
      </c>
      <c r="AX117" s="43">
        <f t="shared" si="98"/>
        <v>0</v>
      </c>
      <c r="AY117" s="43">
        <f t="shared" si="98"/>
        <v>0</v>
      </c>
      <c r="AZ117" s="43">
        <f t="shared" si="98"/>
        <v>0</v>
      </c>
      <c r="BA117" s="43">
        <f t="shared" si="98"/>
        <v>0</v>
      </c>
      <c r="BB117" s="43">
        <f t="shared" si="98"/>
        <v>1</v>
      </c>
      <c r="BC117" s="43">
        <f t="shared" si="98"/>
        <v>0</v>
      </c>
      <c r="BD117" s="43">
        <f t="shared" si="98"/>
        <v>0</v>
      </c>
      <c r="BE117" s="43">
        <f t="shared" si="98"/>
        <v>0</v>
      </c>
      <c r="BF117" s="43">
        <f t="shared" si="98"/>
        <v>0</v>
      </c>
      <c r="BG117" s="43">
        <f t="shared" si="98"/>
        <v>0</v>
      </c>
      <c r="BH117" s="43">
        <f t="shared" si="98"/>
        <v>0</v>
      </c>
      <c r="BI117" s="43">
        <f t="shared" ref="BI117:BI118" si="99">BG117+BH117</f>
        <v>0</v>
      </c>
      <c r="BJ117" s="44">
        <v>1</v>
      </c>
      <c r="BK117" s="47">
        <v>0.5</v>
      </c>
      <c r="BL117" s="47">
        <v>0</v>
      </c>
      <c r="BM117" s="43">
        <f t="shared" si="75"/>
        <v>0</v>
      </c>
      <c r="BN117" s="49">
        <f t="shared" si="77"/>
        <v>35.6</v>
      </c>
      <c r="BO117" s="49">
        <f t="shared" si="78"/>
        <v>39.299999999999997</v>
      </c>
      <c r="BP117" s="49">
        <f t="shared" si="79"/>
        <v>13.5</v>
      </c>
      <c r="BQ117" s="49">
        <f t="shared" si="80"/>
        <v>79.2</v>
      </c>
      <c r="BR117" s="49">
        <f t="shared" si="81"/>
        <v>3.5</v>
      </c>
      <c r="BS117" s="49">
        <f t="shared" si="82"/>
        <v>131.19999999999999</v>
      </c>
      <c r="BT117" s="49">
        <f t="shared" si="83"/>
        <v>0.2</v>
      </c>
      <c r="BU117" s="49">
        <f t="shared" si="84"/>
        <v>189.9</v>
      </c>
      <c r="BV117" s="49">
        <f t="shared" si="85"/>
        <v>0</v>
      </c>
      <c r="BW117" s="49">
        <f t="shared" si="86"/>
        <v>251.7</v>
      </c>
      <c r="BX117" s="49">
        <f t="shared" si="87"/>
        <v>0</v>
      </c>
      <c r="BY117" s="49">
        <f t="shared" si="88"/>
        <v>313.7</v>
      </c>
      <c r="BZ117" s="49">
        <f t="shared" si="89"/>
        <v>0</v>
      </c>
      <c r="CA117" s="49">
        <f t="shared" si="90"/>
        <v>375.7</v>
      </c>
      <c r="CB117" s="49">
        <f t="shared" si="91"/>
        <v>0</v>
      </c>
      <c r="CC117" s="49">
        <f t="shared" si="92"/>
        <v>437.7</v>
      </c>
      <c r="CD117" s="8">
        <f t="shared" si="93"/>
        <v>814.43308343760873</v>
      </c>
      <c r="CE117" s="8">
        <f t="shared" si="94"/>
        <v>2443.8121671387862</v>
      </c>
      <c r="CF117" s="8">
        <f t="shared" si="95"/>
        <v>86467.083891356349</v>
      </c>
    </row>
    <row r="118" spans="1:84">
      <c r="A118" s="7">
        <f>'Monthly Data'!A118</f>
        <v>44440</v>
      </c>
      <c r="B118" s="6">
        <f>'Monthly Data'!B118</f>
        <v>2021</v>
      </c>
      <c r="C118" s="6">
        <f t="shared" si="97"/>
        <v>9</v>
      </c>
      <c r="D118" s="8">
        <f>'Monthly Data'!D118</f>
        <v>9119363.7730794698</v>
      </c>
      <c r="E118" s="1">
        <f>'Monthly Data'!E118</f>
        <v>510348.87553041166</v>
      </c>
      <c r="F118" s="8">
        <f>'Monthly Data'!F118</f>
        <v>9629712.6486098822</v>
      </c>
      <c r="G118" s="8">
        <f>'Monthly Data'!G118</f>
        <v>3445349.1255803164</v>
      </c>
      <c r="H118" s="1">
        <f>'Monthly Data'!H118</f>
        <v>269023.54606715066</v>
      </c>
      <c r="I118" s="8">
        <f>'Monthly Data'!I118</f>
        <v>3714372.6716474672</v>
      </c>
      <c r="J118" s="8">
        <f>'Monthly Data'!J118</f>
        <v>9685483.4125192203</v>
      </c>
      <c r="K118" s="1">
        <f>'Monthly Data'!K118</f>
        <v>647464.62987130939</v>
      </c>
      <c r="L118" s="8">
        <f>'Monthly Data'!L118</f>
        <v>10332948.042390529</v>
      </c>
      <c r="M118" s="8">
        <f>'Monthly Data'!M118</f>
        <v>97840.178960473087</v>
      </c>
      <c r="N118" s="8">
        <f>'Monthly Data'!N118</f>
        <v>32983.935001957783</v>
      </c>
      <c r="O118" s="5">
        <f>'Monthly Data'!O118</f>
        <v>26563.649999999998</v>
      </c>
      <c r="P118" s="5">
        <f>'Monthly Data'!P118</f>
        <v>285.85000000000002</v>
      </c>
      <c r="Q118" s="8">
        <f>'Monthly Data'!Q118</f>
        <v>16499</v>
      </c>
      <c r="R118" s="8">
        <f>'Monthly Data'!R118</f>
        <v>1810</v>
      </c>
      <c r="S118" s="8">
        <f>'Monthly Data'!S118</f>
        <v>122</v>
      </c>
      <c r="T118" s="8">
        <f>'Monthly Data'!T118</f>
        <v>3261</v>
      </c>
      <c r="U118" s="8">
        <f>'Monthly Data'!U118</f>
        <v>30</v>
      </c>
      <c r="V118" s="41">
        <f>Weather!C238</f>
        <v>16.866666666666664</v>
      </c>
      <c r="W118" s="42">
        <f>Weather!D238</f>
        <v>154</v>
      </c>
      <c r="X118" s="42">
        <f>Weather!E238</f>
        <v>0</v>
      </c>
      <c r="Y118" s="42">
        <f>Weather!F238</f>
        <v>97.9</v>
      </c>
      <c r="Z118" s="42">
        <f>Weather!G238</f>
        <v>3.9</v>
      </c>
      <c r="AA118" s="42">
        <f>Weather!H238</f>
        <v>52.9</v>
      </c>
      <c r="AB118" s="42">
        <f>Weather!I238</f>
        <v>18.899999999999999</v>
      </c>
      <c r="AC118" s="42">
        <f>Weather!J238</f>
        <v>21.9</v>
      </c>
      <c r="AD118" s="42">
        <f>Weather!K238</f>
        <v>47.9</v>
      </c>
      <c r="AE118" s="42">
        <f>Weather!L238</f>
        <v>6.1</v>
      </c>
      <c r="AF118" s="42">
        <f>Weather!M238</f>
        <v>92.1</v>
      </c>
      <c r="AG118" s="42">
        <f>Weather!N238</f>
        <v>0.7</v>
      </c>
      <c r="AH118" s="42">
        <f>Weather!O238</f>
        <v>146.69999999999999</v>
      </c>
      <c r="AI118" s="42">
        <f>Weather!P238</f>
        <v>0</v>
      </c>
      <c r="AJ118" s="42">
        <f>Weather!Q238</f>
        <v>206</v>
      </c>
      <c r="AK118" s="42">
        <f>Weather!R238</f>
        <v>0</v>
      </c>
      <c r="AL118" s="42">
        <f>Weather!S238</f>
        <v>266</v>
      </c>
      <c r="AM118" s="39">
        <f>Economic!C118</f>
        <v>752340.8</v>
      </c>
      <c r="AN118" s="39">
        <f>Economic!D118</f>
        <v>7473.3</v>
      </c>
      <c r="AO118" s="39">
        <f>Economic!E118</f>
        <v>7503.2</v>
      </c>
      <c r="AP118" s="39">
        <f>Economic!F118</f>
        <v>118.2</v>
      </c>
      <c r="AQ118" s="39">
        <f>Economic!G118</f>
        <v>120.5</v>
      </c>
      <c r="AR118" s="43">
        <f>AR70</f>
        <v>30</v>
      </c>
      <c r="AS118" s="43">
        <v>20</v>
      </c>
      <c r="AT118" s="43">
        <f t="shared" si="51"/>
        <v>117</v>
      </c>
      <c r="AU118" s="43">
        <f t="shared" ref="AU118:BH118" si="100">AU106</f>
        <v>0</v>
      </c>
      <c r="AV118" s="43">
        <f t="shared" si="100"/>
        <v>0</v>
      </c>
      <c r="AW118" s="43">
        <f t="shared" si="100"/>
        <v>0</v>
      </c>
      <c r="AX118" s="43">
        <f t="shared" si="100"/>
        <v>0</v>
      </c>
      <c r="AY118" s="43">
        <f t="shared" si="100"/>
        <v>0</v>
      </c>
      <c r="AZ118" s="43">
        <f t="shared" si="100"/>
        <v>0</v>
      </c>
      <c r="BA118" s="43">
        <f t="shared" si="100"/>
        <v>0</v>
      </c>
      <c r="BB118" s="43">
        <f t="shared" si="100"/>
        <v>0</v>
      </c>
      <c r="BC118" s="43">
        <f t="shared" si="100"/>
        <v>1</v>
      </c>
      <c r="BD118" s="43">
        <f t="shared" si="100"/>
        <v>0</v>
      </c>
      <c r="BE118" s="43">
        <f t="shared" si="100"/>
        <v>0</v>
      </c>
      <c r="BF118" s="43">
        <f t="shared" si="100"/>
        <v>0</v>
      </c>
      <c r="BG118" s="43">
        <f t="shared" si="100"/>
        <v>0</v>
      </c>
      <c r="BH118" s="43">
        <f t="shared" si="100"/>
        <v>1</v>
      </c>
      <c r="BI118" s="43">
        <f t="shared" si="99"/>
        <v>1</v>
      </c>
      <c r="BJ118" s="44">
        <v>1</v>
      </c>
      <c r="BK118" s="47">
        <v>0.5</v>
      </c>
      <c r="BL118" s="47">
        <v>0</v>
      </c>
      <c r="BM118" s="43">
        <f t="shared" si="75"/>
        <v>0</v>
      </c>
      <c r="BN118" s="49">
        <f t="shared" si="77"/>
        <v>154</v>
      </c>
      <c r="BO118" s="49">
        <f t="shared" si="78"/>
        <v>0</v>
      </c>
      <c r="BP118" s="49">
        <f t="shared" si="79"/>
        <v>97.9</v>
      </c>
      <c r="BQ118" s="49">
        <f t="shared" si="80"/>
        <v>3.9</v>
      </c>
      <c r="BR118" s="49">
        <f t="shared" si="81"/>
        <v>52.9</v>
      </c>
      <c r="BS118" s="49">
        <f t="shared" si="82"/>
        <v>18.899999999999999</v>
      </c>
      <c r="BT118" s="49">
        <f t="shared" si="83"/>
        <v>21.9</v>
      </c>
      <c r="BU118" s="49">
        <f t="shared" si="84"/>
        <v>47.9</v>
      </c>
      <c r="BV118" s="49">
        <f t="shared" si="85"/>
        <v>6.1</v>
      </c>
      <c r="BW118" s="49">
        <f t="shared" si="86"/>
        <v>92.1</v>
      </c>
      <c r="BX118" s="49">
        <f t="shared" si="87"/>
        <v>0.7</v>
      </c>
      <c r="BY118" s="49">
        <f t="shared" si="88"/>
        <v>146.69999999999999</v>
      </c>
      <c r="BZ118" s="49">
        <f t="shared" si="89"/>
        <v>0</v>
      </c>
      <c r="CA118" s="49">
        <f t="shared" si="90"/>
        <v>206</v>
      </c>
      <c r="CB118" s="49">
        <f t="shared" si="91"/>
        <v>0</v>
      </c>
      <c r="CC118" s="49">
        <f t="shared" si="92"/>
        <v>266</v>
      </c>
      <c r="CD118" s="8">
        <f t="shared" si="93"/>
        <v>583.65432138977405</v>
      </c>
      <c r="CE118" s="8">
        <f t="shared" si="94"/>
        <v>2052.1395975952855</v>
      </c>
      <c r="CF118" s="8">
        <f t="shared" si="95"/>
        <v>84696.295429430567</v>
      </c>
    </row>
    <row r="119" spans="1:84">
      <c r="A119" s="7">
        <f>'Monthly Data'!A119</f>
        <v>44470</v>
      </c>
      <c r="B119" s="6">
        <f>'Monthly Data'!B119</f>
        <v>2021</v>
      </c>
      <c r="C119" s="6">
        <f t="shared" ref="C119:C121" si="101">MONTH(A119)</f>
        <v>10</v>
      </c>
      <c r="D119" s="8">
        <f>'Monthly Data'!D119</f>
        <v>9406750.7694920097</v>
      </c>
      <c r="E119" s="1">
        <f>'Monthly Data'!E119</f>
        <v>510348.87553041166</v>
      </c>
      <c r="F119" s="8">
        <f>'Monthly Data'!F119</f>
        <v>9917099.6450224221</v>
      </c>
      <c r="G119" s="8">
        <f>'Monthly Data'!G119</f>
        <v>3428168.1397582926</v>
      </c>
      <c r="H119" s="1">
        <f>'Monthly Data'!H119</f>
        <v>269023.54606715066</v>
      </c>
      <c r="I119" s="8">
        <f>'Monthly Data'!I119</f>
        <v>3697191.6858254434</v>
      </c>
      <c r="J119" s="8">
        <f>'Monthly Data'!J119</f>
        <v>10420909.217033997</v>
      </c>
      <c r="K119" s="1">
        <f>'Monthly Data'!K119</f>
        <v>647464.62987130939</v>
      </c>
      <c r="L119" s="8">
        <f>'Monthly Data'!L119</f>
        <v>11068373.846905306</v>
      </c>
      <c r="M119" s="8">
        <f>'Monthly Data'!M119</f>
        <v>114457.07443550897</v>
      </c>
      <c r="N119" s="8">
        <f>'Monthly Data'!N119</f>
        <v>33054.944549862943</v>
      </c>
      <c r="O119" s="5">
        <f>'Monthly Data'!O119</f>
        <v>25179.219999999998</v>
      </c>
      <c r="P119" s="5">
        <f>'Monthly Data'!P119</f>
        <v>285.85000000000002</v>
      </c>
      <c r="Q119" s="8">
        <f>'Monthly Data'!Q119</f>
        <v>16380</v>
      </c>
      <c r="R119" s="8">
        <f>'Monthly Data'!R119</f>
        <v>1802</v>
      </c>
      <c r="S119" s="8">
        <f>'Monthly Data'!S119</f>
        <v>122</v>
      </c>
      <c r="T119" s="8">
        <f>'Monthly Data'!T119</f>
        <v>3261</v>
      </c>
      <c r="U119" s="8">
        <f>'Monthly Data'!U119</f>
        <v>30</v>
      </c>
      <c r="V119" s="41">
        <f>Weather!C239</f>
        <v>14.029032258064516</v>
      </c>
      <c r="W119" s="42">
        <f>Weather!D239</f>
        <v>247.5</v>
      </c>
      <c r="X119" s="42">
        <f>Weather!E239</f>
        <v>0.4</v>
      </c>
      <c r="Y119" s="42">
        <f>Weather!F239</f>
        <v>188.9</v>
      </c>
      <c r="Z119" s="42">
        <f>Weather!G239</f>
        <v>3.8</v>
      </c>
      <c r="AA119" s="42">
        <f>Weather!H239</f>
        <v>137.30000000000001</v>
      </c>
      <c r="AB119" s="42">
        <f>Weather!I239</f>
        <v>14.2</v>
      </c>
      <c r="AC119" s="42">
        <f>Weather!J239</f>
        <v>96.4</v>
      </c>
      <c r="AD119" s="42">
        <f>Weather!K239</f>
        <v>35.299999999999997</v>
      </c>
      <c r="AE119" s="42">
        <f>Weather!L239</f>
        <v>65.900000000000006</v>
      </c>
      <c r="AF119" s="42">
        <f>Weather!M239</f>
        <v>66.8</v>
      </c>
      <c r="AG119" s="42">
        <f>Weather!N239</f>
        <v>40</v>
      </c>
      <c r="AH119" s="42">
        <f>Weather!O239</f>
        <v>102.9</v>
      </c>
      <c r="AI119" s="42">
        <f>Weather!P239</f>
        <v>18.7</v>
      </c>
      <c r="AJ119" s="42">
        <f>Weather!Q239</f>
        <v>143.6</v>
      </c>
      <c r="AK119" s="42">
        <f>Weather!R239</f>
        <v>4.3</v>
      </c>
      <c r="AL119" s="42">
        <f>Weather!S239</f>
        <v>191.2</v>
      </c>
      <c r="AM119" s="39">
        <f>Economic!C119</f>
        <v>752340.8</v>
      </c>
      <c r="AN119" s="39">
        <f>Economic!D119</f>
        <v>7523</v>
      </c>
      <c r="AO119" s="39">
        <f>Economic!E119</f>
        <v>7538.5</v>
      </c>
      <c r="AP119" s="39">
        <f>Economic!F119</f>
        <v>118.6</v>
      </c>
      <c r="AQ119" s="39">
        <f>Economic!G119</f>
        <v>121.4</v>
      </c>
      <c r="AR119" s="43">
        <f t="shared" ref="AR119:AR133" si="102">AR71</f>
        <v>31</v>
      </c>
      <c r="AS119" s="43">
        <v>20</v>
      </c>
      <c r="AT119" s="43">
        <f t="shared" si="51"/>
        <v>118</v>
      </c>
      <c r="AU119" s="43">
        <f t="shared" ref="AU119:BH119" si="103">AU107</f>
        <v>0</v>
      </c>
      <c r="AV119" s="43">
        <f t="shared" si="103"/>
        <v>0</v>
      </c>
      <c r="AW119" s="43">
        <f t="shared" si="103"/>
        <v>0</v>
      </c>
      <c r="AX119" s="43">
        <f t="shared" si="103"/>
        <v>0</v>
      </c>
      <c r="AY119" s="43">
        <f t="shared" si="103"/>
        <v>0</v>
      </c>
      <c r="AZ119" s="43">
        <f t="shared" si="103"/>
        <v>0</v>
      </c>
      <c r="BA119" s="43">
        <f t="shared" si="103"/>
        <v>0</v>
      </c>
      <c r="BB119" s="43">
        <f t="shared" si="103"/>
        <v>0</v>
      </c>
      <c r="BC119" s="43">
        <f t="shared" si="103"/>
        <v>0</v>
      </c>
      <c r="BD119" s="43">
        <f t="shared" si="103"/>
        <v>1</v>
      </c>
      <c r="BE119" s="43">
        <f t="shared" si="103"/>
        <v>0</v>
      </c>
      <c r="BF119" s="43">
        <f t="shared" si="103"/>
        <v>0</v>
      </c>
      <c r="BG119" s="43">
        <f t="shared" si="103"/>
        <v>0</v>
      </c>
      <c r="BH119" s="43">
        <f t="shared" si="103"/>
        <v>1</v>
      </c>
      <c r="BI119" s="43">
        <f t="shared" ref="BI119:BI121" si="104">BG119+BH119</f>
        <v>1</v>
      </c>
      <c r="BJ119" s="44">
        <v>1</v>
      </c>
      <c r="BK119" s="47">
        <v>0.5</v>
      </c>
      <c r="BL119" s="47">
        <v>0</v>
      </c>
      <c r="BM119" s="43">
        <f t="shared" si="75"/>
        <v>0</v>
      </c>
      <c r="BN119" s="49">
        <f t="shared" ref="BN119:BN121" si="105">$BJ119*W119</f>
        <v>247.5</v>
      </c>
      <c r="BO119" s="49">
        <f t="shared" ref="BO119:BO121" si="106">$BJ119*X119</f>
        <v>0.4</v>
      </c>
      <c r="BP119" s="49">
        <f t="shared" ref="BP119:BP121" si="107">$BJ119*Y119</f>
        <v>188.9</v>
      </c>
      <c r="BQ119" s="49">
        <f t="shared" ref="BQ119:BQ121" si="108">$BJ119*Z119</f>
        <v>3.8</v>
      </c>
      <c r="BR119" s="49">
        <f t="shared" ref="BR119:BR121" si="109">$BJ119*AA119</f>
        <v>137.30000000000001</v>
      </c>
      <c r="BS119" s="49">
        <f t="shared" ref="BS119:BS121" si="110">$BJ119*AB119</f>
        <v>14.2</v>
      </c>
      <c r="BT119" s="49">
        <f t="shared" ref="BT119:BT121" si="111">$BJ119*AC119</f>
        <v>96.4</v>
      </c>
      <c r="BU119" s="49">
        <f t="shared" ref="BU119:BU121" si="112">$BJ119*AD119</f>
        <v>35.299999999999997</v>
      </c>
      <c r="BV119" s="49">
        <f t="shared" ref="BV119:BV121" si="113">$BJ119*AE119</f>
        <v>65.900000000000006</v>
      </c>
      <c r="BW119" s="49">
        <f t="shared" ref="BW119:BW121" si="114">$BJ119*AF119</f>
        <v>66.8</v>
      </c>
      <c r="BX119" s="49">
        <f t="shared" ref="BX119:BX121" si="115">$BJ119*AG119</f>
        <v>40</v>
      </c>
      <c r="BY119" s="49">
        <f t="shared" ref="BY119:BY121" si="116">$BJ119*AH119</f>
        <v>102.9</v>
      </c>
      <c r="BZ119" s="49">
        <f t="shared" ref="BZ119:BZ121" si="117">$BJ119*AI119</f>
        <v>18.7</v>
      </c>
      <c r="CA119" s="49">
        <f t="shared" ref="CA119:CA121" si="118">$BJ119*AJ119</f>
        <v>143.6</v>
      </c>
      <c r="CB119" s="49">
        <f t="shared" ref="CB119:CB121" si="119">$BJ119*AK119</f>
        <v>4.3</v>
      </c>
      <c r="CC119" s="49">
        <f t="shared" ref="CC119:CC121" si="120">$BJ119*AL119</f>
        <v>191.2</v>
      </c>
      <c r="CD119" s="8">
        <f t="shared" ref="CD119:CD121" si="121">F119/Q119</f>
        <v>605.4395387681576</v>
      </c>
      <c r="CE119" s="8">
        <f t="shared" ref="CE119:CE121" si="122">I119/R119</f>
        <v>2051.7156969064613</v>
      </c>
      <c r="CF119" s="8">
        <f t="shared" ref="CF119:CF121" si="123">L119/S119</f>
        <v>90724.375794305786</v>
      </c>
    </row>
    <row r="120" spans="1:84">
      <c r="A120" s="7">
        <f>'Monthly Data'!A120</f>
        <v>44501</v>
      </c>
      <c r="B120" s="6">
        <f>'Monthly Data'!B120</f>
        <v>2021</v>
      </c>
      <c r="C120" s="6">
        <f t="shared" si="101"/>
        <v>11</v>
      </c>
      <c r="D120" s="8">
        <f>'Monthly Data'!D120</f>
        <v>10917126.859799722</v>
      </c>
      <c r="E120" s="1">
        <f>'Monthly Data'!E120</f>
        <v>510348.87553041166</v>
      </c>
      <c r="F120" s="8">
        <f>'Monthly Data'!F120</f>
        <v>11427475.735330135</v>
      </c>
      <c r="G120" s="8">
        <f>'Monthly Data'!G120</f>
        <v>3722801.5077559878</v>
      </c>
      <c r="H120" s="1">
        <f>'Monthly Data'!H120</f>
        <v>269023.54606715066</v>
      </c>
      <c r="I120" s="8">
        <f>'Monthly Data'!I120</f>
        <v>3991825.0538231386</v>
      </c>
      <c r="J120" s="8">
        <f>'Monthly Data'!J120</f>
        <v>10386529.823676176</v>
      </c>
      <c r="K120" s="1">
        <f>'Monthly Data'!K120</f>
        <v>647464.62987130939</v>
      </c>
      <c r="L120" s="8">
        <f>'Monthly Data'!L120</f>
        <v>11033994.453547485</v>
      </c>
      <c r="M120" s="8">
        <f>'Monthly Data'!M120</f>
        <v>122385.96602511972</v>
      </c>
      <c r="N120" s="8">
        <f>'Monthly Data'!N120</f>
        <v>32983.935001957776</v>
      </c>
      <c r="O120" s="5">
        <f>'Monthly Data'!O120</f>
        <v>25109.870000000006</v>
      </c>
      <c r="P120" s="5">
        <f>'Monthly Data'!P120</f>
        <v>285.85000000000002</v>
      </c>
      <c r="Q120" s="8">
        <f>'Monthly Data'!Q120</f>
        <v>16634</v>
      </c>
      <c r="R120" s="8">
        <f>'Monthly Data'!R120</f>
        <v>1818</v>
      </c>
      <c r="S120" s="8">
        <f>'Monthly Data'!S120</f>
        <v>122</v>
      </c>
      <c r="T120" s="8">
        <f>'Monthly Data'!T120</f>
        <v>3261</v>
      </c>
      <c r="U120" s="8">
        <f>'Monthly Data'!U120</f>
        <v>30</v>
      </c>
      <c r="V120" s="41">
        <f>Weather!C240</f>
        <v>4.2499999999999991</v>
      </c>
      <c r="W120" s="42">
        <f>Weather!D240</f>
        <v>532.5</v>
      </c>
      <c r="X120" s="42">
        <f>Weather!E240</f>
        <v>0</v>
      </c>
      <c r="Y120" s="42">
        <f>Weather!F240</f>
        <v>472.5</v>
      </c>
      <c r="Z120" s="42">
        <f>Weather!G240</f>
        <v>0</v>
      </c>
      <c r="AA120" s="42">
        <f>Weather!H240</f>
        <v>412.5</v>
      </c>
      <c r="AB120" s="42">
        <f>Weather!I240</f>
        <v>0</v>
      </c>
      <c r="AC120" s="42">
        <f>Weather!J240</f>
        <v>352.5</v>
      </c>
      <c r="AD120" s="42">
        <f>Weather!K240</f>
        <v>0</v>
      </c>
      <c r="AE120" s="42">
        <f>Weather!L240</f>
        <v>292.60000000000002</v>
      </c>
      <c r="AF120" s="42">
        <f>Weather!M240</f>
        <v>0.1</v>
      </c>
      <c r="AG120" s="42">
        <f>Weather!N240</f>
        <v>234.6</v>
      </c>
      <c r="AH120" s="42">
        <f>Weather!O240</f>
        <v>2.1</v>
      </c>
      <c r="AI120" s="42">
        <f>Weather!P240</f>
        <v>177.6</v>
      </c>
      <c r="AJ120" s="42">
        <f>Weather!Q240</f>
        <v>5.0999999999999996</v>
      </c>
      <c r="AK120" s="42">
        <f>Weather!R240</f>
        <v>122.3</v>
      </c>
      <c r="AL120" s="42">
        <f>Weather!S240</f>
        <v>9.8000000000000007</v>
      </c>
      <c r="AM120" s="39">
        <f>Economic!C120</f>
        <v>752340.8</v>
      </c>
      <c r="AN120" s="39">
        <f>Economic!D120</f>
        <v>7584.2</v>
      </c>
      <c r="AO120" s="39">
        <f>Economic!E120</f>
        <v>7590.1</v>
      </c>
      <c r="AP120" s="39">
        <f>Economic!F120</f>
        <v>120.6</v>
      </c>
      <c r="AQ120" s="39">
        <f>Economic!G120</f>
        <v>122.3</v>
      </c>
      <c r="AR120" s="43">
        <f t="shared" si="102"/>
        <v>30</v>
      </c>
      <c r="AS120" s="43">
        <v>22</v>
      </c>
      <c r="AT120" s="43">
        <f t="shared" ref="AT120:AT133" si="124">1+AT119</f>
        <v>119</v>
      </c>
      <c r="AU120" s="43">
        <f t="shared" ref="AU120:BH120" si="125">AU108</f>
        <v>0</v>
      </c>
      <c r="AV120" s="43">
        <f t="shared" si="125"/>
        <v>0</v>
      </c>
      <c r="AW120" s="43">
        <f t="shared" si="125"/>
        <v>0</v>
      </c>
      <c r="AX120" s="43">
        <f t="shared" si="125"/>
        <v>0</v>
      </c>
      <c r="AY120" s="43">
        <f t="shared" si="125"/>
        <v>0</v>
      </c>
      <c r="AZ120" s="43">
        <f t="shared" si="125"/>
        <v>0</v>
      </c>
      <c r="BA120" s="43">
        <f t="shared" si="125"/>
        <v>0</v>
      </c>
      <c r="BB120" s="43">
        <f t="shared" si="125"/>
        <v>0</v>
      </c>
      <c r="BC120" s="43">
        <f t="shared" si="125"/>
        <v>0</v>
      </c>
      <c r="BD120" s="43">
        <f t="shared" si="125"/>
        <v>0</v>
      </c>
      <c r="BE120" s="43">
        <f t="shared" si="125"/>
        <v>1</v>
      </c>
      <c r="BF120" s="43">
        <f t="shared" si="125"/>
        <v>0</v>
      </c>
      <c r="BG120" s="43">
        <f t="shared" si="125"/>
        <v>0</v>
      </c>
      <c r="BH120" s="43">
        <f t="shared" si="125"/>
        <v>1</v>
      </c>
      <c r="BI120" s="43">
        <f t="shared" si="104"/>
        <v>1</v>
      </c>
      <c r="BJ120" s="44">
        <v>1</v>
      </c>
      <c r="BK120" s="47">
        <v>0.5</v>
      </c>
      <c r="BL120" s="47">
        <v>0</v>
      </c>
      <c r="BM120" s="43">
        <f t="shared" si="75"/>
        <v>0</v>
      </c>
      <c r="BN120" s="49">
        <f t="shared" si="105"/>
        <v>532.5</v>
      </c>
      <c r="BO120" s="49">
        <f t="shared" si="106"/>
        <v>0</v>
      </c>
      <c r="BP120" s="49">
        <f t="shared" si="107"/>
        <v>472.5</v>
      </c>
      <c r="BQ120" s="49">
        <f t="shared" si="108"/>
        <v>0</v>
      </c>
      <c r="BR120" s="49">
        <f t="shared" si="109"/>
        <v>412.5</v>
      </c>
      <c r="BS120" s="49">
        <f t="shared" si="110"/>
        <v>0</v>
      </c>
      <c r="BT120" s="49">
        <f t="shared" si="111"/>
        <v>352.5</v>
      </c>
      <c r="BU120" s="49">
        <f t="shared" si="112"/>
        <v>0</v>
      </c>
      <c r="BV120" s="49">
        <f t="shared" si="113"/>
        <v>292.60000000000002</v>
      </c>
      <c r="BW120" s="49">
        <f t="shared" si="114"/>
        <v>0.1</v>
      </c>
      <c r="BX120" s="49">
        <f t="shared" si="115"/>
        <v>234.6</v>
      </c>
      <c r="BY120" s="49">
        <f t="shared" si="116"/>
        <v>2.1</v>
      </c>
      <c r="BZ120" s="49">
        <f t="shared" si="117"/>
        <v>177.6</v>
      </c>
      <c r="CA120" s="49">
        <f t="shared" si="118"/>
        <v>5.0999999999999996</v>
      </c>
      <c r="CB120" s="49">
        <f t="shared" si="119"/>
        <v>122.3</v>
      </c>
      <c r="CC120" s="49">
        <f t="shared" si="120"/>
        <v>9.8000000000000007</v>
      </c>
      <c r="CD120" s="8">
        <f t="shared" si="121"/>
        <v>686.99505442648399</v>
      </c>
      <c r="CE120" s="8">
        <f t="shared" si="122"/>
        <v>2195.7233519379201</v>
      </c>
      <c r="CF120" s="8">
        <f t="shared" si="123"/>
        <v>90442.577488094146</v>
      </c>
    </row>
    <row r="121" spans="1:84">
      <c r="A121" s="7">
        <f>'Monthly Data'!A121</f>
        <v>44531</v>
      </c>
      <c r="B121" s="6">
        <f>'Monthly Data'!B121</f>
        <v>2021</v>
      </c>
      <c r="C121" s="6">
        <f t="shared" si="101"/>
        <v>12</v>
      </c>
      <c r="D121" s="8">
        <f>'Monthly Data'!D121</f>
        <v>13249874.344815632</v>
      </c>
      <c r="E121" s="1">
        <f>'Monthly Data'!E121</f>
        <v>510348.87553041166</v>
      </c>
      <c r="F121" s="8">
        <f>'Monthly Data'!F121</f>
        <v>13760223.220346045</v>
      </c>
      <c r="G121" s="8">
        <f>'Monthly Data'!G121</f>
        <v>4156764.1076745745</v>
      </c>
      <c r="H121" s="1">
        <f>'Monthly Data'!H121</f>
        <v>269023.54606715066</v>
      </c>
      <c r="I121" s="8">
        <f>'Monthly Data'!I121</f>
        <v>4425787.6537417248</v>
      </c>
      <c r="J121" s="8">
        <f>'Monthly Data'!J121</f>
        <v>10216089.590354502</v>
      </c>
      <c r="K121" s="1">
        <f>'Monthly Data'!K121</f>
        <v>647464.62987130939</v>
      </c>
      <c r="L121" s="8">
        <f>'Monthly Data'!L121</f>
        <v>10863554.220225811</v>
      </c>
      <c r="M121" s="8">
        <f>'Monthly Data'!M121</f>
        <v>133577.63717960304</v>
      </c>
      <c r="N121" s="8">
        <f>'Monthly Data'!N121</f>
        <v>33054.94454986295</v>
      </c>
      <c r="O121" s="5">
        <f>'Monthly Data'!O121</f>
        <v>24600.28</v>
      </c>
      <c r="P121" s="5">
        <f>'Monthly Data'!P121</f>
        <v>285.85000000000002</v>
      </c>
      <c r="Q121" s="8">
        <f>'Monthly Data'!Q121</f>
        <v>16428</v>
      </c>
      <c r="R121" s="8">
        <f>'Monthly Data'!R121</f>
        <v>1818</v>
      </c>
      <c r="S121" s="8">
        <f>'Monthly Data'!S121</f>
        <v>122</v>
      </c>
      <c r="T121" s="8">
        <f>'Monthly Data'!T121</f>
        <v>3261</v>
      </c>
      <c r="U121" s="8">
        <f>'Monthly Data'!U121</f>
        <v>30</v>
      </c>
      <c r="V121" s="41">
        <f>Weather!C241</f>
        <v>1.0241935483870963</v>
      </c>
      <c r="W121" s="42">
        <f>Weather!D241</f>
        <v>650.29999999999995</v>
      </c>
      <c r="X121" s="42">
        <f>Weather!E241</f>
        <v>0</v>
      </c>
      <c r="Y121" s="42">
        <f>Weather!F241</f>
        <v>588.29999999999995</v>
      </c>
      <c r="Z121" s="42">
        <f>Weather!G241</f>
        <v>0</v>
      </c>
      <c r="AA121" s="42">
        <f>Weather!H241</f>
        <v>526.29999999999995</v>
      </c>
      <c r="AB121" s="42">
        <f>Weather!I241</f>
        <v>0</v>
      </c>
      <c r="AC121" s="42">
        <f>Weather!J241</f>
        <v>464.3</v>
      </c>
      <c r="AD121" s="42">
        <f>Weather!K241</f>
        <v>0</v>
      </c>
      <c r="AE121" s="42">
        <f>Weather!L241</f>
        <v>402.3</v>
      </c>
      <c r="AF121" s="42">
        <f>Weather!M241</f>
        <v>0</v>
      </c>
      <c r="AG121" s="42">
        <f>Weather!N241</f>
        <v>340.3</v>
      </c>
      <c r="AH121" s="42">
        <f>Weather!O241</f>
        <v>0</v>
      </c>
      <c r="AI121" s="42">
        <f>Weather!P241</f>
        <v>279.5</v>
      </c>
      <c r="AJ121" s="42">
        <f>Weather!Q241</f>
        <v>1.2</v>
      </c>
      <c r="AK121" s="42">
        <f>Weather!R241</f>
        <v>220</v>
      </c>
      <c r="AL121" s="42">
        <f>Weather!S241</f>
        <v>3.7</v>
      </c>
      <c r="AM121" s="39">
        <f>Economic!C121</f>
        <v>752340.8</v>
      </c>
      <c r="AN121" s="39">
        <f>Economic!D121</f>
        <v>7632.7</v>
      </c>
      <c r="AO121" s="39">
        <f>Economic!E121</f>
        <v>7647.5</v>
      </c>
      <c r="AP121" s="39">
        <f>Economic!F121</f>
        <v>117.5</v>
      </c>
      <c r="AQ121" s="39">
        <f>Economic!G121</f>
        <v>117.8</v>
      </c>
      <c r="AR121" s="43">
        <f t="shared" si="102"/>
        <v>31</v>
      </c>
      <c r="AS121" s="43">
        <v>21</v>
      </c>
      <c r="AT121" s="43">
        <f t="shared" si="124"/>
        <v>120</v>
      </c>
      <c r="AU121" s="43">
        <f t="shared" ref="AU121:BH121" si="126">AU109</f>
        <v>0</v>
      </c>
      <c r="AV121" s="43">
        <f t="shared" si="126"/>
        <v>0</v>
      </c>
      <c r="AW121" s="43">
        <f t="shared" si="126"/>
        <v>0</v>
      </c>
      <c r="AX121" s="43">
        <f t="shared" si="126"/>
        <v>0</v>
      </c>
      <c r="AY121" s="43">
        <f t="shared" si="126"/>
        <v>0</v>
      </c>
      <c r="AZ121" s="43">
        <f t="shared" si="126"/>
        <v>0</v>
      </c>
      <c r="BA121" s="43">
        <f t="shared" si="126"/>
        <v>0</v>
      </c>
      <c r="BB121" s="43">
        <f t="shared" si="126"/>
        <v>0</v>
      </c>
      <c r="BC121" s="43">
        <f t="shared" si="126"/>
        <v>0</v>
      </c>
      <c r="BD121" s="43">
        <f t="shared" si="126"/>
        <v>0</v>
      </c>
      <c r="BE121" s="43">
        <f t="shared" si="126"/>
        <v>0</v>
      </c>
      <c r="BF121" s="43">
        <f t="shared" si="126"/>
        <v>1</v>
      </c>
      <c r="BG121" s="43">
        <f t="shared" si="126"/>
        <v>0</v>
      </c>
      <c r="BH121" s="43">
        <f t="shared" si="126"/>
        <v>0</v>
      </c>
      <c r="BI121" s="43">
        <f t="shared" si="104"/>
        <v>0</v>
      </c>
      <c r="BJ121" s="44">
        <v>1</v>
      </c>
      <c r="BK121" s="47">
        <v>0.5</v>
      </c>
      <c r="BL121" s="47">
        <v>0</v>
      </c>
      <c r="BM121" s="43">
        <f t="shared" si="75"/>
        <v>0</v>
      </c>
      <c r="BN121" s="49">
        <f t="shared" si="105"/>
        <v>650.29999999999995</v>
      </c>
      <c r="BO121" s="49">
        <f t="shared" si="106"/>
        <v>0</v>
      </c>
      <c r="BP121" s="49">
        <f t="shared" si="107"/>
        <v>588.29999999999995</v>
      </c>
      <c r="BQ121" s="49">
        <f t="shared" si="108"/>
        <v>0</v>
      </c>
      <c r="BR121" s="49">
        <f t="shared" si="109"/>
        <v>526.29999999999995</v>
      </c>
      <c r="BS121" s="49">
        <f t="shared" si="110"/>
        <v>0</v>
      </c>
      <c r="BT121" s="49">
        <f t="shared" si="111"/>
        <v>464.3</v>
      </c>
      <c r="BU121" s="49">
        <f t="shared" si="112"/>
        <v>0</v>
      </c>
      <c r="BV121" s="49">
        <f t="shared" si="113"/>
        <v>402.3</v>
      </c>
      <c r="BW121" s="49">
        <f t="shared" si="114"/>
        <v>0</v>
      </c>
      <c r="BX121" s="49">
        <f t="shared" si="115"/>
        <v>340.3</v>
      </c>
      <c r="BY121" s="49">
        <f t="shared" si="116"/>
        <v>0</v>
      </c>
      <c r="BZ121" s="49">
        <f t="shared" si="117"/>
        <v>279.5</v>
      </c>
      <c r="CA121" s="49">
        <f t="shared" si="118"/>
        <v>1.2</v>
      </c>
      <c r="CB121" s="49">
        <f t="shared" si="119"/>
        <v>220</v>
      </c>
      <c r="CC121" s="49">
        <f t="shared" si="120"/>
        <v>3.7</v>
      </c>
      <c r="CD121" s="8">
        <f t="shared" si="121"/>
        <v>837.60793890589514</v>
      </c>
      <c r="CE121" s="8">
        <f t="shared" si="122"/>
        <v>2434.426652223171</v>
      </c>
      <c r="CF121" s="8">
        <f t="shared" si="123"/>
        <v>89045.526395293535</v>
      </c>
    </row>
    <row r="122" spans="1:84">
      <c r="A122" s="7">
        <f>'Monthly Data'!A122</f>
        <v>44562</v>
      </c>
      <c r="B122" s="6">
        <f>'Monthly Data'!B122</f>
        <v>2022</v>
      </c>
      <c r="C122" s="6">
        <f t="shared" ref="C122:C129" si="127">MONTH(A122)</f>
        <v>1</v>
      </c>
      <c r="D122" s="8">
        <f>'Monthly Data'!D122</f>
        <v>15971023.742888795</v>
      </c>
      <c r="E122" s="1">
        <f>'Monthly Data'!E122</f>
        <v>511113.08695654914</v>
      </c>
      <c r="F122" s="8">
        <f>'Monthly Data'!F122</f>
        <v>16482136.829845345</v>
      </c>
      <c r="G122" s="8">
        <f>'Monthly Data'!G122</f>
        <v>4709516.5272817072</v>
      </c>
      <c r="H122" s="1">
        <f>'Monthly Data'!H122</f>
        <v>275789.68317710795</v>
      </c>
      <c r="I122" s="8">
        <f>'Monthly Data'!I122</f>
        <v>4985306.2104588151</v>
      </c>
      <c r="J122" s="8">
        <f>'Monthly Data'!J122</f>
        <v>10856453.022274628</v>
      </c>
      <c r="K122" s="1">
        <f>'Monthly Data'!K122</f>
        <v>669759.26272722369</v>
      </c>
      <c r="L122" s="8">
        <f>'Monthly Data'!L122</f>
        <v>11526212.285001852</v>
      </c>
      <c r="M122" s="8">
        <f>'Monthly Data'!M122</f>
        <v>129767.21785488389</v>
      </c>
      <c r="N122" s="8">
        <f>'Monthly Data'!N122</f>
        <v>33019.439775910367</v>
      </c>
      <c r="O122" s="5">
        <f>'Monthly Data'!O122</f>
        <v>25004.879999999997</v>
      </c>
      <c r="P122" s="5">
        <f>'Monthly Data'!P122</f>
        <v>285.85000000000002</v>
      </c>
      <c r="Q122" s="8">
        <f>'Monthly Data'!Q122</f>
        <v>16503</v>
      </c>
      <c r="R122" s="8">
        <f>'Monthly Data'!R122</f>
        <v>1816</v>
      </c>
      <c r="S122" s="8">
        <f>'Monthly Data'!S122</f>
        <v>120</v>
      </c>
      <c r="T122" s="8">
        <f>'Monthly Data'!T122</f>
        <v>3261</v>
      </c>
      <c r="U122" s="8">
        <f>'Monthly Data'!U122</f>
        <v>30</v>
      </c>
      <c r="V122" s="41">
        <f>Weather!C242</f>
        <v>-8.67741935483871</v>
      </c>
      <c r="W122" s="42">
        <f>Weather!D242</f>
        <v>951</v>
      </c>
      <c r="X122" s="42">
        <f>Weather!E242</f>
        <v>0</v>
      </c>
      <c r="Y122" s="42">
        <f>Weather!F242</f>
        <v>889</v>
      </c>
      <c r="Z122" s="42">
        <f>Weather!G242</f>
        <v>0</v>
      </c>
      <c r="AA122" s="42">
        <f>Weather!H242</f>
        <v>827</v>
      </c>
      <c r="AB122" s="42">
        <f>Weather!I242</f>
        <v>0</v>
      </c>
      <c r="AC122" s="42">
        <f>Weather!J242</f>
        <v>765</v>
      </c>
      <c r="AD122" s="42">
        <f>Weather!K242</f>
        <v>0</v>
      </c>
      <c r="AE122" s="42">
        <f>Weather!L242</f>
        <v>703</v>
      </c>
      <c r="AF122" s="42">
        <f>Weather!M242</f>
        <v>0</v>
      </c>
      <c r="AG122" s="42">
        <f>Weather!N242</f>
        <v>641</v>
      </c>
      <c r="AH122" s="42">
        <f>Weather!O242</f>
        <v>0</v>
      </c>
      <c r="AI122" s="42">
        <f>Weather!P242</f>
        <v>579</v>
      </c>
      <c r="AJ122" s="42">
        <f>Weather!Q242</f>
        <v>0</v>
      </c>
      <c r="AK122" s="42">
        <f>Weather!R242</f>
        <v>517</v>
      </c>
      <c r="AL122" s="42">
        <f>Weather!S242</f>
        <v>0</v>
      </c>
      <c r="AM122" s="39">
        <f>Economic!C122</f>
        <v>778672.728</v>
      </c>
      <c r="AN122" s="39">
        <f>Economic!D122</f>
        <v>7620</v>
      </c>
      <c r="AO122" s="39">
        <f>Economic!E122</f>
        <v>7595.1</v>
      </c>
      <c r="AP122" s="39">
        <f>Economic!F122</f>
        <v>114.4</v>
      </c>
      <c r="AQ122" s="39">
        <f>Economic!G122</f>
        <v>111.9</v>
      </c>
      <c r="AR122" s="43">
        <f t="shared" si="102"/>
        <v>31</v>
      </c>
      <c r="AS122" s="43">
        <v>20</v>
      </c>
      <c r="AT122" s="43">
        <f t="shared" si="124"/>
        <v>121</v>
      </c>
      <c r="AU122" s="43">
        <f t="shared" ref="AU122:BH122" si="128">AU110</f>
        <v>1</v>
      </c>
      <c r="AV122" s="43">
        <f t="shared" si="128"/>
        <v>0</v>
      </c>
      <c r="AW122" s="43">
        <f t="shared" si="128"/>
        <v>0</v>
      </c>
      <c r="AX122" s="43">
        <f t="shared" si="128"/>
        <v>0</v>
      </c>
      <c r="AY122" s="43">
        <f t="shared" si="128"/>
        <v>0</v>
      </c>
      <c r="AZ122" s="43">
        <f t="shared" si="128"/>
        <v>0</v>
      </c>
      <c r="BA122" s="43">
        <f t="shared" si="128"/>
        <v>0</v>
      </c>
      <c r="BB122" s="43">
        <f t="shared" si="128"/>
        <v>0</v>
      </c>
      <c r="BC122" s="43">
        <f t="shared" si="128"/>
        <v>0</v>
      </c>
      <c r="BD122" s="43">
        <f t="shared" si="128"/>
        <v>0</v>
      </c>
      <c r="BE122" s="43">
        <f t="shared" si="128"/>
        <v>0</v>
      </c>
      <c r="BF122" s="43">
        <f t="shared" si="128"/>
        <v>0</v>
      </c>
      <c r="BG122" s="43">
        <f t="shared" si="128"/>
        <v>0</v>
      </c>
      <c r="BH122" s="43">
        <f t="shared" si="128"/>
        <v>0</v>
      </c>
      <c r="BI122" s="43">
        <f t="shared" ref="BI122:BI129" si="129">BG122+BH122</f>
        <v>0</v>
      </c>
      <c r="BJ122" s="44">
        <v>1</v>
      </c>
      <c r="BK122" s="179">
        <f>0.5*0.5</f>
        <v>0.25</v>
      </c>
      <c r="BL122" s="47">
        <v>0</v>
      </c>
      <c r="BM122" s="43">
        <f t="shared" si="75"/>
        <v>0</v>
      </c>
      <c r="BN122" s="49">
        <f t="shared" ref="BN122:BN129" si="130">$BJ122*W122</f>
        <v>951</v>
      </c>
      <c r="BO122" s="49">
        <f t="shared" ref="BO122:BO129" si="131">$BJ122*X122</f>
        <v>0</v>
      </c>
      <c r="BP122" s="49">
        <f t="shared" ref="BP122:BP129" si="132">$BJ122*Y122</f>
        <v>889</v>
      </c>
      <c r="BQ122" s="49">
        <f t="shared" ref="BQ122:BQ129" si="133">$BJ122*Z122</f>
        <v>0</v>
      </c>
      <c r="BR122" s="49">
        <f t="shared" ref="BR122:BR129" si="134">$BJ122*AA122</f>
        <v>827</v>
      </c>
      <c r="BS122" s="49">
        <f t="shared" ref="BS122:BS129" si="135">$BJ122*AB122</f>
        <v>0</v>
      </c>
      <c r="BT122" s="49">
        <f t="shared" ref="BT122:BT129" si="136">$BJ122*AC122</f>
        <v>765</v>
      </c>
      <c r="BU122" s="49">
        <f t="shared" ref="BU122:BU129" si="137">$BJ122*AD122</f>
        <v>0</v>
      </c>
      <c r="BV122" s="49">
        <f t="shared" ref="BV122:BV129" si="138">$BJ122*AE122</f>
        <v>703</v>
      </c>
      <c r="BW122" s="49">
        <f t="shared" ref="BW122:BW129" si="139">$BJ122*AF122</f>
        <v>0</v>
      </c>
      <c r="BX122" s="49">
        <f t="shared" ref="BX122:BX129" si="140">$BJ122*AG122</f>
        <v>641</v>
      </c>
      <c r="BY122" s="49">
        <f t="shared" ref="BY122:BY129" si="141">$BJ122*AH122</f>
        <v>0</v>
      </c>
      <c r="BZ122" s="49">
        <f t="shared" ref="BZ122:BZ129" si="142">$BJ122*AI122</f>
        <v>579</v>
      </c>
      <c r="CA122" s="49">
        <f t="shared" ref="CA122:CA129" si="143">$BJ122*AJ122</f>
        <v>0</v>
      </c>
      <c r="CB122" s="49">
        <f t="shared" ref="CB122:CB129" si="144">$BJ122*AK122</f>
        <v>517</v>
      </c>
      <c r="CC122" s="49">
        <f t="shared" ref="CC122:CC129" si="145">$BJ122*AL122</f>
        <v>0</v>
      </c>
      <c r="CD122" s="8">
        <f t="shared" ref="CD122:CD129" si="146">F122/Q122</f>
        <v>998.73579530057225</v>
      </c>
      <c r="CE122" s="8">
        <f t="shared" ref="CE122:CE129" si="147">I122/R122</f>
        <v>2745.2126709574973</v>
      </c>
      <c r="CF122" s="8">
        <f t="shared" ref="CF122:CF129" si="148">L122/S122</f>
        <v>96051.769041682099</v>
      </c>
    </row>
    <row r="123" spans="1:84">
      <c r="A123" s="7">
        <f>'Monthly Data'!A123</f>
        <v>44593</v>
      </c>
      <c r="B123" s="6">
        <f>'Monthly Data'!B123</f>
        <v>2022</v>
      </c>
      <c r="C123" s="6">
        <f t="shared" si="127"/>
        <v>2</v>
      </c>
      <c r="D123" s="8">
        <f>'Monthly Data'!D123</f>
        <v>13531218.453115635</v>
      </c>
      <c r="E123" s="1">
        <f>'Monthly Data'!E123</f>
        <v>511113.08695654914</v>
      </c>
      <c r="F123" s="8">
        <f>'Monthly Data'!F123</f>
        <v>14042331.540072184</v>
      </c>
      <c r="G123" s="8">
        <f>'Monthly Data'!G123</f>
        <v>4141986.7494752454</v>
      </c>
      <c r="H123" s="1">
        <f>'Monthly Data'!H123</f>
        <v>275789.68317710795</v>
      </c>
      <c r="I123" s="8">
        <f>'Monthly Data'!I123</f>
        <v>4417776.4326523533</v>
      </c>
      <c r="J123" s="8">
        <f>'Monthly Data'!J123</f>
        <v>10138741.291015388</v>
      </c>
      <c r="K123" s="1">
        <f>'Monthly Data'!K123</f>
        <v>669759.26272722369</v>
      </c>
      <c r="L123" s="8">
        <f>'Monthly Data'!L123</f>
        <v>10808500.553742612</v>
      </c>
      <c r="M123" s="8">
        <f>'Monthly Data'!M123</f>
        <v>107960.31790135409</v>
      </c>
      <c r="N123" s="8">
        <f>'Monthly Data'!N123</f>
        <v>32905.317288205617</v>
      </c>
      <c r="O123" s="5">
        <f>'Monthly Data'!O123</f>
        <v>25617.839999999997</v>
      </c>
      <c r="P123" s="5">
        <f>'Monthly Data'!P123</f>
        <v>285.85000000000002</v>
      </c>
      <c r="Q123" s="8">
        <f>'Monthly Data'!Q123</f>
        <v>16635</v>
      </c>
      <c r="R123" s="8">
        <f>'Monthly Data'!R123</f>
        <v>1815</v>
      </c>
      <c r="S123" s="8">
        <f>'Monthly Data'!S123</f>
        <v>125</v>
      </c>
      <c r="T123" s="8">
        <f>'Monthly Data'!T123</f>
        <v>3261</v>
      </c>
      <c r="U123" s="8">
        <f>'Monthly Data'!U123</f>
        <v>30</v>
      </c>
      <c r="V123" s="41">
        <f>Weather!C243</f>
        <v>-4.9321428571428578</v>
      </c>
      <c r="W123" s="42">
        <f>Weather!D243</f>
        <v>754.1</v>
      </c>
      <c r="X123" s="42">
        <f>Weather!E243</f>
        <v>0</v>
      </c>
      <c r="Y123" s="42">
        <f>Weather!F243</f>
        <v>698.1</v>
      </c>
      <c r="Z123" s="42">
        <f>Weather!G243</f>
        <v>0</v>
      </c>
      <c r="AA123" s="42">
        <f>Weather!H243</f>
        <v>642.1</v>
      </c>
      <c r="AB123" s="42">
        <f>Weather!I243</f>
        <v>0</v>
      </c>
      <c r="AC123" s="42">
        <f>Weather!J243</f>
        <v>586.1</v>
      </c>
      <c r="AD123" s="42">
        <f>Weather!K243</f>
        <v>0</v>
      </c>
      <c r="AE123" s="42">
        <f>Weather!L243</f>
        <v>530.1</v>
      </c>
      <c r="AF123" s="42">
        <f>Weather!M243</f>
        <v>0</v>
      </c>
      <c r="AG123" s="42">
        <f>Weather!N243</f>
        <v>474.1</v>
      </c>
      <c r="AH123" s="42">
        <f>Weather!O243</f>
        <v>0</v>
      </c>
      <c r="AI123" s="42">
        <f>Weather!P243</f>
        <v>418.1</v>
      </c>
      <c r="AJ123" s="42">
        <f>Weather!Q243</f>
        <v>0</v>
      </c>
      <c r="AK123" s="42">
        <f>Weather!R243</f>
        <v>362.1</v>
      </c>
      <c r="AL123" s="42">
        <f>Weather!S243</f>
        <v>0</v>
      </c>
      <c r="AM123" s="39">
        <f>Economic!C123</f>
        <v>778672.728</v>
      </c>
      <c r="AN123" s="39">
        <f>Economic!D123</f>
        <v>7649</v>
      </c>
      <c r="AO123" s="39">
        <f>Economic!E123</f>
        <v>7588.8</v>
      </c>
      <c r="AP123" s="39">
        <f>Economic!F123</f>
        <v>113.7</v>
      </c>
      <c r="AQ123" s="39">
        <f>Economic!G123</f>
        <v>109.6</v>
      </c>
      <c r="AR123" s="43">
        <f t="shared" si="102"/>
        <v>28</v>
      </c>
      <c r="AS123" s="43">
        <v>19</v>
      </c>
      <c r="AT123" s="43">
        <f t="shared" si="124"/>
        <v>122</v>
      </c>
      <c r="AU123" s="43">
        <f t="shared" ref="AU123:BH123" si="149">AU111</f>
        <v>0</v>
      </c>
      <c r="AV123" s="43">
        <f t="shared" si="149"/>
        <v>1</v>
      </c>
      <c r="AW123" s="43">
        <f t="shared" si="149"/>
        <v>0</v>
      </c>
      <c r="AX123" s="43">
        <f t="shared" si="149"/>
        <v>0</v>
      </c>
      <c r="AY123" s="43">
        <f t="shared" si="149"/>
        <v>0</v>
      </c>
      <c r="AZ123" s="43">
        <f t="shared" si="149"/>
        <v>0</v>
      </c>
      <c r="BA123" s="43">
        <f t="shared" si="149"/>
        <v>0</v>
      </c>
      <c r="BB123" s="43">
        <f t="shared" si="149"/>
        <v>0</v>
      </c>
      <c r="BC123" s="43">
        <f t="shared" si="149"/>
        <v>0</v>
      </c>
      <c r="BD123" s="43">
        <f t="shared" si="149"/>
        <v>0</v>
      </c>
      <c r="BE123" s="43">
        <f t="shared" si="149"/>
        <v>0</v>
      </c>
      <c r="BF123" s="43">
        <f t="shared" si="149"/>
        <v>0</v>
      </c>
      <c r="BG123" s="43">
        <f t="shared" si="149"/>
        <v>0</v>
      </c>
      <c r="BH123" s="43">
        <f t="shared" si="149"/>
        <v>0</v>
      </c>
      <c r="BI123" s="43">
        <f t="shared" si="129"/>
        <v>0</v>
      </c>
      <c r="BJ123" s="44">
        <v>1</v>
      </c>
      <c r="BK123" s="179">
        <f t="shared" ref="BK123:BK133" si="150">0.5*0.5</f>
        <v>0.25</v>
      </c>
      <c r="BL123" s="47">
        <v>0</v>
      </c>
      <c r="BM123" s="43">
        <f t="shared" si="75"/>
        <v>0</v>
      </c>
      <c r="BN123" s="49">
        <f t="shared" si="130"/>
        <v>754.1</v>
      </c>
      <c r="BO123" s="49">
        <f t="shared" si="131"/>
        <v>0</v>
      </c>
      <c r="BP123" s="49">
        <f t="shared" si="132"/>
        <v>698.1</v>
      </c>
      <c r="BQ123" s="49">
        <f t="shared" si="133"/>
        <v>0</v>
      </c>
      <c r="BR123" s="49">
        <f t="shared" si="134"/>
        <v>642.1</v>
      </c>
      <c r="BS123" s="49">
        <f t="shared" si="135"/>
        <v>0</v>
      </c>
      <c r="BT123" s="49">
        <f t="shared" si="136"/>
        <v>586.1</v>
      </c>
      <c r="BU123" s="49">
        <f t="shared" si="137"/>
        <v>0</v>
      </c>
      <c r="BV123" s="49">
        <f t="shared" si="138"/>
        <v>530.1</v>
      </c>
      <c r="BW123" s="49">
        <f t="shared" si="139"/>
        <v>0</v>
      </c>
      <c r="BX123" s="49">
        <f t="shared" si="140"/>
        <v>474.1</v>
      </c>
      <c r="BY123" s="49">
        <f t="shared" si="141"/>
        <v>0</v>
      </c>
      <c r="BZ123" s="49">
        <f t="shared" si="142"/>
        <v>418.1</v>
      </c>
      <c r="CA123" s="49">
        <f t="shared" si="143"/>
        <v>0</v>
      </c>
      <c r="CB123" s="49">
        <f t="shared" si="144"/>
        <v>362.1</v>
      </c>
      <c r="CC123" s="49">
        <f t="shared" si="145"/>
        <v>0</v>
      </c>
      <c r="CD123" s="8">
        <f t="shared" si="146"/>
        <v>844.14376555889294</v>
      </c>
      <c r="CE123" s="8">
        <f t="shared" si="147"/>
        <v>2434.0366020123161</v>
      </c>
      <c r="CF123" s="8">
        <f t="shared" si="148"/>
        <v>86468.004429940891</v>
      </c>
    </row>
    <row r="124" spans="1:84">
      <c r="A124" s="7">
        <f>'Monthly Data'!A124</f>
        <v>44621</v>
      </c>
      <c r="B124" s="6">
        <f>'Monthly Data'!B124</f>
        <v>2022</v>
      </c>
      <c r="C124" s="6">
        <f t="shared" si="127"/>
        <v>3</v>
      </c>
      <c r="D124" s="8">
        <f>'Monthly Data'!D124</f>
        <v>13009732.056150042</v>
      </c>
      <c r="E124" s="1">
        <f>'Monthly Data'!E124</f>
        <v>511113.08695654914</v>
      </c>
      <c r="F124" s="8">
        <f>'Monthly Data'!F124</f>
        <v>13520845.143106591</v>
      </c>
      <c r="G124" s="8">
        <f>'Monthly Data'!G124</f>
        <v>4236803.3773569549</v>
      </c>
      <c r="H124" s="1">
        <f>'Monthly Data'!H124</f>
        <v>275789.68317710795</v>
      </c>
      <c r="I124" s="8">
        <f>'Monthly Data'!I124</f>
        <v>4512593.0605340628</v>
      </c>
      <c r="J124" s="8">
        <f>'Monthly Data'!J124</f>
        <v>10937291.665276835</v>
      </c>
      <c r="K124" s="1">
        <f>'Monthly Data'!K124</f>
        <v>669759.26272722369</v>
      </c>
      <c r="L124" s="8">
        <f>'Monthly Data'!L124</f>
        <v>11607050.928004058</v>
      </c>
      <c r="M124" s="8">
        <f>'Monthly Data'!M124</f>
        <v>106864.65182847332</v>
      </c>
      <c r="N124" s="8">
        <f>'Monthly Data'!N124</f>
        <v>33133.562263615138</v>
      </c>
      <c r="O124" s="5">
        <f>'Monthly Data'!O124</f>
        <v>25101.399999999998</v>
      </c>
      <c r="P124" s="5">
        <f>'Monthly Data'!P124</f>
        <v>285.85000000000002</v>
      </c>
      <c r="Q124" s="8">
        <f>'Monthly Data'!Q124</f>
        <v>16660</v>
      </c>
      <c r="R124" s="8">
        <f>'Monthly Data'!R124</f>
        <v>1816</v>
      </c>
      <c r="S124" s="8">
        <f>'Monthly Data'!S124</f>
        <v>125</v>
      </c>
      <c r="T124" s="8">
        <f>'Monthly Data'!T124</f>
        <v>3261</v>
      </c>
      <c r="U124" s="8">
        <f>'Monthly Data'!U124</f>
        <v>30</v>
      </c>
      <c r="V124" s="41">
        <f>Weather!C244</f>
        <v>0.5838709677419357</v>
      </c>
      <c r="W124" s="42">
        <f>Weather!D244</f>
        <v>663.9</v>
      </c>
      <c r="X124" s="42">
        <f>Weather!E244</f>
        <v>0</v>
      </c>
      <c r="Y124" s="42">
        <f>Weather!F244</f>
        <v>601.9</v>
      </c>
      <c r="Z124" s="42">
        <f>Weather!G244</f>
        <v>0</v>
      </c>
      <c r="AA124" s="42">
        <f>Weather!H244</f>
        <v>539.9</v>
      </c>
      <c r="AB124" s="42">
        <f>Weather!I244</f>
        <v>0</v>
      </c>
      <c r="AC124" s="42">
        <f>Weather!J244</f>
        <v>477.9</v>
      </c>
      <c r="AD124" s="42">
        <f>Weather!K244</f>
        <v>0</v>
      </c>
      <c r="AE124" s="42">
        <f>Weather!L244</f>
        <v>415.9</v>
      </c>
      <c r="AF124" s="42">
        <f>Weather!M244</f>
        <v>0</v>
      </c>
      <c r="AG124" s="42">
        <f>Weather!N244</f>
        <v>353.9</v>
      </c>
      <c r="AH124" s="42">
        <f>Weather!O244</f>
        <v>0</v>
      </c>
      <c r="AI124" s="42">
        <f>Weather!P244</f>
        <v>293.3</v>
      </c>
      <c r="AJ124" s="42">
        <f>Weather!Q244</f>
        <v>1.4</v>
      </c>
      <c r="AK124" s="42">
        <f>Weather!R244</f>
        <v>234.6</v>
      </c>
      <c r="AL124" s="42">
        <f>Weather!S244</f>
        <v>4.7</v>
      </c>
      <c r="AM124" s="39">
        <f>Economic!C124</f>
        <v>778672.728</v>
      </c>
      <c r="AN124" s="39">
        <f>Economic!D124</f>
        <v>7670</v>
      </c>
      <c r="AO124" s="39">
        <f>Economic!E124</f>
        <v>7573.4</v>
      </c>
      <c r="AP124" s="39">
        <f>Economic!F124</f>
        <v>115.7</v>
      </c>
      <c r="AQ124" s="39">
        <f>Economic!G124</f>
        <v>111.7</v>
      </c>
      <c r="AR124" s="43">
        <f t="shared" si="102"/>
        <v>31</v>
      </c>
      <c r="AS124" s="43">
        <v>23</v>
      </c>
      <c r="AT124" s="43">
        <f t="shared" si="124"/>
        <v>123</v>
      </c>
      <c r="AU124" s="43">
        <f t="shared" ref="AU124:BH124" si="151">AU112</f>
        <v>0</v>
      </c>
      <c r="AV124" s="43">
        <f t="shared" si="151"/>
        <v>0</v>
      </c>
      <c r="AW124" s="43">
        <f t="shared" si="151"/>
        <v>1</v>
      </c>
      <c r="AX124" s="43">
        <f t="shared" si="151"/>
        <v>0</v>
      </c>
      <c r="AY124" s="43">
        <f t="shared" si="151"/>
        <v>0</v>
      </c>
      <c r="AZ124" s="43">
        <f t="shared" si="151"/>
        <v>0</v>
      </c>
      <c r="BA124" s="43">
        <f t="shared" si="151"/>
        <v>0</v>
      </c>
      <c r="BB124" s="43">
        <f t="shared" si="151"/>
        <v>0</v>
      </c>
      <c r="BC124" s="43">
        <f t="shared" si="151"/>
        <v>0</v>
      </c>
      <c r="BD124" s="43">
        <f t="shared" si="151"/>
        <v>0</v>
      </c>
      <c r="BE124" s="43">
        <f t="shared" si="151"/>
        <v>0</v>
      </c>
      <c r="BF124" s="43">
        <f t="shared" si="151"/>
        <v>0</v>
      </c>
      <c r="BG124" s="43">
        <f t="shared" si="151"/>
        <v>1</v>
      </c>
      <c r="BH124" s="43">
        <f t="shared" si="151"/>
        <v>0</v>
      </c>
      <c r="BI124" s="43">
        <f t="shared" si="129"/>
        <v>1</v>
      </c>
      <c r="BJ124" s="44">
        <v>1</v>
      </c>
      <c r="BK124" s="179">
        <f t="shared" si="150"/>
        <v>0.25</v>
      </c>
      <c r="BL124" s="47">
        <v>0</v>
      </c>
      <c r="BM124" s="43">
        <f t="shared" si="75"/>
        <v>0</v>
      </c>
      <c r="BN124" s="49">
        <f t="shared" si="130"/>
        <v>663.9</v>
      </c>
      <c r="BO124" s="49">
        <f t="shared" si="131"/>
        <v>0</v>
      </c>
      <c r="BP124" s="49">
        <f t="shared" si="132"/>
        <v>601.9</v>
      </c>
      <c r="BQ124" s="49">
        <f t="shared" si="133"/>
        <v>0</v>
      </c>
      <c r="BR124" s="49">
        <f t="shared" si="134"/>
        <v>539.9</v>
      </c>
      <c r="BS124" s="49">
        <f t="shared" si="135"/>
        <v>0</v>
      </c>
      <c r="BT124" s="49">
        <f t="shared" si="136"/>
        <v>477.9</v>
      </c>
      <c r="BU124" s="49">
        <f t="shared" si="137"/>
        <v>0</v>
      </c>
      <c r="BV124" s="49">
        <f t="shared" si="138"/>
        <v>415.9</v>
      </c>
      <c r="BW124" s="49">
        <f t="shared" si="139"/>
        <v>0</v>
      </c>
      <c r="BX124" s="49">
        <f t="shared" si="140"/>
        <v>353.9</v>
      </c>
      <c r="BY124" s="49">
        <f t="shared" si="141"/>
        <v>0</v>
      </c>
      <c r="BZ124" s="49">
        <f t="shared" si="142"/>
        <v>293.3</v>
      </c>
      <c r="CA124" s="49">
        <f t="shared" si="143"/>
        <v>1.4</v>
      </c>
      <c r="CB124" s="49">
        <f t="shared" si="144"/>
        <v>234.6</v>
      </c>
      <c r="CC124" s="49">
        <f t="shared" si="145"/>
        <v>4.7</v>
      </c>
      <c r="CD124" s="8">
        <f t="shared" si="146"/>
        <v>811.57533872188424</v>
      </c>
      <c r="CE124" s="8">
        <f t="shared" si="147"/>
        <v>2484.9080729813122</v>
      </c>
      <c r="CF124" s="8">
        <f t="shared" si="148"/>
        <v>92856.40742403247</v>
      </c>
    </row>
    <row r="125" spans="1:84">
      <c r="A125" s="7">
        <f>'Monthly Data'!A125</f>
        <v>44652</v>
      </c>
      <c r="B125" s="6">
        <f>'Monthly Data'!B125</f>
        <v>2022</v>
      </c>
      <c r="C125" s="6">
        <f t="shared" si="127"/>
        <v>4</v>
      </c>
      <c r="D125" s="8">
        <f>'Monthly Data'!D125</f>
        <v>10581904.83307535</v>
      </c>
      <c r="E125" s="1">
        <f>'Monthly Data'!E125</f>
        <v>511113.08695654914</v>
      </c>
      <c r="F125" s="8">
        <f>'Monthly Data'!F125</f>
        <v>11093017.9200319</v>
      </c>
      <c r="G125" s="8">
        <f>'Monthly Data'!G125</f>
        <v>3582267.8734456766</v>
      </c>
      <c r="H125" s="1">
        <f>'Monthly Data'!H125</f>
        <v>275789.68317710795</v>
      </c>
      <c r="I125" s="8">
        <f>'Monthly Data'!I125</f>
        <v>3858057.5566227846</v>
      </c>
      <c r="J125" s="8">
        <f>'Monthly Data'!J125</f>
        <v>9792884.2876604423</v>
      </c>
      <c r="K125" s="1">
        <f>'Monthly Data'!K125</f>
        <v>669759.26272722369</v>
      </c>
      <c r="L125" s="8">
        <f>'Monthly Data'!L125</f>
        <v>10462643.550387666</v>
      </c>
      <c r="M125" s="8">
        <f>'Monthly Data'!M125</f>
        <v>89761.229701916629</v>
      </c>
      <c r="N125" s="8">
        <f>'Monthly Data'!N125</f>
        <v>32983.935001957791</v>
      </c>
      <c r="O125" s="5">
        <f>'Monthly Data'!O125</f>
        <v>24277.27</v>
      </c>
      <c r="P125" s="5">
        <f>'Monthly Data'!P125</f>
        <v>285.85000000000002</v>
      </c>
      <c r="Q125" s="8">
        <f>'Monthly Data'!Q125</f>
        <v>16541</v>
      </c>
      <c r="R125" s="8">
        <f>'Monthly Data'!R125</f>
        <v>1815</v>
      </c>
      <c r="S125" s="8">
        <f>'Monthly Data'!S125</f>
        <v>125</v>
      </c>
      <c r="T125" s="8">
        <f>'Monthly Data'!T125</f>
        <v>3261</v>
      </c>
      <c r="U125" s="8">
        <f>'Monthly Data'!U125</f>
        <v>30</v>
      </c>
      <c r="V125" s="41">
        <f>Weather!C245</f>
        <v>5.5500000000000007</v>
      </c>
      <c r="W125" s="42">
        <f>Weather!D245</f>
        <v>493.5</v>
      </c>
      <c r="X125" s="42">
        <f>Weather!E245</f>
        <v>0</v>
      </c>
      <c r="Y125" s="42">
        <f>Weather!F245</f>
        <v>433.5</v>
      </c>
      <c r="Z125" s="42">
        <f>Weather!G245</f>
        <v>0</v>
      </c>
      <c r="AA125" s="42">
        <f>Weather!H245</f>
        <v>373.5</v>
      </c>
      <c r="AB125" s="42">
        <f>Weather!I245</f>
        <v>0</v>
      </c>
      <c r="AC125" s="42">
        <f>Weather!J245</f>
        <v>313.8</v>
      </c>
      <c r="AD125" s="42">
        <f>Weather!K245</f>
        <v>0.3</v>
      </c>
      <c r="AE125" s="42">
        <f>Weather!L245</f>
        <v>255.8</v>
      </c>
      <c r="AF125" s="42">
        <f>Weather!M245</f>
        <v>2.2999999999999998</v>
      </c>
      <c r="AG125" s="42">
        <f>Weather!N245</f>
        <v>201.1</v>
      </c>
      <c r="AH125" s="42">
        <f>Weather!O245</f>
        <v>7.6</v>
      </c>
      <c r="AI125" s="42">
        <f>Weather!P245</f>
        <v>148.9</v>
      </c>
      <c r="AJ125" s="42">
        <f>Weather!Q245</f>
        <v>15.4</v>
      </c>
      <c r="AK125" s="42">
        <f>Weather!R245</f>
        <v>102.2</v>
      </c>
      <c r="AL125" s="42">
        <f>Weather!S245</f>
        <v>28.7</v>
      </c>
      <c r="AM125" s="39">
        <f>Economic!C125</f>
        <v>778672.728</v>
      </c>
      <c r="AN125" s="39">
        <f>Economic!D125</f>
        <v>7750.7</v>
      </c>
      <c r="AO125" s="39">
        <f>Economic!E125</f>
        <v>7670</v>
      </c>
      <c r="AP125" s="39">
        <f>Economic!F125</f>
        <v>119.8</v>
      </c>
      <c r="AQ125" s="39">
        <f>Economic!G125</f>
        <v>117.5</v>
      </c>
      <c r="AR125" s="43">
        <f t="shared" si="102"/>
        <v>30</v>
      </c>
      <c r="AS125" s="43">
        <v>20</v>
      </c>
      <c r="AT125" s="43">
        <f t="shared" si="124"/>
        <v>124</v>
      </c>
      <c r="AU125" s="43">
        <f t="shared" ref="AU125:BH125" si="152">AU113</f>
        <v>0</v>
      </c>
      <c r="AV125" s="43">
        <f t="shared" si="152"/>
        <v>0</v>
      </c>
      <c r="AW125" s="43">
        <f t="shared" si="152"/>
        <v>0</v>
      </c>
      <c r="AX125" s="43">
        <f t="shared" si="152"/>
        <v>1</v>
      </c>
      <c r="AY125" s="43">
        <f t="shared" si="152"/>
        <v>0</v>
      </c>
      <c r="AZ125" s="43">
        <f t="shared" si="152"/>
        <v>0</v>
      </c>
      <c r="BA125" s="43">
        <f t="shared" si="152"/>
        <v>0</v>
      </c>
      <c r="BB125" s="43">
        <f t="shared" si="152"/>
        <v>0</v>
      </c>
      <c r="BC125" s="43">
        <f t="shared" si="152"/>
        <v>0</v>
      </c>
      <c r="BD125" s="43">
        <f t="shared" si="152"/>
        <v>0</v>
      </c>
      <c r="BE125" s="43">
        <f t="shared" si="152"/>
        <v>0</v>
      </c>
      <c r="BF125" s="43">
        <f t="shared" si="152"/>
        <v>0</v>
      </c>
      <c r="BG125" s="43">
        <f t="shared" si="152"/>
        <v>1</v>
      </c>
      <c r="BH125" s="43">
        <f t="shared" si="152"/>
        <v>0</v>
      </c>
      <c r="BI125" s="43">
        <f t="shared" si="129"/>
        <v>1</v>
      </c>
      <c r="BJ125" s="44">
        <v>1</v>
      </c>
      <c r="BK125" s="179">
        <f t="shared" si="150"/>
        <v>0.25</v>
      </c>
      <c r="BL125" s="47">
        <v>0</v>
      </c>
      <c r="BM125" s="43">
        <f t="shared" si="75"/>
        <v>0</v>
      </c>
      <c r="BN125" s="49">
        <f t="shared" si="130"/>
        <v>493.5</v>
      </c>
      <c r="BO125" s="49">
        <f t="shared" si="131"/>
        <v>0</v>
      </c>
      <c r="BP125" s="49">
        <f t="shared" si="132"/>
        <v>433.5</v>
      </c>
      <c r="BQ125" s="49">
        <f t="shared" si="133"/>
        <v>0</v>
      </c>
      <c r="BR125" s="49">
        <f t="shared" si="134"/>
        <v>373.5</v>
      </c>
      <c r="BS125" s="49">
        <f t="shared" si="135"/>
        <v>0</v>
      </c>
      <c r="BT125" s="49">
        <f t="shared" si="136"/>
        <v>313.8</v>
      </c>
      <c r="BU125" s="49">
        <f t="shared" si="137"/>
        <v>0.3</v>
      </c>
      <c r="BV125" s="49">
        <f t="shared" si="138"/>
        <v>255.8</v>
      </c>
      <c r="BW125" s="49">
        <f t="shared" si="139"/>
        <v>2.2999999999999998</v>
      </c>
      <c r="BX125" s="49">
        <f t="shared" si="140"/>
        <v>201.1</v>
      </c>
      <c r="BY125" s="49">
        <f t="shared" si="141"/>
        <v>7.6</v>
      </c>
      <c r="BZ125" s="49">
        <f t="shared" si="142"/>
        <v>148.9</v>
      </c>
      <c r="CA125" s="49">
        <f t="shared" si="143"/>
        <v>15.4</v>
      </c>
      <c r="CB125" s="49">
        <f t="shared" si="144"/>
        <v>102.2</v>
      </c>
      <c r="CC125" s="49">
        <f t="shared" si="145"/>
        <v>28.7</v>
      </c>
      <c r="CD125" s="8">
        <f t="shared" si="146"/>
        <v>670.63768333425423</v>
      </c>
      <c r="CE125" s="8">
        <f t="shared" si="147"/>
        <v>2125.6515463486417</v>
      </c>
      <c r="CF125" s="8">
        <f t="shared" si="148"/>
        <v>83701.148403101324</v>
      </c>
    </row>
    <row r="126" spans="1:84">
      <c r="A126" s="7">
        <f>'Monthly Data'!A126</f>
        <v>44682</v>
      </c>
      <c r="B126" s="6">
        <f>'Monthly Data'!B126</f>
        <v>2022</v>
      </c>
      <c r="C126" s="6">
        <f t="shared" si="127"/>
        <v>5</v>
      </c>
      <c r="D126" s="8">
        <f>'Monthly Data'!D126</f>
        <v>9694580.7971229069</v>
      </c>
      <c r="E126" s="1">
        <f>'Monthly Data'!E126</f>
        <v>511113.08695654914</v>
      </c>
      <c r="F126" s="8">
        <f>'Monthly Data'!F126</f>
        <v>10205693.884079456</v>
      </c>
      <c r="G126" s="8">
        <f>'Monthly Data'!G126</f>
        <v>3502521.4758304525</v>
      </c>
      <c r="H126" s="1">
        <f>'Monthly Data'!H126</f>
        <v>275789.68317710795</v>
      </c>
      <c r="I126" s="8">
        <f>'Monthly Data'!I126</f>
        <v>3778311.1590075605</v>
      </c>
      <c r="J126" s="8">
        <f>'Monthly Data'!J126</f>
        <v>10219323.04060223</v>
      </c>
      <c r="K126" s="1">
        <f>'Monthly Data'!K126</f>
        <v>669759.26272722369</v>
      </c>
      <c r="L126" s="8">
        <f>'Monthly Data'!L126</f>
        <v>10889082.303329453</v>
      </c>
      <c r="M126" s="8">
        <f>'Monthly Data'!M126</f>
        <v>80962.821380882102</v>
      </c>
      <c r="N126" s="8">
        <f>'Monthly Data'!N126</f>
        <v>33054.944549862958</v>
      </c>
      <c r="O126" s="5">
        <f>'Monthly Data'!O126</f>
        <v>26792.880000000005</v>
      </c>
      <c r="P126" s="5">
        <f>'Monthly Data'!P126</f>
        <v>285.85000000000002</v>
      </c>
      <c r="Q126" s="8">
        <f>'Monthly Data'!Q126</f>
        <v>16626</v>
      </c>
      <c r="R126" s="8">
        <f>'Monthly Data'!R126</f>
        <v>1814</v>
      </c>
      <c r="S126" s="8">
        <f>'Monthly Data'!S126</f>
        <v>125</v>
      </c>
      <c r="T126" s="8">
        <f>'Monthly Data'!T126</f>
        <v>3261</v>
      </c>
      <c r="U126" s="8">
        <f>'Monthly Data'!U126</f>
        <v>30</v>
      </c>
      <c r="V126" s="41">
        <f>Weather!C246</f>
        <v>14.316129032258067</v>
      </c>
      <c r="W126" s="42">
        <f>Weather!D246</f>
        <v>244.3</v>
      </c>
      <c r="X126" s="42">
        <f>Weather!E246</f>
        <v>6.1</v>
      </c>
      <c r="Y126" s="42">
        <f>Weather!F246</f>
        <v>190.8</v>
      </c>
      <c r="Z126" s="42">
        <f>Weather!G246</f>
        <v>14.6</v>
      </c>
      <c r="AA126" s="42">
        <f>Weather!H246</f>
        <v>144.1</v>
      </c>
      <c r="AB126" s="42">
        <f>Weather!I246</f>
        <v>29.9</v>
      </c>
      <c r="AC126" s="42">
        <f>Weather!J246</f>
        <v>103</v>
      </c>
      <c r="AD126" s="42">
        <f>Weather!K246</f>
        <v>50.8</v>
      </c>
      <c r="AE126" s="42">
        <f>Weather!L246</f>
        <v>64.2</v>
      </c>
      <c r="AF126" s="42">
        <f>Weather!M246</f>
        <v>74</v>
      </c>
      <c r="AG126" s="42">
        <f>Weather!N246</f>
        <v>32.5</v>
      </c>
      <c r="AH126" s="42">
        <f>Weather!O246</f>
        <v>104.3</v>
      </c>
      <c r="AI126" s="42">
        <f>Weather!P246</f>
        <v>9.1999999999999993</v>
      </c>
      <c r="AJ126" s="42">
        <f>Weather!Q246</f>
        <v>143</v>
      </c>
      <c r="AK126" s="42">
        <f>Weather!R246</f>
        <v>1.7</v>
      </c>
      <c r="AL126" s="42">
        <f>Weather!S246</f>
        <v>197.5</v>
      </c>
      <c r="AM126" s="39">
        <f>Economic!C126</f>
        <v>778672.728</v>
      </c>
      <c r="AN126" s="39">
        <f>Economic!D126</f>
        <v>7765</v>
      </c>
      <c r="AO126" s="39">
        <f>Economic!E126</f>
        <v>7738.6</v>
      </c>
      <c r="AP126" s="39">
        <f>Economic!F126</f>
        <v>123</v>
      </c>
      <c r="AQ126" s="39">
        <f>Economic!G126</f>
        <v>122.9</v>
      </c>
      <c r="AR126" s="43">
        <f t="shared" si="102"/>
        <v>31</v>
      </c>
      <c r="AS126" s="43">
        <v>21</v>
      </c>
      <c r="AT126" s="43">
        <f t="shared" si="124"/>
        <v>125</v>
      </c>
      <c r="AU126" s="43">
        <f t="shared" ref="AU126:BH126" si="153">AU114</f>
        <v>0</v>
      </c>
      <c r="AV126" s="43">
        <f t="shared" si="153"/>
        <v>0</v>
      </c>
      <c r="AW126" s="43">
        <f t="shared" si="153"/>
        <v>0</v>
      </c>
      <c r="AX126" s="43">
        <f t="shared" si="153"/>
        <v>0</v>
      </c>
      <c r="AY126" s="43">
        <f t="shared" si="153"/>
        <v>1</v>
      </c>
      <c r="AZ126" s="43">
        <f t="shared" si="153"/>
        <v>0</v>
      </c>
      <c r="BA126" s="43">
        <f t="shared" si="153"/>
        <v>0</v>
      </c>
      <c r="BB126" s="43">
        <f t="shared" si="153"/>
        <v>0</v>
      </c>
      <c r="BC126" s="43">
        <f t="shared" si="153"/>
        <v>0</v>
      </c>
      <c r="BD126" s="43">
        <f t="shared" si="153"/>
        <v>0</v>
      </c>
      <c r="BE126" s="43">
        <f t="shared" si="153"/>
        <v>0</v>
      </c>
      <c r="BF126" s="43">
        <f t="shared" si="153"/>
        <v>0</v>
      </c>
      <c r="BG126" s="43">
        <f t="shared" si="153"/>
        <v>1</v>
      </c>
      <c r="BH126" s="43">
        <f t="shared" si="153"/>
        <v>0</v>
      </c>
      <c r="BI126" s="43">
        <f t="shared" si="129"/>
        <v>1</v>
      </c>
      <c r="BJ126" s="44">
        <v>1</v>
      </c>
      <c r="BK126" s="179">
        <f t="shared" si="150"/>
        <v>0.25</v>
      </c>
      <c r="BL126" s="47">
        <v>0</v>
      </c>
      <c r="BM126" s="43">
        <f t="shared" si="75"/>
        <v>0</v>
      </c>
      <c r="BN126" s="49">
        <f t="shared" si="130"/>
        <v>244.3</v>
      </c>
      <c r="BO126" s="49">
        <f t="shared" si="131"/>
        <v>6.1</v>
      </c>
      <c r="BP126" s="49">
        <f t="shared" si="132"/>
        <v>190.8</v>
      </c>
      <c r="BQ126" s="49">
        <f t="shared" si="133"/>
        <v>14.6</v>
      </c>
      <c r="BR126" s="49">
        <f t="shared" si="134"/>
        <v>144.1</v>
      </c>
      <c r="BS126" s="49">
        <f t="shared" si="135"/>
        <v>29.9</v>
      </c>
      <c r="BT126" s="49">
        <f t="shared" si="136"/>
        <v>103</v>
      </c>
      <c r="BU126" s="49">
        <f t="shared" si="137"/>
        <v>50.8</v>
      </c>
      <c r="BV126" s="49">
        <f t="shared" si="138"/>
        <v>64.2</v>
      </c>
      <c r="BW126" s="49">
        <f t="shared" si="139"/>
        <v>74</v>
      </c>
      <c r="BX126" s="49">
        <f t="shared" si="140"/>
        <v>32.5</v>
      </c>
      <c r="BY126" s="49">
        <f t="shared" si="141"/>
        <v>104.3</v>
      </c>
      <c r="BZ126" s="49">
        <f t="shared" si="142"/>
        <v>9.1999999999999993</v>
      </c>
      <c r="CA126" s="49">
        <f t="shared" si="143"/>
        <v>143</v>
      </c>
      <c r="CB126" s="49">
        <f t="shared" si="144"/>
        <v>1.7</v>
      </c>
      <c r="CC126" s="49">
        <f t="shared" si="145"/>
        <v>197.5</v>
      </c>
      <c r="CD126" s="8">
        <f t="shared" si="146"/>
        <v>613.83940118365547</v>
      </c>
      <c r="CE126" s="8">
        <f t="shared" si="147"/>
        <v>2082.8617194087983</v>
      </c>
      <c r="CF126" s="8">
        <f t="shared" si="148"/>
        <v>87112.658426635622</v>
      </c>
    </row>
    <row r="127" spans="1:84">
      <c r="A127" s="7">
        <f>'Monthly Data'!A127</f>
        <v>44713</v>
      </c>
      <c r="B127" s="6">
        <f>'Monthly Data'!B127</f>
        <v>2022</v>
      </c>
      <c r="C127" s="6">
        <f t="shared" si="127"/>
        <v>6</v>
      </c>
      <c r="D127" s="8">
        <f>'Monthly Data'!D127</f>
        <v>9809452.2010768466</v>
      </c>
      <c r="E127" s="1">
        <f>'Monthly Data'!E127</f>
        <v>511113.08695654914</v>
      </c>
      <c r="F127" s="8">
        <f>'Monthly Data'!F127</f>
        <v>10320565.288033396</v>
      </c>
      <c r="G127" s="8">
        <f>'Monthly Data'!G127</f>
        <v>3579336.4952542619</v>
      </c>
      <c r="H127" s="1">
        <f>'Monthly Data'!H127</f>
        <v>275789.68317710795</v>
      </c>
      <c r="I127" s="8">
        <f>'Monthly Data'!I127</f>
        <v>3855126.1784313698</v>
      </c>
      <c r="J127" s="8">
        <f>'Monthly Data'!J127</f>
        <v>10241584.608569901</v>
      </c>
      <c r="K127" s="1">
        <f>'Monthly Data'!K127</f>
        <v>669759.26272722369</v>
      </c>
      <c r="L127" s="8">
        <f>'Monthly Data'!L127</f>
        <v>10911343.871297125</v>
      </c>
      <c r="M127" s="8">
        <f>'Monthly Data'!M127</f>
        <v>72347.566729917788</v>
      </c>
      <c r="N127" s="8">
        <f>'Monthly Data'!N127</f>
        <v>32983.935001957783</v>
      </c>
      <c r="O127" s="5">
        <f>'Monthly Data'!O127</f>
        <v>26619.030000000002</v>
      </c>
      <c r="P127" s="5">
        <f>'Monthly Data'!P127</f>
        <v>285.85000000000002</v>
      </c>
      <c r="Q127" s="8">
        <f>'Monthly Data'!Q127</f>
        <v>16647</v>
      </c>
      <c r="R127" s="8">
        <f>'Monthly Data'!R127</f>
        <v>1815</v>
      </c>
      <c r="S127" s="8">
        <f>'Monthly Data'!S127</f>
        <v>125</v>
      </c>
      <c r="T127" s="8">
        <f>'Monthly Data'!T127</f>
        <v>3261</v>
      </c>
      <c r="U127" s="8">
        <f>'Monthly Data'!U127</f>
        <v>30</v>
      </c>
      <c r="V127" s="41">
        <f>Weather!C247</f>
        <v>17.244999999999997</v>
      </c>
      <c r="W127" s="42">
        <f>Weather!D247</f>
        <v>147.69999999999999</v>
      </c>
      <c r="X127" s="42">
        <f>Weather!E247</f>
        <v>5</v>
      </c>
      <c r="Y127" s="42">
        <f>Weather!F247</f>
        <v>97</v>
      </c>
      <c r="Z127" s="42">
        <f>Weather!G247</f>
        <v>14.3</v>
      </c>
      <c r="AA127" s="42">
        <f>Weather!H247</f>
        <v>50.9</v>
      </c>
      <c r="AB127" s="42">
        <f>Weather!I247</f>
        <v>28.3</v>
      </c>
      <c r="AC127" s="42">
        <f>Weather!J247</f>
        <v>19.600000000000001</v>
      </c>
      <c r="AD127" s="42">
        <f>Weather!K247</f>
        <v>57</v>
      </c>
      <c r="AE127" s="42">
        <f>Weather!L247</f>
        <v>4.3</v>
      </c>
      <c r="AF127" s="42">
        <f>Weather!M247</f>
        <v>101.7</v>
      </c>
      <c r="AG127" s="42">
        <f>Weather!N247</f>
        <v>0</v>
      </c>
      <c r="AH127" s="42">
        <f>Weather!O247</f>
        <v>157.4</v>
      </c>
      <c r="AI127" s="42">
        <f>Weather!P247</f>
        <v>0</v>
      </c>
      <c r="AJ127" s="42">
        <f>Weather!Q247</f>
        <v>217.4</v>
      </c>
      <c r="AK127" s="42">
        <f>Weather!R247</f>
        <v>0</v>
      </c>
      <c r="AL127" s="42">
        <f>Weather!S247</f>
        <v>277.39999999999998</v>
      </c>
      <c r="AM127" s="39">
        <f>Economic!C127</f>
        <v>778672.728</v>
      </c>
      <c r="AN127" s="39">
        <f>Economic!D127</f>
        <v>7761.1</v>
      </c>
      <c r="AO127" s="39">
        <f>Economic!E127</f>
        <v>7809.2</v>
      </c>
      <c r="AP127" s="39">
        <f>Economic!F127</f>
        <v>124.1</v>
      </c>
      <c r="AQ127" s="39">
        <f>Economic!G127</f>
        <v>126.4</v>
      </c>
      <c r="AR127" s="43">
        <f t="shared" si="102"/>
        <v>30</v>
      </c>
      <c r="AS127" s="43">
        <v>22</v>
      </c>
      <c r="AT127" s="43">
        <f t="shared" si="124"/>
        <v>126</v>
      </c>
      <c r="AU127" s="43">
        <f t="shared" ref="AU127:BH127" si="154">AU115</f>
        <v>0</v>
      </c>
      <c r="AV127" s="43">
        <f t="shared" si="154"/>
        <v>0</v>
      </c>
      <c r="AW127" s="43">
        <f t="shared" si="154"/>
        <v>0</v>
      </c>
      <c r="AX127" s="43">
        <f t="shared" si="154"/>
        <v>0</v>
      </c>
      <c r="AY127" s="43">
        <f t="shared" si="154"/>
        <v>0</v>
      </c>
      <c r="AZ127" s="43">
        <f t="shared" si="154"/>
        <v>1</v>
      </c>
      <c r="BA127" s="43">
        <f t="shared" si="154"/>
        <v>0</v>
      </c>
      <c r="BB127" s="43">
        <f t="shared" si="154"/>
        <v>0</v>
      </c>
      <c r="BC127" s="43">
        <f t="shared" si="154"/>
        <v>0</v>
      </c>
      <c r="BD127" s="43">
        <f t="shared" si="154"/>
        <v>0</v>
      </c>
      <c r="BE127" s="43">
        <f t="shared" si="154"/>
        <v>0</v>
      </c>
      <c r="BF127" s="43">
        <f t="shared" si="154"/>
        <v>0</v>
      </c>
      <c r="BG127" s="43">
        <f t="shared" si="154"/>
        <v>0</v>
      </c>
      <c r="BH127" s="43">
        <f t="shared" si="154"/>
        <v>0</v>
      </c>
      <c r="BI127" s="43">
        <f t="shared" si="129"/>
        <v>0</v>
      </c>
      <c r="BJ127" s="44">
        <v>1</v>
      </c>
      <c r="BK127" s="179">
        <f t="shared" si="150"/>
        <v>0.25</v>
      </c>
      <c r="BL127" s="47">
        <v>0</v>
      </c>
      <c r="BM127" s="43">
        <f t="shared" si="75"/>
        <v>0</v>
      </c>
      <c r="BN127" s="49">
        <f t="shared" si="130"/>
        <v>147.69999999999999</v>
      </c>
      <c r="BO127" s="49">
        <f t="shared" si="131"/>
        <v>5</v>
      </c>
      <c r="BP127" s="49">
        <f t="shared" si="132"/>
        <v>97</v>
      </c>
      <c r="BQ127" s="49">
        <f t="shared" si="133"/>
        <v>14.3</v>
      </c>
      <c r="BR127" s="49">
        <f t="shared" si="134"/>
        <v>50.9</v>
      </c>
      <c r="BS127" s="49">
        <f t="shared" si="135"/>
        <v>28.3</v>
      </c>
      <c r="BT127" s="49">
        <f t="shared" si="136"/>
        <v>19.600000000000001</v>
      </c>
      <c r="BU127" s="49">
        <f t="shared" si="137"/>
        <v>57</v>
      </c>
      <c r="BV127" s="49">
        <f t="shared" si="138"/>
        <v>4.3</v>
      </c>
      <c r="BW127" s="49">
        <f t="shared" si="139"/>
        <v>101.7</v>
      </c>
      <c r="BX127" s="49">
        <f t="shared" si="140"/>
        <v>0</v>
      </c>
      <c r="BY127" s="49">
        <f t="shared" si="141"/>
        <v>157.4</v>
      </c>
      <c r="BZ127" s="49">
        <f t="shared" si="142"/>
        <v>0</v>
      </c>
      <c r="CA127" s="49">
        <f t="shared" si="143"/>
        <v>217.4</v>
      </c>
      <c r="CB127" s="49">
        <f t="shared" si="144"/>
        <v>0</v>
      </c>
      <c r="CC127" s="49">
        <f t="shared" si="145"/>
        <v>277.39999999999998</v>
      </c>
      <c r="CD127" s="8">
        <f t="shared" si="146"/>
        <v>619.96547654432607</v>
      </c>
      <c r="CE127" s="8">
        <f t="shared" si="147"/>
        <v>2124.0364619456582</v>
      </c>
      <c r="CF127" s="8">
        <f t="shared" si="148"/>
        <v>87290.750970377005</v>
      </c>
    </row>
    <row r="128" spans="1:84">
      <c r="A128" s="7">
        <f>'Monthly Data'!A128</f>
        <v>44743</v>
      </c>
      <c r="B128" s="6">
        <f>'Monthly Data'!B128</f>
        <v>2022</v>
      </c>
      <c r="C128" s="6">
        <f t="shared" si="127"/>
        <v>7</v>
      </c>
      <c r="D128" s="8">
        <f>'Monthly Data'!D128</f>
        <v>11378786.989411291</v>
      </c>
      <c r="E128" s="1">
        <f>'Monthly Data'!E128</f>
        <v>511113.08695654914</v>
      </c>
      <c r="F128" s="8">
        <f>'Monthly Data'!F128</f>
        <v>11889900.07636784</v>
      </c>
      <c r="G128" s="8">
        <f>'Monthly Data'!G128</f>
        <v>3909538.887876207</v>
      </c>
      <c r="H128" s="1">
        <f>'Monthly Data'!H128</f>
        <v>275789.68317710795</v>
      </c>
      <c r="I128" s="8">
        <f>'Monthly Data'!I128</f>
        <v>4185328.571053315</v>
      </c>
      <c r="J128" s="8">
        <f>'Monthly Data'!J128</f>
        <v>10322518.993328698</v>
      </c>
      <c r="K128" s="1">
        <f>'Monthly Data'!K128</f>
        <v>669759.26272722369</v>
      </c>
      <c r="L128" s="8">
        <f>'Monthly Data'!L128</f>
        <v>10992278.256055921</v>
      </c>
      <c r="M128" s="8">
        <f>'Monthly Data'!M128</f>
        <v>77624.838920514434</v>
      </c>
      <c r="N128" s="8">
        <f>'Monthly Data'!N128</f>
        <v>33054.944549862958</v>
      </c>
      <c r="O128" s="5">
        <f>'Monthly Data'!O128</f>
        <v>27231.300000000003</v>
      </c>
      <c r="P128" s="5">
        <f>'Monthly Data'!P128</f>
        <v>285.85000000000002</v>
      </c>
      <c r="Q128" s="8">
        <f>'Monthly Data'!Q128</f>
        <v>16670</v>
      </c>
      <c r="R128" s="8">
        <f>'Monthly Data'!R128</f>
        <v>1818</v>
      </c>
      <c r="S128" s="8">
        <f>'Monthly Data'!S128</f>
        <v>125</v>
      </c>
      <c r="T128" s="8">
        <f>'Monthly Data'!T128</f>
        <v>3261</v>
      </c>
      <c r="U128" s="8">
        <f>'Monthly Data'!U128</f>
        <v>30</v>
      </c>
      <c r="V128" s="41">
        <f>Weather!C248</f>
        <v>20.067741935483873</v>
      </c>
      <c r="W128" s="42">
        <f>Weather!D248</f>
        <v>76.5</v>
      </c>
      <c r="X128" s="42">
        <f>Weather!E248</f>
        <v>16.600000000000001</v>
      </c>
      <c r="Y128" s="42">
        <f>Weather!F248</f>
        <v>38.5</v>
      </c>
      <c r="Z128" s="42">
        <f>Weather!G248</f>
        <v>40.6</v>
      </c>
      <c r="AA128" s="42">
        <f>Weather!H248</f>
        <v>10.5</v>
      </c>
      <c r="AB128" s="42">
        <f>Weather!I248</f>
        <v>74.599999999999994</v>
      </c>
      <c r="AC128" s="42">
        <f>Weather!J248</f>
        <v>0</v>
      </c>
      <c r="AD128" s="42">
        <f>Weather!K248</f>
        <v>126.1</v>
      </c>
      <c r="AE128" s="42">
        <f>Weather!L248</f>
        <v>0</v>
      </c>
      <c r="AF128" s="42">
        <f>Weather!M248</f>
        <v>188.1</v>
      </c>
      <c r="AG128" s="42">
        <f>Weather!N248</f>
        <v>0</v>
      </c>
      <c r="AH128" s="42">
        <f>Weather!O248</f>
        <v>250.1</v>
      </c>
      <c r="AI128" s="42">
        <f>Weather!P248</f>
        <v>0</v>
      </c>
      <c r="AJ128" s="42">
        <f>Weather!Q248</f>
        <v>312.10000000000002</v>
      </c>
      <c r="AK128" s="42">
        <f>Weather!R248</f>
        <v>0</v>
      </c>
      <c r="AL128" s="42">
        <f>Weather!S248</f>
        <v>374.1</v>
      </c>
      <c r="AM128" s="39">
        <f>Economic!C128</f>
        <v>778672.728</v>
      </c>
      <c r="AN128" s="39">
        <f>Economic!D128</f>
        <v>7756.4</v>
      </c>
      <c r="AO128" s="39">
        <f>Economic!E128</f>
        <v>7843.6</v>
      </c>
      <c r="AP128" s="39">
        <f>Economic!F128</f>
        <v>126.1</v>
      </c>
      <c r="AQ128" s="39">
        <f>Economic!G128</f>
        <v>128.80000000000001</v>
      </c>
      <c r="AR128" s="43">
        <f t="shared" si="102"/>
        <v>31</v>
      </c>
      <c r="AS128" s="43">
        <v>20</v>
      </c>
      <c r="AT128" s="43">
        <f t="shared" si="124"/>
        <v>127</v>
      </c>
      <c r="AU128" s="43">
        <f t="shared" ref="AU128:BH128" si="155">AU116</f>
        <v>0</v>
      </c>
      <c r="AV128" s="43">
        <f t="shared" si="155"/>
        <v>0</v>
      </c>
      <c r="AW128" s="43">
        <f t="shared" si="155"/>
        <v>0</v>
      </c>
      <c r="AX128" s="43">
        <f t="shared" si="155"/>
        <v>0</v>
      </c>
      <c r="AY128" s="43">
        <f t="shared" si="155"/>
        <v>0</v>
      </c>
      <c r="AZ128" s="43">
        <f t="shared" si="155"/>
        <v>0</v>
      </c>
      <c r="BA128" s="43">
        <f t="shared" si="155"/>
        <v>1</v>
      </c>
      <c r="BB128" s="43">
        <f t="shared" si="155"/>
        <v>0</v>
      </c>
      <c r="BC128" s="43">
        <f t="shared" si="155"/>
        <v>0</v>
      </c>
      <c r="BD128" s="43">
        <f t="shared" si="155"/>
        <v>0</v>
      </c>
      <c r="BE128" s="43">
        <f t="shared" si="155"/>
        <v>0</v>
      </c>
      <c r="BF128" s="43">
        <f t="shared" si="155"/>
        <v>0</v>
      </c>
      <c r="BG128" s="43">
        <f t="shared" si="155"/>
        <v>0</v>
      </c>
      <c r="BH128" s="43">
        <f t="shared" si="155"/>
        <v>0</v>
      </c>
      <c r="BI128" s="43">
        <f t="shared" si="129"/>
        <v>0</v>
      </c>
      <c r="BJ128" s="44">
        <v>1</v>
      </c>
      <c r="BK128" s="179">
        <f t="shared" si="150"/>
        <v>0.25</v>
      </c>
      <c r="BL128" s="47">
        <v>0</v>
      </c>
      <c r="BM128" s="43">
        <f t="shared" si="75"/>
        <v>0</v>
      </c>
      <c r="BN128" s="49">
        <f t="shared" si="130"/>
        <v>76.5</v>
      </c>
      <c r="BO128" s="49">
        <f t="shared" si="131"/>
        <v>16.600000000000001</v>
      </c>
      <c r="BP128" s="49">
        <f t="shared" si="132"/>
        <v>38.5</v>
      </c>
      <c r="BQ128" s="49">
        <f t="shared" si="133"/>
        <v>40.6</v>
      </c>
      <c r="BR128" s="49">
        <f t="shared" si="134"/>
        <v>10.5</v>
      </c>
      <c r="BS128" s="49">
        <f t="shared" si="135"/>
        <v>74.599999999999994</v>
      </c>
      <c r="BT128" s="49">
        <f t="shared" si="136"/>
        <v>0</v>
      </c>
      <c r="BU128" s="49">
        <f t="shared" si="137"/>
        <v>126.1</v>
      </c>
      <c r="BV128" s="49">
        <f t="shared" si="138"/>
        <v>0</v>
      </c>
      <c r="BW128" s="49">
        <f t="shared" si="139"/>
        <v>188.1</v>
      </c>
      <c r="BX128" s="49">
        <f t="shared" si="140"/>
        <v>0</v>
      </c>
      <c r="BY128" s="49">
        <f t="shared" si="141"/>
        <v>250.1</v>
      </c>
      <c r="BZ128" s="49">
        <f t="shared" si="142"/>
        <v>0</v>
      </c>
      <c r="CA128" s="49">
        <f t="shared" si="143"/>
        <v>312.10000000000002</v>
      </c>
      <c r="CB128" s="49">
        <f t="shared" si="144"/>
        <v>0</v>
      </c>
      <c r="CC128" s="49">
        <f t="shared" si="145"/>
        <v>374.1</v>
      </c>
      <c r="CD128" s="8">
        <f t="shared" si="146"/>
        <v>713.25135431120816</v>
      </c>
      <c r="CE128" s="8">
        <f t="shared" si="147"/>
        <v>2302.1609301723406</v>
      </c>
      <c r="CF128" s="8">
        <f t="shared" si="148"/>
        <v>87938.226048447366</v>
      </c>
    </row>
    <row r="129" spans="1:84">
      <c r="A129" s="7">
        <f>'Monthly Data'!A129</f>
        <v>44774</v>
      </c>
      <c r="B129" s="6">
        <f>'Monthly Data'!B129</f>
        <v>2022</v>
      </c>
      <c r="C129" s="6">
        <f t="shared" si="127"/>
        <v>8</v>
      </c>
      <c r="D129" s="8">
        <f>'Monthly Data'!D129</f>
        <v>11801112.162802909</v>
      </c>
      <c r="E129" s="1">
        <f>'Monthly Data'!E129</f>
        <v>511113.08695654914</v>
      </c>
      <c r="F129" s="8">
        <f>'Monthly Data'!F129</f>
        <v>12312225.249759458</v>
      </c>
      <c r="G129" s="8">
        <f>'Monthly Data'!G129</f>
        <v>4024477.5450362675</v>
      </c>
      <c r="H129" s="1">
        <f>'Monthly Data'!H129</f>
        <v>275789.68317710795</v>
      </c>
      <c r="I129" s="8">
        <f>'Monthly Data'!I129</f>
        <v>4300267.2282133754</v>
      </c>
      <c r="J129" s="8">
        <f>'Monthly Data'!J129</f>
        <v>10683363.433805969</v>
      </c>
      <c r="K129" s="1">
        <f>'Monthly Data'!K129</f>
        <v>669759.26272722369</v>
      </c>
      <c r="L129" s="8">
        <f>'Monthly Data'!L129</f>
        <v>11353122.696533192</v>
      </c>
      <c r="M129" s="8">
        <f>'Monthly Data'!M129</f>
        <v>87754.916418180175</v>
      </c>
      <c r="N129" s="8">
        <f>'Monthly Data'!N129</f>
        <v>33019.439775910374</v>
      </c>
      <c r="O129" s="5">
        <f>'Monthly Data'!O129</f>
        <v>27191.85</v>
      </c>
      <c r="P129" s="5">
        <f>'Monthly Data'!P129</f>
        <v>285.85000000000002</v>
      </c>
      <c r="Q129" s="8">
        <f>'Monthly Data'!Q129</f>
        <v>16679</v>
      </c>
      <c r="R129" s="8">
        <f>'Monthly Data'!R129</f>
        <v>1818</v>
      </c>
      <c r="S129" s="8">
        <f>'Monthly Data'!S129</f>
        <v>125</v>
      </c>
      <c r="T129" s="8">
        <f>'Monthly Data'!T129</f>
        <v>3270</v>
      </c>
      <c r="U129" s="8">
        <f>'Monthly Data'!U129</f>
        <v>30</v>
      </c>
      <c r="V129" s="41">
        <f>Weather!C249</f>
        <v>20.609677419354842</v>
      </c>
      <c r="W129" s="42">
        <f>Weather!D249</f>
        <v>61.4</v>
      </c>
      <c r="X129" s="42">
        <f>Weather!E249</f>
        <v>18.3</v>
      </c>
      <c r="Y129" s="42">
        <f>Weather!F249</f>
        <v>25.2</v>
      </c>
      <c r="Z129" s="42">
        <f>Weather!G249</f>
        <v>44.1</v>
      </c>
      <c r="AA129" s="42">
        <f>Weather!H249</f>
        <v>5.0999999999999996</v>
      </c>
      <c r="AB129" s="42">
        <f>Weather!I249</f>
        <v>86</v>
      </c>
      <c r="AC129" s="42">
        <f>Weather!J249</f>
        <v>0</v>
      </c>
      <c r="AD129" s="42">
        <f>Weather!K249</f>
        <v>142.9</v>
      </c>
      <c r="AE129" s="42">
        <f>Weather!L249</f>
        <v>0</v>
      </c>
      <c r="AF129" s="42">
        <f>Weather!M249</f>
        <v>204.9</v>
      </c>
      <c r="AG129" s="42">
        <f>Weather!N249</f>
        <v>0</v>
      </c>
      <c r="AH129" s="42">
        <f>Weather!O249</f>
        <v>266.89999999999998</v>
      </c>
      <c r="AI129" s="42">
        <f>Weather!P249</f>
        <v>0</v>
      </c>
      <c r="AJ129" s="42">
        <f>Weather!Q249</f>
        <v>328.9</v>
      </c>
      <c r="AK129" s="42">
        <f>Weather!R249</f>
        <v>0</v>
      </c>
      <c r="AL129" s="42">
        <f>Weather!S249</f>
        <v>390.9</v>
      </c>
      <c r="AM129" s="39">
        <f>Economic!C129</f>
        <v>778672.728</v>
      </c>
      <c r="AN129" s="39">
        <f>Economic!D129</f>
        <v>7746.5</v>
      </c>
      <c r="AO129" s="39">
        <f>Economic!E129</f>
        <v>7825.4</v>
      </c>
      <c r="AP129" s="39">
        <f>Economic!F129</f>
        <v>126.8</v>
      </c>
      <c r="AQ129" s="39">
        <f>Economic!G129</f>
        <v>130.30000000000001</v>
      </c>
      <c r="AR129" s="43">
        <f t="shared" si="102"/>
        <v>31</v>
      </c>
      <c r="AS129" s="43">
        <v>22</v>
      </c>
      <c r="AT129" s="43">
        <f t="shared" si="124"/>
        <v>128</v>
      </c>
      <c r="AU129" s="43">
        <f t="shared" ref="AU129:BH129" si="156">AU117</f>
        <v>0</v>
      </c>
      <c r="AV129" s="43">
        <f t="shared" si="156"/>
        <v>0</v>
      </c>
      <c r="AW129" s="43">
        <f t="shared" si="156"/>
        <v>0</v>
      </c>
      <c r="AX129" s="43">
        <f t="shared" si="156"/>
        <v>0</v>
      </c>
      <c r="AY129" s="43">
        <f t="shared" si="156"/>
        <v>0</v>
      </c>
      <c r="AZ129" s="43">
        <f t="shared" si="156"/>
        <v>0</v>
      </c>
      <c r="BA129" s="43">
        <f t="shared" si="156"/>
        <v>0</v>
      </c>
      <c r="BB129" s="43">
        <f t="shared" si="156"/>
        <v>1</v>
      </c>
      <c r="BC129" s="43">
        <f t="shared" si="156"/>
        <v>0</v>
      </c>
      <c r="BD129" s="43">
        <f t="shared" si="156"/>
        <v>0</v>
      </c>
      <c r="BE129" s="43">
        <f t="shared" si="156"/>
        <v>0</v>
      </c>
      <c r="BF129" s="43">
        <f t="shared" si="156"/>
        <v>0</v>
      </c>
      <c r="BG129" s="43">
        <f t="shared" si="156"/>
        <v>0</v>
      </c>
      <c r="BH129" s="43">
        <f t="shared" si="156"/>
        <v>0</v>
      </c>
      <c r="BI129" s="43">
        <f t="shared" si="129"/>
        <v>0</v>
      </c>
      <c r="BJ129" s="44">
        <v>1</v>
      </c>
      <c r="BK129" s="179">
        <f t="shared" si="150"/>
        <v>0.25</v>
      </c>
      <c r="BL129" s="47">
        <v>0</v>
      </c>
      <c r="BM129" s="43">
        <f t="shared" si="75"/>
        <v>0</v>
      </c>
      <c r="BN129" s="49">
        <f t="shared" si="130"/>
        <v>61.4</v>
      </c>
      <c r="BO129" s="49">
        <f t="shared" si="131"/>
        <v>18.3</v>
      </c>
      <c r="BP129" s="49">
        <f t="shared" si="132"/>
        <v>25.2</v>
      </c>
      <c r="BQ129" s="49">
        <f t="shared" si="133"/>
        <v>44.1</v>
      </c>
      <c r="BR129" s="49">
        <f t="shared" si="134"/>
        <v>5.0999999999999996</v>
      </c>
      <c r="BS129" s="49">
        <f t="shared" si="135"/>
        <v>86</v>
      </c>
      <c r="BT129" s="49">
        <f t="shared" si="136"/>
        <v>0</v>
      </c>
      <c r="BU129" s="49">
        <f t="shared" si="137"/>
        <v>142.9</v>
      </c>
      <c r="BV129" s="49">
        <f t="shared" si="138"/>
        <v>0</v>
      </c>
      <c r="BW129" s="49">
        <f t="shared" si="139"/>
        <v>204.9</v>
      </c>
      <c r="BX129" s="49">
        <f t="shared" si="140"/>
        <v>0</v>
      </c>
      <c r="BY129" s="49">
        <f t="shared" si="141"/>
        <v>266.89999999999998</v>
      </c>
      <c r="BZ129" s="49">
        <f t="shared" si="142"/>
        <v>0</v>
      </c>
      <c r="CA129" s="49">
        <f t="shared" si="143"/>
        <v>328.9</v>
      </c>
      <c r="CB129" s="49">
        <f t="shared" si="144"/>
        <v>0</v>
      </c>
      <c r="CC129" s="49">
        <f t="shared" si="145"/>
        <v>390.9</v>
      </c>
      <c r="CD129" s="8">
        <f t="shared" si="146"/>
        <v>738.18725641581977</v>
      </c>
      <c r="CE129" s="8">
        <f t="shared" si="147"/>
        <v>2365.3835138687432</v>
      </c>
      <c r="CF129" s="8">
        <f t="shared" si="148"/>
        <v>90824.981572265533</v>
      </c>
    </row>
    <row r="130" spans="1:84">
      <c r="A130" s="7">
        <f>'Monthly Data'!A130</f>
        <v>44805</v>
      </c>
      <c r="B130" s="6">
        <f>'Monthly Data'!B130</f>
        <v>2022</v>
      </c>
      <c r="C130" s="6">
        <f t="shared" ref="C130:C133" si="157">MONTH(A130)</f>
        <v>9</v>
      </c>
      <c r="D130" s="8">
        <f>'Monthly Data'!D130</f>
        <v>9529641.5840808935</v>
      </c>
      <c r="E130" s="1">
        <f>'Monthly Data'!E130</f>
        <v>511113.08695654914</v>
      </c>
      <c r="F130" s="8">
        <f>'Monthly Data'!F130</f>
        <v>10040754.671037443</v>
      </c>
      <c r="G130" s="8">
        <f>'Monthly Data'!G130</f>
        <v>3534817.1311010993</v>
      </c>
      <c r="H130" s="1">
        <f>'Monthly Data'!H130</f>
        <v>275789.68317710795</v>
      </c>
      <c r="I130" s="8">
        <f>'Monthly Data'!I130</f>
        <v>3810606.8142782073</v>
      </c>
      <c r="J130" s="8">
        <f>'Monthly Data'!J130</f>
        <v>10328133.159407582</v>
      </c>
      <c r="K130" s="1">
        <f>'Monthly Data'!K130</f>
        <v>669759.26272722369</v>
      </c>
      <c r="L130" s="8">
        <f>'Monthly Data'!L130</f>
        <v>10997892.422134805</v>
      </c>
      <c r="M130" s="8">
        <f>'Monthly Data'!M130</f>
        <v>98007.934048171257</v>
      </c>
      <c r="N130" s="8">
        <f>'Monthly Data'!N130</f>
        <v>32983.935001957769</v>
      </c>
      <c r="O130" s="5">
        <f>'Monthly Data'!O130</f>
        <v>26663.790000000008</v>
      </c>
      <c r="P130" s="5">
        <f>'Monthly Data'!P130</f>
        <v>287.16000000000003</v>
      </c>
      <c r="Q130" s="8">
        <f>'Monthly Data'!Q130</f>
        <v>16722</v>
      </c>
      <c r="R130" s="8">
        <f>'Monthly Data'!R130</f>
        <v>1814</v>
      </c>
      <c r="S130" s="8">
        <f>'Monthly Data'!S130</f>
        <v>126</v>
      </c>
      <c r="T130" s="8">
        <f>'Monthly Data'!T130</f>
        <v>3270</v>
      </c>
      <c r="U130" s="8">
        <f>'Monthly Data'!U130</f>
        <v>30</v>
      </c>
      <c r="V130" s="41">
        <f>Weather!C250</f>
        <v>17.009999999999998</v>
      </c>
      <c r="W130" s="42">
        <f>Weather!D250</f>
        <v>154</v>
      </c>
      <c r="X130" s="42">
        <f>Weather!E250</f>
        <v>4.3</v>
      </c>
      <c r="Y130" s="42">
        <f>Weather!F250</f>
        <v>109.4</v>
      </c>
      <c r="Z130" s="42">
        <f>Weather!G250</f>
        <v>19.7</v>
      </c>
      <c r="AA130" s="42">
        <f>Weather!H250</f>
        <v>67.599999999999994</v>
      </c>
      <c r="AB130" s="42">
        <f>Weather!I250</f>
        <v>37.9</v>
      </c>
      <c r="AC130" s="42">
        <f>Weather!J250</f>
        <v>37.5</v>
      </c>
      <c r="AD130" s="42">
        <f>Weather!K250</f>
        <v>67.8</v>
      </c>
      <c r="AE130" s="42">
        <f>Weather!L250</f>
        <v>18</v>
      </c>
      <c r="AF130" s="42">
        <f>Weather!M250</f>
        <v>108.3</v>
      </c>
      <c r="AG130" s="42">
        <f>Weather!N250</f>
        <v>4.8</v>
      </c>
      <c r="AH130" s="42">
        <f>Weather!O250</f>
        <v>155.1</v>
      </c>
      <c r="AI130" s="42">
        <f>Weather!P250</f>
        <v>0.1</v>
      </c>
      <c r="AJ130" s="42">
        <f>Weather!Q250</f>
        <v>210.4</v>
      </c>
      <c r="AK130" s="42">
        <f>Weather!R250</f>
        <v>0</v>
      </c>
      <c r="AL130" s="42">
        <f>Weather!S250</f>
        <v>270.3</v>
      </c>
      <c r="AM130" s="39">
        <f>Economic!C130</f>
        <v>778672.728</v>
      </c>
      <c r="AN130" s="39">
        <f>Economic!D130</f>
        <v>7738.7</v>
      </c>
      <c r="AO130" s="39">
        <f>Economic!E130</f>
        <v>7766.7</v>
      </c>
      <c r="AP130" s="39">
        <f>Economic!F130</f>
        <v>126.9</v>
      </c>
      <c r="AQ130" s="39">
        <f>Economic!G130</f>
        <v>129.69999999999999</v>
      </c>
      <c r="AR130" s="43">
        <f t="shared" si="102"/>
        <v>30</v>
      </c>
      <c r="AS130" s="43">
        <v>20</v>
      </c>
      <c r="AT130" s="43">
        <f t="shared" si="124"/>
        <v>129</v>
      </c>
      <c r="AU130" s="43">
        <f t="shared" ref="AU130:BH130" si="158">AU118</f>
        <v>0</v>
      </c>
      <c r="AV130" s="43">
        <f t="shared" si="158"/>
        <v>0</v>
      </c>
      <c r="AW130" s="43">
        <f t="shared" si="158"/>
        <v>0</v>
      </c>
      <c r="AX130" s="43">
        <f t="shared" si="158"/>
        <v>0</v>
      </c>
      <c r="AY130" s="43">
        <f t="shared" si="158"/>
        <v>0</v>
      </c>
      <c r="AZ130" s="43">
        <f t="shared" si="158"/>
        <v>0</v>
      </c>
      <c r="BA130" s="43">
        <f t="shared" si="158"/>
        <v>0</v>
      </c>
      <c r="BB130" s="43">
        <f t="shared" si="158"/>
        <v>0</v>
      </c>
      <c r="BC130" s="43">
        <f t="shared" si="158"/>
        <v>1</v>
      </c>
      <c r="BD130" s="43">
        <f t="shared" si="158"/>
        <v>0</v>
      </c>
      <c r="BE130" s="43">
        <f t="shared" si="158"/>
        <v>0</v>
      </c>
      <c r="BF130" s="43">
        <f t="shared" si="158"/>
        <v>0</v>
      </c>
      <c r="BG130" s="43">
        <f t="shared" si="158"/>
        <v>0</v>
      </c>
      <c r="BH130" s="43">
        <f t="shared" si="158"/>
        <v>1</v>
      </c>
      <c r="BI130" s="43">
        <f t="shared" ref="BI130:BI133" si="159">BG130+BH130</f>
        <v>1</v>
      </c>
      <c r="BJ130" s="44">
        <v>1</v>
      </c>
      <c r="BK130" s="179">
        <f t="shared" si="150"/>
        <v>0.25</v>
      </c>
      <c r="BL130" s="47">
        <v>0</v>
      </c>
      <c r="BM130" s="43">
        <f t="shared" si="75"/>
        <v>0</v>
      </c>
      <c r="BN130" s="49">
        <f t="shared" ref="BN130:BN133" si="160">$BJ130*W130</f>
        <v>154</v>
      </c>
      <c r="BO130" s="49">
        <f t="shared" ref="BO130:BO133" si="161">$BJ130*X130</f>
        <v>4.3</v>
      </c>
      <c r="BP130" s="49">
        <f t="shared" ref="BP130:BP133" si="162">$BJ130*Y130</f>
        <v>109.4</v>
      </c>
      <c r="BQ130" s="49">
        <f t="shared" ref="BQ130:BQ133" si="163">$BJ130*Z130</f>
        <v>19.7</v>
      </c>
      <c r="BR130" s="49">
        <f t="shared" ref="BR130:BR133" si="164">$BJ130*AA130</f>
        <v>67.599999999999994</v>
      </c>
      <c r="BS130" s="49">
        <f t="shared" ref="BS130:BS133" si="165">$BJ130*AB130</f>
        <v>37.9</v>
      </c>
      <c r="BT130" s="49">
        <f t="shared" ref="BT130:BT133" si="166">$BJ130*AC130</f>
        <v>37.5</v>
      </c>
      <c r="BU130" s="49">
        <f t="shared" ref="BU130:BU133" si="167">$BJ130*AD130</f>
        <v>67.8</v>
      </c>
      <c r="BV130" s="49">
        <f t="shared" ref="BV130:BV133" si="168">$BJ130*AE130</f>
        <v>18</v>
      </c>
      <c r="BW130" s="49">
        <f t="shared" ref="BW130:BW133" si="169">$BJ130*AF130</f>
        <v>108.3</v>
      </c>
      <c r="BX130" s="49">
        <f t="shared" ref="BX130:BX133" si="170">$BJ130*AG130</f>
        <v>4.8</v>
      </c>
      <c r="BY130" s="49">
        <f t="shared" ref="BY130:BY133" si="171">$BJ130*AH130</f>
        <v>155.1</v>
      </c>
      <c r="BZ130" s="49">
        <f t="shared" ref="BZ130:BZ133" si="172">$BJ130*AI130</f>
        <v>0.1</v>
      </c>
      <c r="CA130" s="49">
        <f t="shared" ref="CA130:CA133" si="173">$BJ130*AJ130</f>
        <v>210.4</v>
      </c>
      <c r="CB130" s="49">
        <f t="shared" ref="CB130:CB133" si="174">$BJ130*AK130</f>
        <v>0</v>
      </c>
      <c r="CC130" s="49">
        <f t="shared" ref="CC130:CC133" si="175">$BJ130*AL130</f>
        <v>270.3</v>
      </c>
      <c r="CD130" s="8">
        <f t="shared" ref="CD130:CD133" si="176">F130/Q130</f>
        <v>600.45178035147967</v>
      </c>
      <c r="CE130" s="8">
        <f t="shared" ref="CE130:CE133" si="177">I130/R130</f>
        <v>2100.6652779923966</v>
      </c>
      <c r="CF130" s="8">
        <f t="shared" ref="CF130:CF133" si="178">L130/S130</f>
        <v>87284.860493133383</v>
      </c>
    </row>
    <row r="131" spans="1:84">
      <c r="A131" s="7">
        <f>'Monthly Data'!A131</f>
        <v>44835</v>
      </c>
      <c r="B131" s="6">
        <f>'Monthly Data'!B131</f>
        <v>2022</v>
      </c>
      <c r="C131" s="6">
        <f t="shared" si="157"/>
        <v>10</v>
      </c>
      <c r="D131" s="8">
        <f>'Monthly Data'!D131</f>
        <v>9475179.0803979356</v>
      </c>
      <c r="E131" s="1">
        <f>'Monthly Data'!E131</f>
        <v>511113.08695654914</v>
      </c>
      <c r="F131" s="8">
        <f>'Monthly Data'!F131</f>
        <v>9986292.167354485</v>
      </c>
      <c r="G131" s="8">
        <f>'Monthly Data'!G131</f>
        <v>3424866.3854432101</v>
      </c>
      <c r="H131" s="1">
        <f>'Monthly Data'!H131</f>
        <v>275789.68317710795</v>
      </c>
      <c r="I131" s="8">
        <f>'Monthly Data'!I131</f>
        <v>3700656.0686203181</v>
      </c>
      <c r="J131" s="8">
        <f>'Monthly Data'!J131</f>
        <v>10345061.588906959</v>
      </c>
      <c r="K131" s="1">
        <f>'Monthly Data'!K131</f>
        <v>669759.26272722369</v>
      </c>
      <c r="L131" s="8">
        <f>'Monthly Data'!L131</f>
        <v>11014820.851634182</v>
      </c>
      <c r="M131" s="8">
        <f>'Monthly Data'!M131</f>
        <v>114972.91472144415</v>
      </c>
      <c r="N131" s="8">
        <f>'Monthly Data'!N131</f>
        <v>32705.337610312945</v>
      </c>
      <c r="O131" s="5">
        <f>'Monthly Data'!O131</f>
        <v>25360.71000000001</v>
      </c>
      <c r="P131" s="5">
        <f>'Monthly Data'!P131</f>
        <v>287.16000000000003</v>
      </c>
      <c r="Q131" s="8">
        <f>'Monthly Data'!Q131</f>
        <v>16696</v>
      </c>
      <c r="R131" s="8">
        <f>'Monthly Data'!R131</f>
        <v>1817</v>
      </c>
      <c r="S131" s="8">
        <f>'Monthly Data'!S131</f>
        <v>126</v>
      </c>
      <c r="T131" s="8">
        <f>'Monthly Data'!T131</f>
        <v>3270</v>
      </c>
      <c r="U131" s="8">
        <f>'Monthly Data'!U131</f>
        <v>30</v>
      </c>
      <c r="V131" s="41">
        <f>Weather!C251</f>
        <v>10.370967741935486</v>
      </c>
      <c r="W131" s="42">
        <f>Weather!D251</f>
        <v>360.5</v>
      </c>
      <c r="X131" s="42">
        <f>Weather!E251</f>
        <v>0</v>
      </c>
      <c r="Y131" s="42">
        <f>Weather!F251</f>
        <v>298.5</v>
      </c>
      <c r="Z131" s="42">
        <f>Weather!G251</f>
        <v>0</v>
      </c>
      <c r="AA131" s="42">
        <f>Weather!H251</f>
        <v>237.9</v>
      </c>
      <c r="AB131" s="42">
        <f>Weather!I251</f>
        <v>1.4</v>
      </c>
      <c r="AC131" s="42">
        <f>Weather!J251</f>
        <v>181.2</v>
      </c>
      <c r="AD131" s="42">
        <f>Weather!K251</f>
        <v>6.7</v>
      </c>
      <c r="AE131" s="42">
        <f>Weather!L251</f>
        <v>129.6</v>
      </c>
      <c r="AF131" s="42">
        <f>Weather!M251</f>
        <v>17.100000000000001</v>
      </c>
      <c r="AG131" s="42">
        <f>Weather!N251</f>
        <v>81.599999999999994</v>
      </c>
      <c r="AH131" s="42">
        <f>Weather!O251</f>
        <v>31.1</v>
      </c>
      <c r="AI131" s="42">
        <f>Weather!P251</f>
        <v>42.2</v>
      </c>
      <c r="AJ131" s="42">
        <f>Weather!Q251</f>
        <v>53.7</v>
      </c>
      <c r="AK131" s="42">
        <f>Weather!R251</f>
        <v>14.8</v>
      </c>
      <c r="AL131" s="42">
        <f>Weather!S251</f>
        <v>88.3</v>
      </c>
      <c r="AM131" s="39">
        <f>Economic!C131</f>
        <v>778672.728</v>
      </c>
      <c r="AN131" s="39">
        <f>Economic!D131</f>
        <v>7731.5</v>
      </c>
      <c r="AO131" s="39">
        <f>Economic!E131</f>
        <v>7743.5</v>
      </c>
      <c r="AP131" s="39">
        <f>Economic!F131</f>
        <v>124.3</v>
      </c>
      <c r="AQ131" s="39">
        <f>Economic!G131</f>
        <v>127.9</v>
      </c>
      <c r="AR131" s="43">
        <f t="shared" si="102"/>
        <v>31</v>
      </c>
      <c r="AS131" s="43">
        <v>20</v>
      </c>
      <c r="AT131" s="43">
        <f t="shared" si="124"/>
        <v>130</v>
      </c>
      <c r="AU131" s="43">
        <f t="shared" ref="AU131:BH131" si="179">AU119</f>
        <v>0</v>
      </c>
      <c r="AV131" s="43">
        <f t="shared" si="179"/>
        <v>0</v>
      </c>
      <c r="AW131" s="43">
        <f t="shared" si="179"/>
        <v>0</v>
      </c>
      <c r="AX131" s="43">
        <f t="shared" si="179"/>
        <v>0</v>
      </c>
      <c r="AY131" s="43">
        <f t="shared" si="179"/>
        <v>0</v>
      </c>
      <c r="AZ131" s="43">
        <f t="shared" si="179"/>
        <v>0</v>
      </c>
      <c r="BA131" s="43">
        <f t="shared" si="179"/>
        <v>0</v>
      </c>
      <c r="BB131" s="43">
        <f t="shared" si="179"/>
        <v>0</v>
      </c>
      <c r="BC131" s="43">
        <f t="shared" si="179"/>
        <v>0</v>
      </c>
      <c r="BD131" s="43">
        <f t="shared" si="179"/>
        <v>1</v>
      </c>
      <c r="BE131" s="43">
        <f t="shared" si="179"/>
        <v>0</v>
      </c>
      <c r="BF131" s="43">
        <f t="shared" si="179"/>
        <v>0</v>
      </c>
      <c r="BG131" s="43">
        <f t="shared" si="179"/>
        <v>0</v>
      </c>
      <c r="BH131" s="43">
        <f t="shared" si="179"/>
        <v>1</v>
      </c>
      <c r="BI131" s="43">
        <f t="shared" si="159"/>
        <v>1</v>
      </c>
      <c r="BJ131" s="44">
        <v>1</v>
      </c>
      <c r="BK131" s="179">
        <f t="shared" si="150"/>
        <v>0.25</v>
      </c>
      <c r="BL131" s="47">
        <v>0</v>
      </c>
      <c r="BM131" s="43">
        <f t="shared" si="75"/>
        <v>0</v>
      </c>
      <c r="BN131" s="49">
        <f t="shared" si="160"/>
        <v>360.5</v>
      </c>
      <c r="BO131" s="49">
        <f t="shared" si="161"/>
        <v>0</v>
      </c>
      <c r="BP131" s="49">
        <f t="shared" si="162"/>
        <v>298.5</v>
      </c>
      <c r="BQ131" s="49">
        <f t="shared" si="163"/>
        <v>0</v>
      </c>
      <c r="BR131" s="49">
        <f t="shared" si="164"/>
        <v>237.9</v>
      </c>
      <c r="BS131" s="49">
        <f t="shared" si="165"/>
        <v>1.4</v>
      </c>
      <c r="BT131" s="49">
        <f t="shared" si="166"/>
        <v>181.2</v>
      </c>
      <c r="BU131" s="49">
        <f t="shared" si="167"/>
        <v>6.7</v>
      </c>
      <c r="BV131" s="49">
        <f t="shared" si="168"/>
        <v>129.6</v>
      </c>
      <c r="BW131" s="49">
        <f t="shared" si="169"/>
        <v>17.100000000000001</v>
      </c>
      <c r="BX131" s="49">
        <f t="shared" si="170"/>
        <v>81.599999999999994</v>
      </c>
      <c r="BY131" s="49">
        <f t="shared" si="171"/>
        <v>31.1</v>
      </c>
      <c r="BZ131" s="49">
        <f t="shared" si="172"/>
        <v>42.2</v>
      </c>
      <c r="CA131" s="49">
        <f t="shared" si="173"/>
        <v>53.7</v>
      </c>
      <c r="CB131" s="49">
        <f t="shared" si="174"/>
        <v>14.8</v>
      </c>
      <c r="CC131" s="49">
        <f t="shared" si="175"/>
        <v>88.3</v>
      </c>
      <c r="CD131" s="8">
        <f t="shared" si="176"/>
        <v>598.12483033987098</v>
      </c>
      <c r="CE131" s="8">
        <f t="shared" si="177"/>
        <v>2036.6846827849852</v>
      </c>
      <c r="CF131" s="8">
        <f t="shared" si="178"/>
        <v>87419.213108207798</v>
      </c>
    </row>
    <row r="132" spans="1:84">
      <c r="A132" s="7">
        <f>'Monthly Data'!A132</f>
        <v>44866</v>
      </c>
      <c r="B132" s="6">
        <f>'Monthly Data'!B132</f>
        <v>2022</v>
      </c>
      <c r="C132" s="6">
        <f t="shared" si="157"/>
        <v>11</v>
      </c>
      <c r="D132" s="8">
        <f>'Monthly Data'!D132</f>
        <v>10521075.68956654</v>
      </c>
      <c r="E132" s="1">
        <f>'Monthly Data'!E132</f>
        <v>511113.08695654914</v>
      </c>
      <c r="F132" s="8">
        <f>'Monthly Data'!F132</f>
        <v>11032188.776523089</v>
      </c>
      <c r="G132" s="8">
        <f>'Monthly Data'!G132</f>
        <v>3759181.4401974236</v>
      </c>
      <c r="H132" s="1">
        <f>'Monthly Data'!H132</f>
        <v>275789.68317710795</v>
      </c>
      <c r="I132" s="8">
        <f>'Monthly Data'!I132</f>
        <v>4034971.1233745315</v>
      </c>
      <c r="J132" s="8">
        <f>'Monthly Data'!J132</f>
        <v>10476624.503401155</v>
      </c>
      <c r="K132" s="1">
        <f>'Monthly Data'!K132</f>
        <v>669759.26272722369</v>
      </c>
      <c r="L132" s="8">
        <f>'Monthly Data'!L132</f>
        <v>11146383.766128378</v>
      </c>
      <c r="M132" s="8">
        <f>'Monthly Data'!M132</f>
        <v>122947.06224712108</v>
      </c>
      <c r="N132" s="8">
        <f>'Monthly Data'!N132</f>
        <v>32623.062949911149</v>
      </c>
      <c r="O132" s="5">
        <f>'Monthly Data'!O132</f>
        <v>25620.190000000002</v>
      </c>
      <c r="P132" s="5">
        <f>'Monthly Data'!P132</f>
        <v>287.16000000000003</v>
      </c>
      <c r="Q132" s="8">
        <f>'Monthly Data'!Q132</f>
        <v>16694</v>
      </c>
      <c r="R132" s="8">
        <f>'Monthly Data'!R132</f>
        <v>1819</v>
      </c>
      <c r="S132" s="8">
        <f>'Monthly Data'!S132</f>
        <v>126</v>
      </c>
      <c r="T132" s="8">
        <f>'Monthly Data'!T132</f>
        <v>3270</v>
      </c>
      <c r="U132" s="8">
        <f>'Monthly Data'!U132</f>
        <v>30</v>
      </c>
      <c r="V132" s="41">
        <f>Weather!C252</f>
        <v>6.003333333333333</v>
      </c>
      <c r="W132" s="42">
        <f>Weather!D252</f>
        <v>479.9</v>
      </c>
      <c r="X132" s="42">
        <f>Weather!E252</f>
        <v>0</v>
      </c>
      <c r="Y132" s="42">
        <f>Weather!F252</f>
        <v>420.9</v>
      </c>
      <c r="Z132" s="42">
        <f>Weather!G252</f>
        <v>1</v>
      </c>
      <c r="AA132" s="42">
        <f>Weather!H252</f>
        <v>365</v>
      </c>
      <c r="AB132" s="42">
        <f>Weather!I252</f>
        <v>5.0999999999999996</v>
      </c>
      <c r="AC132" s="42">
        <f>Weather!J252</f>
        <v>311</v>
      </c>
      <c r="AD132" s="42">
        <f>Weather!K252</f>
        <v>11.1</v>
      </c>
      <c r="AE132" s="42">
        <f>Weather!L252</f>
        <v>257.39999999999998</v>
      </c>
      <c r="AF132" s="42">
        <f>Weather!M252</f>
        <v>17.5</v>
      </c>
      <c r="AG132" s="42">
        <f>Weather!N252</f>
        <v>208.2</v>
      </c>
      <c r="AH132" s="42">
        <f>Weather!O252</f>
        <v>28.3</v>
      </c>
      <c r="AI132" s="42">
        <f>Weather!P252</f>
        <v>162.1</v>
      </c>
      <c r="AJ132" s="42">
        <f>Weather!Q252</f>
        <v>42.2</v>
      </c>
      <c r="AK132" s="42">
        <f>Weather!R252</f>
        <v>121.5</v>
      </c>
      <c r="AL132" s="42">
        <f>Weather!S252</f>
        <v>61.6</v>
      </c>
      <c r="AM132" s="39">
        <f>Economic!C132</f>
        <v>778672.728</v>
      </c>
      <c r="AN132" s="39">
        <f>Economic!D132</f>
        <v>7736.9</v>
      </c>
      <c r="AO132" s="39">
        <f>Economic!E132</f>
        <v>7738.9</v>
      </c>
      <c r="AP132" s="39">
        <f>Economic!F132</f>
        <v>125.5</v>
      </c>
      <c r="AQ132" s="39">
        <f>Economic!G132</f>
        <v>127.7</v>
      </c>
      <c r="AR132" s="43">
        <f t="shared" si="102"/>
        <v>30</v>
      </c>
      <c r="AS132" s="43">
        <v>22</v>
      </c>
      <c r="AT132" s="43">
        <f t="shared" si="124"/>
        <v>131</v>
      </c>
      <c r="AU132" s="43">
        <f t="shared" ref="AU132:BH132" si="180">AU120</f>
        <v>0</v>
      </c>
      <c r="AV132" s="43">
        <f t="shared" si="180"/>
        <v>0</v>
      </c>
      <c r="AW132" s="43">
        <f t="shared" si="180"/>
        <v>0</v>
      </c>
      <c r="AX132" s="43">
        <f t="shared" si="180"/>
        <v>0</v>
      </c>
      <c r="AY132" s="43">
        <f t="shared" si="180"/>
        <v>0</v>
      </c>
      <c r="AZ132" s="43">
        <f t="shared" si="180"/>
        <v>0</v>
      </c>
      <c r="BA132" s="43">
        <f t="shared" si="180"/>
        <v>0</v>
      </c>
      <c r="BB132" s="43">
        <f t="shared" si="180"/>
        <v>0</v>
      </c>
      <c r="BC132" s="43">
        <f t="shared" si="180"/>
        <v>0</v>
      </c>
      <c r="BD132" s="43">
        <f t="shared" si="180"/>
        <v>0</v>
      </c>
      <c r="BE132" s="43">
        <f t="shared" si="180"/>
        <v>1</v>
      </c>
      <c r="BF132" s="43">
        <f t="shared" si="180"/>
        <v>0</v>
      </c>
      <c r="BG132" s="43">
        <f t="shared" si="180"/>
        <v>0</v>
      </c>
      <c r="BH132" s="43">
        <f t="shared" si="180"/>
        <v>1</v>
      </c>
      <c r="BI132" s="43">
        <f t="shared" si="159"/>
        <v>1</v>
      </c>
      <c r="BJ132" s="44">
        <v>1</v>
      </c>
      <c r="BK132" s="179">
        <f t="shared" si="150"/>
        <v>0.25</v>
      </c>
      <c r="BL132" s="47">
        <v>0</v>
      </c>
      <c r="BM132" s="43">
        <f t="shared" si="75"/>
        <v>0</v>
      </c>
      <c r="BN132" s="49">
        <f t="shared" si="160"/>
        <v>479.9</v>
      </c>
      <c r="BO132" s="49">
        <f t="shared" si="161"/>
        <v>0</v>
      </c>
      <c r="BP132" s="49">
        <f t="shared" si="162"/>
        <v>420.9</v>
      </c>
      <c r="BQ132" s="49">
        <f t="shared" si="163"/>
        <v>1</v>
      </c>
      <c r="BR132" s="49">
        <f t="shared" si="164"/>
        <v>365</v>
      </c>
      <c r="BS132" s="49">
        <f t="shared" si="165"/>
        <v>5.0999999999999996</v>
      </c>
      <c r="BT132" s="49">
        <f t="shared" si="166"/>
        <v>311</v>
      </c>
      <c r="BU132" s="49">
        <f t="shared" si="167"/>
        <v>11.1</v>
      </c>
      <c r="BV132" s="49">
        <f t="shared" si="168"/>
        <v>257.39999999999998</v>
      </c>
      <c r="BW132" s="49">
        <f t="shared" si="169"/>
        <v>17.5</v>
      </c>
      <c r="BX132" s="49">
        <f t="shared" si="170"/>
        <v>208.2</v>
      </c>
      <c r="BY132" s="49">
        <f t="shared" si="171"/>
        <v>28.3</v>
      </c>
      <c r="BZ132" s="49">
        <f t="shared" si="172"/>
        <v>162.1</v>
      </c>
      <c r="CA132" s="49">
        <f t="shared" si="173"/>
        <v>42.2</v>
      </c>
      <c r="CB132" s="49">
        <f t="shared" si="174"/>
        <v>121.5</v>
      </c>
      <c r="CC132" s="49">
        <f t="shared" si="175"/>
        <v>61.6</v>
      </c>
      <c r="CD132" s="8">
        <f t="shared" si="176"/>
        <v>660.84753663131005</v>
      </c>
      <c r="CE132" s="8">
        <f t="shared" si="177"/>
        <v>2218.2359116957291</v>
      </c>
      <c r="CF132" s="8">
        <f t="shared" si="178"/>
        <v>88463.363223241089</v>
      </c>
    </row>
    <row r="133" spans="1:84">
      <c r="A133" s="7">
        <f>'Monthly Data'!A133</f>
        <v>44896</v>
      </c>
      <c r="B133" s="6">
        <f>'Monthly Data'!B133</f>
        <v>2022</v>
      </c>
      <c r="C133" s="6">
        <f t="shared" si="157"/>
        <v>12</v>
      </c>
      <c r="D133" s="8">
        <f>'Monthly Data'!D133</f>
        <v>13447826.60696169</v>
      </c>
      <c r="E133" s="1">
        <f>'Monthly Data'!E133</f>
        <v>511113.08695654914</v>
      </c>
      <c r="F133" s="8">
        <f>'Monthly Data'!F133</f>
        <v>13958939.693918239</v>
      </c>
      <c r="G133" s="8">
        <f>'Monthly Data'!G133</f>
        <v>4370701.4292690214</v>
      </c>
      <c r="H133" s="1">
        <f>'Monthly Data'!H133</f>
        <v>275789.68317710795</v>
      </c>
      <c r="I133" s="8">
        <f>'Monthly Data'!I133</f>
        <v>4646491.1124461293</v>
      </c>
      <c r="J133" s="8">
        <f>'Monthly Data'!J133</f>
        <v>10311737.817849258</v>
      </c>
      <c r="K133" s="1">
        <f>'Monthly Data'!K133</f>
        <v>669759.26272722369</v>
      </c>
      <c r="L133" s="8">
        <f>'Monthly Data'!L133</f>
        <v>10981497.080576481</v>
      </c>
      <c r="M133" s="8">
        <f>'Monthly Data'!M133</f>
        <v>134189.93874682492</v>
      </c>
      <c r="N133" s="8">
        <f>'Monthly Data'!N133</f>
        <v>32693.295593506227</v>
      </c>
      <c r="O133" s="5">
        <f>'Monthly Data'!O133</f>
        <v>26643.7</v>
      </c>
      <c r="P133" s="5">
        <f>'Monthly Data'!P133</f>
        <v>287.16000000000003</v>
      </c>
      <c r="Q133" s="8">
        <f>'Monthly Data'!Q133</f>
        <v>16750</v>
      </c>
      <c r="R133" s="8">
        <f>'Monthly Data'!R133</f>
        <v>1821</v>
      </c>
      <c r="S133" s="8">
        <f>'Monthly Data'!S133</f>
        <v>126</v>
      </c>
      <c r="T133" s="8">
        <f>'Monthly Data'!T133</f>
        <v>3270</v>
      </c>
      <c r="U133" s="8">
        <f>'Monthly Data'!U133</f>
        <v>30</v>
      </c>
      <c r="V133" s="41">
        <f>Weather!C253</f>
        <v>-0.31290322580645158</v>
      </c>
      <c r="W133" s="42">
        <f>Weather!D253</f>
        <v>691.7</v>
      </c>
      <c r="X133" s="42">
        <f>Weather!E253</f>
        <v>0</v>
      </c>
      <c r="Y133" s="42">
        <f>Weather!F253</f>
        <v>629.70000000000005</v>
      </c>
      <c r="Z133" s="42">
        <f>Weather!G253</f>
        <v>0</v>
      </c>
      <c r="AA133" s="42">
        <f>Weather!H253</f>
        <v>567.70000000000005</v>
      </c>
      <c r="AB133" s="42">
        <f>Weather!I253</f>
        <v>0</v>
      </c>
      <c r="AC133" s="42">
        <f>Weather!J253</f>
        <v>505.7</v>
      </c>
      <c r="AD133" s="42">
        <f>Weather!K253</f>
        <v>0</v>
      </c>
      <c r="AE133" s="42">
        <f>Weather!L253</f>
        <v>443.7</v>
      </c>
      <c r="AF133" s="42">
        <f>Weather!M253</f>
        <v>0</v>
      </c>
      <c r="AG133" s="42">
        <f>Weather!N253</f>
        <v>381.7</v>
      </c>
      <c r="AH133" s="42">
        <f>Weather!O253</f>
        <v>0</v>
      </c>
      <c r="AI133" s="42">
        <f>Weather!P253</f>
        <v>319.7</v>
      </c>
      <c r="AJ133" s="42">
        <f>Weather!Q253</f>
        <v>0</v>
      </c>
      <c r="AK133" s="42">
        <f>Weather!R253</f>
        <v>258.3</v>
      </c>
      <c r="AL133" s="42">
        <f>Weather!S253</f>
        <v>0.6</v>
      </c>
      <c r="AM133" s="39">
        <f>Economic!C133</f>
        <v>778672.728</v>
      </c>
      <c r="AN133" s="39">
        <f>Economic!D133</f>
        <v>7760.9</v>
      </c>
      <c r="AO133" s="39">
        <f>Economic!E133</f>
        <v>7777.2</v>
      </c>
      <c r="AP133" s="39">
        <f>Economic!F133</f>
        <v>129</v>
      </c>
      <c r="AQ133" s="39">
        <f>Economic!G133</f>
        <v>129.6</v>
      </c>
      <c r="AR133" s="43">
        <f t="shared" si="102"/>
        <v>31</v>
      </c>
      <c r="AS133" s="43">
        <v>20</v>
      </c>
      <c r="AT133" s="43">
        <f t="shared" si="124"/>
        <v>132</v>
      </c>
      <c r="AU133" s="43">
        <f t="shared" ref="AU133:BH133" si="181">AU121</f>
        <v>0</v>
      </c>
      <c r="AV133" s="43">
        <f t="shared" si="181"/>
        <v>0</v>
      </c>
      <c r="AW133" s="43">
        <f t="shared" si="181"/>
        <v>0</v>
      </c>
      <c r="AX133" s="43">
        <f t="shared" si="181"/>
        <v>0</v>
      </c>
      <c r="AY133" s="43">
        <f t="shared" si="181"/>
        <v>0</v>
      </c>
      <c r="AZ133" s="43">
        <f t="shared" si="181"/>
        <v>0</v>
      </c>
      <c r="BA133" s="43">
        <f t="shared" si="181"/>
        <v>0</v>
      </c>
      <c r="BB133" s="43">
        <f t="shared" si="181"/>
        <v>0</v>
      </c>
      <c r="BC133" s="43">
        <f t="shared" si="181"/>
        <v>0</v>
      </c>
      <c r="BD133" s="43">
        <f t="shared" si="181"/>
        <v>0</v>
      </c>
      <c r="BE133" s="43">
        <f t="shared" si="181"/>
        <v>0</v>
      </c>
      <c r="BF133" s="43">
        <f t="shared" si="181"/>
        <v>1</v>
      </c>
      <c r="BG133" s="43">
        <f t="shared" si="181"/>
        <v>0</v>
      </c>
      <c r="BH133" s="43">
        <f t="shared" si="181"/>
        <v>0</v>
      </c>
      <c r="BI133" s="43">
        <f t="shared" si="159"/>
        <v>0</v>
      </c>
      <c r="BJ133" s="44">
        <v>1</v>
      </c>
      <c r="BK133" s="179">
        <f t="shared" si="150"/>
        <v>0.25</v>
      </c>
      <c r="BL133" s="47">
        <v>0</v>
      </c>
      <c r="BM133" s="43">
        <f t="shared" si="75"/>
        <v>0</v>
      </c>
      <c r="BN133" s="49">
        <f t="shared" si="160"/>
        <v>691.7</v>
      </c>
      <c r="BO133" s="49">
        <f t="shared" si="161"/>
        <v>0</v>
      </c>
      <c r="BP133" s="49">
        <f t="shared" si="162"/>
        <v>629.70000000000005</v>
      </c>
      <c r="BQ133" s="49">
        <f t="shared" si="163"/>
        <v>0</v>
      </c>
      <c r="BR133" s="49">
        <f t="shared" si="164"/>
        <v>567.70000000000005</v>
      </c>
      <c r="BS133" s="49">
        <f t="shared" si="165"/>
        <v>0</v>
      </c>
      <c r="BT133" s="49">
        <f t="shared" si="166"/>
        <v>505.7</v>
      </c>
      <c r="BU133" s="49">
        <f t="shared" si="167"/>
        <v>0</v>
      </c>
      <c r="BV133" s="49">
        <f t="shared" si="168"/>
        <v>443.7</v>
      </c>
      <c r="BW133" s="49">
        <f t="shared" si="169"/>
        <v>0</v>
      </c>
      <c r="BX133" s="49">
        <f t="shared" si="170"/>
        <v>381.7</v>
      </c>
      <c r="BY133" s="49">
        <f t="shared" si="171"/>
        <v>0</v>
      </c>
      <c r="BZ133" s="49">
        <f t="shared" si="172"/>
        <v>319.7</v>
      </c>
      <c r="CA133" s="49">
        <f t="shared" si="173"/>
        <v>0</v>
      </c>
      <c r="CB133" s="49">
        <f t="shared" si="174"/>
        <v>258.3</v>
      </c>
      <c r="CC133" s="49">
        <f t="shared" si="175"/>
        <v>0.6</v>
      </c>
      <c r="CD133" s="8">
        <f t="shared" si="176"/>
        <v>833.36953396526803</v>
      </c>
      <c r="CE133" s="8">
        <f t="shared" si="177"/>
        <v>2551.6151084273088</v>
      </c>
      <c r="CF133" s="8">
        <f t="shared" si="178"/>
        <v>87154.738734733983</v>
      </c>
    </row>
    <row r="134" spans="1:84">
      <c r="O134" s="9"/>
      <c r="P134" s="9"/>
    </row>
    <row r="135" spans="1:84">
      <c r="O135" s="9"/>
      <c r="P135" s="9"/>
    </row>
    <row r="136" spans="1:84">
      <c r="O136" s="9"/>
      <c r="P136" s="9"/>
    </row>
    <row r="137" spans="1:84">
      <c r="O137" s="9"/>
      <c r="P137" s="9"/>
    </row>
    <row r="138" spans="1:84">
      <c r="O138" s="9"/>
      <c r="P138" s="9"/>
    </row>
    <row r="139" spans="1:84">
      <c r="O139" s="9"/>
      <c r="P139" s="9"/>
    </row>
    <row r="140" spans="1:84">
      <c r="O140" s="9"/>
      <c r="P140" s="9"/>
    </row>
    <row r="141" spans="1:84">
      <c r="O141" s="9"/>
      <c r="P141" s="9"/>
    </row>
    <row r="142" spans="1:84">
      <c r="O142" s="9"/>
      <c r="P142" s="9"/>
    </row>
    <row r="143" spans="1:84">
      <c r="O143" s="9"/>
      <c r="P143" s="9"/>
    </row>
    <row r="144" spans="1:84">
      <c r="O144" s="9"/>
      <c r="P144" s="9"/>
    </row>
    <row r="145" spans="15:16">
      <c r="O145" s="9"/>
      <c r="P145" s="9"/>
    </row>
    <row r="146" spans="15:16">
      <c r="O146" s="9"/>
      <c r="P146" s="9"/>
    </row>
    <row r="147" spans="15:16">
      <c r="O147" s="9"/>
      <c r="P147" s="9"/>
    </row>
    <row r="148" spans="15:16">
      <c r="O148" s="9"/>
      <c r="P148" s="9"/>
    </row>
    <row r="149" spans="15:16">
      <c r="O149" s="9"/>
      <c r="P149" s="9"/>
    </row>
    <row r="150" spans="15:16">
      <c r="O150" s="9"/>
      <c r="P150" s="9"/>
    </row>
    <row r="151" spans="15:16">
      <c r="O151" s="9"/>
      <c r="P151" s="9"/>
    </row>
    <row r="152" spans="15:16">
      <c r="O152" s="9"/>
      <c r="P152" s="9"/>
    </row>
    <row r="153" spans="15:16">
      <c r="O153" s="9"/>
      <c r="P153" s="9"/>
    </row>
    <row r="154" spans="15:16">
      <c r="O154" s="9"/>
      <c r="P154" s="9"/>
    </row>
    <row r="155" spans="15:16">
      <c r="O155" s="9"/>
      <c r="P155" s="9"/>
    </row>
    <row r="156" spans="15:16">
      <c r="O156" s="9"/>
      <c r="P156" s="9"/>
    </row>
    <row r="157" spans="15:16">
      <c r="O157" s="9"/>
      <c r="P157" s="9"/>
    </row>
    <row r="158" spans="15:16">
      <c r="O158" s="9"/>
      <c r="P158" s="9"/>
    </row>
    <row r="159" spans="15:16">
      <c r="O159" s="9"/>
      <c r="P159" s="9"/>
    </row>
    <row r="160" spans="15:16">
      <c r="O160" s="9"/>
      <c r="P160" s="9"/>
    </row>
    <row r="161" spans="15:16">
      <c r="O161" s="9"/>
      <c r="P161" s="9"/>
    </row>
    <row r="162" spans="15:16">
      <c r="O162" s="9"/>
      <c r="P162" s="9"/>
    </row>
    <row r="163" spans="15:16">
      <c r="O163" s="9"/>
      <c r="P163" s="9"/>
    </row>
    <row r="164" spans="15:16">
      <c r="O164" s="9"/>
      <c r="P164" s="9"/>
    </row>
    <row r="165" spans="15:16">
      <c r="O165" s="9"/>
      <c r="P165" s="9"/>
    </row>
    <row r="166" spans="15:16">
      <c r="O166" s="9"/>
      <c r="P166" s="9"/>
    </row>
    <row r="167" spans="15:16">
      <c r="O167" s="9"/>
      <c r="P167" s="9"/>
    </row>
    <row r="168" spans="15:16">
      <c r="O168" s="9"/>
      <c r="P168" s="9"/>
    </row>
    <row r="169" spans="15:16">
      <c r="O169" s="9"/>
      <c r="P169" s="9"/>
    </row>
    <row r="170" spans="15:16">
      <c r="O170" s="9"/>
      <c r="P170" s="9"/>
    </row>
    <row r="171" spans="15:16">
      <c r="O171" s="9"/>
      <c r="P171" s="9"/>
    </row>
    <row r="172" spans="15:16">
      <c r="O172" s="9"/>
      <c r="P172" s="9"/>
    </row>
    <row r="173" spans="15:16">
      <c r="O173" s="9"/>
      <c r="P173" s="9"/>
    </row>
    <row r="174" spans="15:16">
      <c r="O174" s="9"/>
      <c r="P174" s="9"/>
    </row>
    <row r="175" spans="15:16">
      <c r="O175" s="9"/>
      <c r="P175" s="9"/>
    </row>
    <row r="176" spans="15:16">
      <c r="O176" s="9"/>
      <c r="P176" s="9"/>
    </row>
    <row r="177" spans="15:16">
      <c r="O177" s="9"/>
      <c r="P177" s="9"/>
    </row>
    <row r="178" spans="15:16">
      <c r="O178" s="9"/>
      <c r="P178" s="9"/>
    </row>
    <row r="179" spans="15:16">
      <c r="O179" s="9"/>
      <c r="P179" s="9"/>
    </row>
    <row r="180" spans="15:16">
      <c r="O180" s="9"/>
      <c r="P180" s="9"/>
    </row>
    <row r="181" spans="15:16">
      <c r="O181" s="9"/>
      <c r="P181" s="9"/>
    </row>
    <row r="182" spans="15:16">
      <c r="O182" s="9"/>
      <c r="P182" s="9"/>
    </row>
    <row r="183" spans="15:16">
      <c r="O183" s="9"/>
      <c r="P183" s="9"/>
    </row>
    <row r="184" spans="15:16">
      <c r="O184" s="9"/>
      <c r="P184" s="9"/>
    </row>
    <row r="185" spans="15:16">
      <c r="O185" s="9"/>
      <c r="P185" s="9"/>
    </row>
    <row r="186" spans="15:16">
      <c r="O186" s="9"/>
      <c r="P186" s="9"/>
    </row>
    <row r="187" spans="15:16">
      <c r="O187" s="9"/>
      <c r="P187" s="9"/>
    </row>
    <row r="188" spans="15:16">
      <c r="O188" s="9"/>
      <c r="P188" s="9"/>
    </row>
    <row r="189" spans="15:16">
      <c r="O189" s="9"/>
      <c r="P189" s="9"/>
    </row>
    <row r="190" spans="15:16">
      <c r="O190" s="9"/>
      <c r="P190" s="9"/>
    </row>
    <row r="191" spans="15:16">
      <c r="O191" s="9"/>
      <c r="P191" s="9"/>
    </row>
    <row r="192" spans="15:16">
      <c r="O192" s="9"/>
      <c r="P192" s="9"/>
    </row>
    <row r="193" spans="15:16">
      <c r="O193" s="9"/>
      <c r="P193" s="9"/>
    </row>
    <row r="194" spans="15:16">
      <c r="O194" s="9"/>
      <c r="P194" s="9"/>
    </row>
    <row r="195" spans="15:16">
      <c r="O195" s="9"/>
      <c r="P195" s="9"/>
    </row>
    <row r="196" spans="15:16">
      <c r="O196" s="9"/>
      <c r="P196" s="9"/>
    </row>
    <row r="197" spans="15:16">
      <c r="O197" s="9"/>
      <c r="P197" s="9"/>
    </row>
    <row r="198" spans="15:16">
      <c r="O198" s="9"/>
      <c r="P198" s="9"/>
    </row>
    <row r="199" spans="15:16">
      <c r="O199" s="9"/>
      <c r="P199" s="9"/>
    </row>
    <row r="200" spans="15:16">
      <c r="O200" s="9"/>
      <c r="P200" s="9"/>
    </row>
    <row r="201" spans="15:16">
      <c r="O201" s="9"/>
      <c r="P201" s="9"/>
    </row>
    <row r="202" spans="15:16">
      <c r="O202" s="9"/>
      <c r="P202" s="9"/>
    </row>
    <row r="203" spans="15:16">
      <c r="O203" s="9"/>
      <c r="P203" s="9"/>
    </row>
    <row r="204" spans="15:16">
      <c r="O204" s="9"/>
      <c r="P204" s="9"/>
    </row>
    <row r="205" spans="15:16">
      <c r="O205" s="9"/>
      <c r="P205" s="9"/>
    </row>
    <row r="206" spans="15:16">
      <c r="O206" s="9"/>
      <c r="P206" s="9"/>
    </row>
    <row r="207" spans="15:16">
      <c r="O207" s="9"/>
      <c r="P207" s="9"/>
    </row>
    <row r="208" spans="15:16">
      <c r="O208" s="9"/>
      <c r="P208" s="9"/>
    </row>
    <row r="209" spans="15:16">
      <c r="O209" s="9"/>
      <c r="P209" s="9"/>
    </row>
    <row r="210" spans="15:16">
      <c r="O210" s="9"/>
      <c r="P210" s="9"/>
    </row>
    <row r="211" spans="15:16">
      <c r="O211" s="9"/>
      <c r="P211" s="9"/>
    </row>
    <row r="212" spans="15:16">
      <c r="O212" s="9"/>
      <c r="P212" s="9"/>
    </row>
    <row r="213" spans="15:16">
      <c r="O213" s="9"/>
      <c r="P213" s="9"/>
    </row>
    <row r="214" spans="15:16">
      <c r="O214" s="9"/>
      <c r="P214" s="9"/>
    </row>
    <row r="215" spans="15:16">
      <c r="O215" s="9"/>
      <c r="P215" s="9"/>
    </row>
    <row r="216" spans="15:16">
      <c r="O216" s="9"/>
      <c r="P216" s="9"/>
    </row>
    <row r="217" spans="15:16">
      <c r="O217" s="9"/>
      <c r="P217" s="9"/>
    </row>
    <row r="218" spans="15:16">
      <c r="O218" s="9"/>
      <c r="P218" s="9"/>
    </row>
    <row r="219" spans="15:16">
      <c r="O219" s="9"/>
      <c r="P219" s="9"/>
    </row>
    <row r="220" spans="15:16">
      <c r="O220" s="9"/>
      <c r="P220" s="9"/>
    </row>
    <row r="221" spans="15:16">
      <c r="O221" s="9"/>
      <c r="P221" s="9"/>
    </row>
    <row r="222" spans="15:16">
      <c r="O222" s="9"/>
      <c r="P222" s="9"/>
    </row>
    <row r="223" spans="15:16">
      <c r="O223" s="9"/>
      <c r="P223" s="9"/>
    </row>
    <row r="224" spans="15:16">
      <c r="O224" s="9"/>
      <c r="P224" s="9"/>
    </row>
    <row r="225" spans="15:16">
      <c r="O225" s="9"/>
      <c r="P225" s="9"/>
    </row>
    <row r="226" spans="15:16">
      <c r="O226" s="9"/>
      <c r="P226" s="9"/>
    </row>
    <row r="227" spans="15:16">
      <c r="O227" s="9"/>
      <c r="P227" s="9"/>
    </row>
    <row r="228" spans="15:16">
      <c r="O228" s="9"/>
      <c r="P228" s="9"/>
    </row>
    <row r="229" spans="15:16">
      <c r="O229" s="9"/>
      <c r="P229" s="9"/>
    </row>
    <row r="230" spans="15:16">
      <c r="O230" s="9"/>
      <c r="P230" s="9"/>
    </row>
    <row r="231" spans="15:16">
      <c r="O231" s="9"/>
      <c r="P231" s="9"/>
    </row>
    <row r="232" spans="15:16">
      <c r="O232" s="9"/>
      <c r="P232" s="9"/>
    </row>
    <row r="233" spans="15:16">
      <c r="O233" s="9"/>
      <c r="P233" s="9"/>
    </row>
    <row r="234" spans="15:16">
      <c r="O234" s="9"/>
      <c r="P234" s="9"/>
    </row>
    <row r="235" spans="15:16">
      <c r="O235" s="9"/>
      <c r="P235" s="9"/>
    </row>
    <row r="236" spans="15:16">
      <c r="O236" s="9"/>
      <c r="P236" s="9"/>
    </row>
    <row r="237" spans="15:16">
      <c r="O237" s="9"/>
      <c r="P237" s="9"/>
    </row>
    <row r="238" spans="15:16">
      <c r="O238" s="9"/>
      <c r="P238" s="9"/>
    </row>
    <row r="239" spans="15:16">
      <c r="O239" s="9"/>
      <c r="P239" s="9"/>
    </row>
    <row r="240" spans="15:16">
      <c r="O240" s="9"/>
      <c r="P240" s="9"/>
    </row>
    <row r="241" spans="15:16">
      <c r="O241" s="9"/>
      <c r="P241" s="9"/>
    </row>
    <row r="242" spans="15:16">
      <c r="O242" s="9"/>
      <c r="P242" s="9"/>
    </row>
    <row r="243" spans="15:16">
      <c r="O243" s="9"/>
      <c r="P243" s="9"/>
    </row>
    <row r="244" spans="15:16">
      <c r="O244" s="9"/>
      <c r="P244" s="9"/>
    </row>
    <row r="245" spans="15:16">
      <c r="O245" s="9"/>
      <c r="P245" s="9"/>
    </row>
    <row r="246" spans="15:16">
      <c r="O246" s="9"/>
      <c r="P246" s="9"/>
    </row>
    <row r="247" spans="15:16">
      <c r="O247" s="9"/>
      <c r="P247" s="9"/>
    </row>
    <row r="248" spans="15:16">
      <c r="O248" s="9"/>
      <c r="P248" s="9"/>
    </row>
    <row r="249" spans="15:16">
      <c r="O249" s="9"/>
      <c r="P249" s="9"/>
    </row>
    <row r="250" spans="15:16">
      <c r="O250" s="9"/>
      <c r="P250" s="9"/>
    </row>
    <row r="251" spans="15:16">
      <c r="O251" s="9"/>
      <c r="P251" s="9"/>
    </row>
    <row r="252" spans="15:16">
      <c r="O252" s="9"/>
      <c r="P252" s="9"/>
    </row>
    <row r="253" spans="15:16">
      <c r="O253" s="9"/>
      <c r="P253" s="9"/>
    </row>
    <row r="254" spans="15:16">
      <c r="O254" s="9"/>
      <c r="P254" s="9"/>
    </row>
    <row r="255" spans="15:16">
      <c r="O255" s="9"/>
      <c r="P255" s="9"/>
    </row>
    <row r="256" spans="15:16">
      <c r="O256" s="9"/>
      <c r="P256" s="9"/>
    </row>
    <row r="257" spans="15:16">
      <c r="O257" s="9"/>
      <c r="P257" s="9"/>
    </row>
    <row r="258" spans="15:16">
      <c r="O258" s="9"/>
      <c r="P258" s="9"/>
    </row>
    <row r="259" spans="15:16">
      <c r="O259" s="9"/>
      <c r="P259" s="9"/>
    </row>
    <row r="260" spans="15:16">
      <c r="O260" s="9"/>
      <c r="P260" s="9"/>
    </row>
    <row r="261" spans="15:16">
      <c r="O261" s="9"/>
      <c r="P261" s="9"/>
    </row>
    <row r="262" spans="15:16">
      <c r="O262" s="9"/>
      <c r="P262" s="9"/>
    </row>
    <row r="263" spans="15:16">
      <c r="O263" s="9"/>
      <c r="P263" s="9"/>
    </row>
    <row r="264" spans="15:16">
      <c r="O264" s="9"/>
      <c r="P264" s="9"/>
    </row>
    <row r="265" spans="15:16">
      <c r="O265" s="9"/>
      <c r="P265" s="9"/>
    </row>
    <row r="266" spans="15:16">
      <c r="O266" s="9"/>
      <c r="P266" s="9"/>
    </row>
    <row r="267" spans="15:16">
      <c r="O267" s="9"/>
      <c r="P267" s="9"/>
    </row>
    <row r="268" spans="15:16">
      <c r="O268" s="9"/>
      <c r="P268" s="9"/>
    </row>
    <row r="269" spans="15:16">
      <c r="O269" s="9"/>
    </row>
    <row r="270" spans="15:16">
      <c r="O270" s="9"/>
    </row>
    <row r="271" spans="15:16">
      <c r="O271" s="9"/>
    </row>
    <row r="272" spans="15:16">
      <c r="O272" s="9"/>
    </row>
    <row r="273" spans="15:15">
      <c r="O273" s="9"/>
    </row>
    <row r="274" spans="15:15">
      <c r="O274" s="9"/>
    </row>
    <row r="275" spans="15:15">
      <c r="O275" s="9"/>
    </row>
    <row r="276" spans="15:15">
      <c r="O276" s="9"/>
    </row>
    <row r="277" spans="15:15">
      <c r="O277" s="9"/>
    </row>
    <row r="278" spans="15:15">
      <c r="O278" s="9"/>
    </row>
    <row r="279" spans="15:15">
      <c r="O279" s="9"/>
    </row>
    <row r="280" spans="15:15">
      <c r="O280" s="9"/>
    </row>
    <row r="281" spans="15:15">
      <c r="O281" s="9"/>
    </row>
    <row r="282" spans="15:15">
      <c r="O282" s="9"/>
    </row>
    <row r="283" spans="15:15">
      <c r="O283" s="9"/>
    </row>
    <row r="284" spans="15:15">
      <c r="O284" s="9"/>
    </row>
    <row r="285" spans="15:15">
      <c r="O285" s="9"/>
    </row>
    <row r="286" spans="15:15">
      <c r="O286" s="9"/>
    </row>
    <row r="287" spans="15:15">
      <c r="O287" s="9"/>
    </row>
    <row r="288" spans="15:15">
      <c r="O288" s="9"/>
    </row>
    <row r="289" spans="15:15">
      <c r="O289" s="9"/>
    </row>
    <row r="290" spans="15:15">
      <c r="O290" s="9"/>
    </row>
    <row r="291" spans="15:15">
      <c r="O291" s="9"/>
    </row>
    <row r="292" spans="15:15">
      <c r="O292" s="9"/>
    </row>
    <row r="293" spans="15:15">
      <c r="O293" s="9"/>
    </row>
    <row r="294" spans="15:15">
      <c r="O294" s="9"/>
    </row>
    <row r="295" spans="15:15">
      <c r="O295" s="9"/>
    </row>
    <row r="296" spans="15:15">
      <c r="O296" s="9"/>
    </row>
    <row r="297" spans="15:15">
      <c r="O297" s="9"/>
    </row>
    <row r="298" spans="15:15">
      <c r="O298" s="9"/>
    </row>
    <row r="299" spans="15:15">
      <c r="O299" s="9"/>
    </row>
    <row r="300" spans="15:15">
      <c r="O300" s="9"/>
    </row>
    <row r="301" spans="15:15">
      <c r="O301" s="9"/>
    </row>
    <row r="302" spans="15:15">
      <c r="O302" s="9"/>
    </row>
    <row r="303" spans="15:15">
      <c r="O303" s="9"/>
    </row>
    <row r="304" spans="15:15">
      <c r="O304" s="9"/>
    </row>
    <row r="305" spans="15:15">
      <c r="O305" s="9"/>
    </row>
    <row r="306" spans="15:15">
      <c r="O306" s="9"/>
    </row>
    <row r="307" spans="15:15">
      <c r="O307" s="9"/>
    </row>
    <row r="308" spans="15:15">
      <c r="O308" s="9"/>
    </row>
    <row r="309" spans="15:15">
      <c r="O309" s="9"/>
    </row>
    <row r="310" spans="15:15">
      <c r="O310" s="9"/>
    </row>
    <row r="311" spans="15:15">
      <c r="O311" s="9"/>
    </row>
    <row r="312" spans="15:15">
      <c r="O312" s="9"/>
    </row>
    <row r="313" spans="15:15">
      <c r="O313" s="9"/>
    </row>
    <row r="314" spans="15:15">
      <c r="O314" s="9"/>
    </row>
    <row r="315" spans="15:15">
      <c r="O315" s="9"/>
    </row>
    <row r="316" spans="15:15">
      <c r="O316" s="9"/>
    </row>
    <row r="317" spans="15:15">
      <c r="O317" s="9"/>
    </row>
    <row r="318" spans="15:15">
      <c r="O318" s="9"/>
    </row>
    <row r="319" spans="15:15">
      <c r="O319" s="9"/>
    </row>
    <row r="320" spans="15:15">
      <c r="O320" s="9"/>
    </row>
    <row r="321" spans="15:15">
      <c r="O321" s="9"/>
    </row>
    <row r="322" spans="15:15">
      <c r="O322" s="9"/>
    </row>
    <row r="323" spans="15:15">
      <c r="O323" s="9"/>
    </row>
    <row r="324" spans="15:15">
      <c r="O324" s="9"/>
    </row>
    <row r="325" spans="15:15">
      <c r="O325" s="9"/>
    </row>
    <row r="326" spans="15:15">
      <c r="O326" s="9"/>
    </row>
    <row r="327" spans="15:15">
      <c r="O327" s="9"/>
    </row>
    <row r="328" spans="15:15">
      <c r="O328" s="9"/>
    </row>
    <row r="329" spans="15:15">
      <c r="O329" s="9"/>
    </row>
    <row r="330" spans="15:15">
      <c r="O330" s="9"/>
    </row>
    <row r="331" spans="15:15">
      <c r="O331" s="9"/>
    </row>
    <row r="332" spans="15:15">
      <c r="O332" s="9"/>
    </row>
    <row r="333" spans="15:15">
      <c r="O333" s="9"/>
    </row>
    <row r="334" spans="15:15">
      <c r="O334" s="9"/>
    </row>
    <row r="335" spans="15:15">
      <c r="O335" s="9"/>
    </row>
    <row r="336" spans="15:15">
      <c r="O336" s="9"/>
    </row>
    <row r="337" spans="15:15">
      <c r="O337" s="9"/>
    </row>
    <row r="338" spans="15:15">
      <c r="O338" s="9"/>
    </row>
    <row r="339" spans="15:15">
      <c r="O339" s="9"/>
    </row>
    <row r="340" spans="15:15">
      <c r="O340" s="9"/>
    </row>
    <row r="341" spans="15:15">
      <c r="O341" s="9"/>
    </row>
    <row r="342" spans="15:15">
      <c r="O342" s="9"/>
    </row>
    <row r="343" spans="15:15">
      <c r="O343" s="9"/>
    </row>
    <row r="344" spans="15:15">
      <c r="O344" s="9"/>
    </row>
    <row r="345" spans="15:15">
      <c r="O345" s="9"/>
    </row>
    <row r="346" spans="15:15">
      <c r="O346" s="9"/>
    </row>
    <row r="347" spans="15:15">
      <c r="O347" s="9"/>
    </row>
    <row r="348" spans="15:15">
      <c r="O348" s="9"/>
    </row>
    <row r="349" spans="15:15">
      <c r="O349" s="9"/>
    </row>
    <row r="350" spans="15:15">
      <c r="O350" s="9"/>
    </row>
    <row r="351" spans="15:15">
      <c r="O351" s="9"/>
    </row>
    <row r="352" spans="15:15">
      <c r="O352" s="9"/>
    </row>
    <row r="353" spans="15:15">
      <c r="O353" s="9"/>
    </row>
    <row r="354" spans="15:15">
      <c r="O354" s="9"/>
    </row>
    <row r="355" spans="15:15">
      <c r="O355" s="9"/>
    </row>
    <row r="356" spans="15:15">
      <c r="O356" s="9"/>
    </row>
    <row r="357" spans="15:15">
      <c r="O357" s="9"/>
    </row>
    <row r="358" spans="15:15">
      <c r="O358" s="9"/>
    </row>
    <row r="359" spans="15:15">
      <c r="O359" s="9"/>
    </row>
    <row r="360" spans="15:15">
      <c r="O360" s="9"/>
    </row>
    <row r="361" spans="15:15">
      <c r="O361" s="9"/>
    </row>
    <row r="362" spans="15:15">
      <c r="O362" s="9"/>
    </row>
    <row r="363" spans="15:15">
      <c r="O363" s="9"/>
    </row>
    <row r="364" spans="15:15">
      <c r="O364" s="9"/>
    </row>
    <row r="365" spans="15:15">
      <c r="O365" s="9"/>
    </row>
    <row r="366" spans="15:15">
      <c r="O366" s="9"/>
    </row>
    <row r="367" spans="15:15">
      <c r="O367" s="9"/>
    </row>
    <row r="368" spans="15:15">
      <c r="O368" s="9"/>
    </row>
    <row r="369" spans="15:15">
      <c r="O369" s="9"/>
    </row>
    <row r="370" spans="15:15">
      <c r="O370" s="9"/>
    </row>
    <row r="371" spans="15:15">
      <c r="O37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topLeftCell="B1" workbookViewId="0">
      <pane ySplit="1" topLeftCell="A8" activePane="bottomLeft" state="frozen"/>
      <selection activeCell="T171" sqref="T171"/>
      <selection pane="bottomLeft" activeCell="G143" sqref="G143"/>
    </sheetView>
  </sheetViews>
  <sheetFormatPr defaultRowHeight="12.75"/>
  <cols>
    <col min="1" max="2" width="9.140625" style="6"/>
    <col min="3" max="3" width="14.28515625" bestFit="1" customWidth="1"/>
    <col min="4" max="12" width="13.85546875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</cols>
  <sheetData>
    <row r="1" spans="1:23">
      <c r="A1" s="4" t="s">
        <v>0</v>
      </c>
      <c r="B1" s="4" t="s">
        <v>10</v>
      </c>
      <c r="C1" s="3" t="s">
        <v>1</v>
      </c>
      <c r="D1" s="3" t="s">
        <v>2</v>
      </c>
      <c r="E1" s="3" t="s">
        <v>14</v>
      </c>
      <c r="F1" s="3" t="s">
        <v>15</v>
      </c>
      <c r="G1" s="3" t="s">
        <v>3</v>
      </c>
      <c r="H1" s="3" t="s">
        <v>16</v>
      </c>
      <c r="I1" s="3" t="s">
        <v>17</v>
      </c>
      <c r="J1" s="3" t="s">
        <v>9</v>
      </c>
      <c r="K1" s="3" t="s">
        <v>18</v>
      </c>
      <c r="L1" s="3" t="s">
        <v>19</v>
      </c>
      <c r="M1" s="3" t="s">
        <v>4</v>
      </c>
      <c r="N1" s="3" t="s">
        <v>5</v>
      </c>
      <c r="O1" s="4" t="s">
        <v>13</v>
      </c>
      <c r="P1" s="4" t="s">
        <v>11</v>
      </c>
      <c r="Q1" s="3" t="s">
        <v>6</v>
      </c>
      <c r="R1" s="3" t="s">
        <v>183</v>
      </c>
      <c r="S1" s="3" t="s">
        <v>12</v>
      </c>
      <c r="T1" s="3" t="s">
        <v>7</v>
      </c>
      <c r="U1" s="3" t="s">
        <v>8</v>
      </c>
    </row>
    <row r="2" spans="1:23">
      <c r="A2" s="7">
        <v>40909</v>
      </c>
      <c r="B2" s="6">
        <f t="shared" ref="B2:B25" si="0">YEAR(A2)</f>
        <v>2012</v>
      </c>
      <c r="C2" s="1"/>
      <c r="D2" s="1">
        <v>12827420.298623217</v>
      </c>
      <c r="E2" s="1">
        <f>VLOOKUP(B2,CDM!$M$5:$N$16,2,FALSE)/12</f>
        <v>7616.598672289485</v>
      </c>
      <c r="F2" s="1">
        <f>D2+E2</f>
        <v>12835036.897295507</v>
      </c>
      <c r="G2" s="1">
        <v>4478351.0672541764</v>
      </c>
      <c r="H2" s="1">
        <f>VLOOKUP(B2,CDM!$M$5:$S$16,3,FALSE)/12</f>
        <v>26559.009222780162</v>
      </c>
      <c r="I2" s="1">
        <f>G2+H2</f>
        <v>4504910.0764769567</v>
      </c>
      <c r="J2" s="1">
        <v>12990962.837961996</v>
      </c>
      <c r="K2" s="1">
        <f>VLOOKUP(B2,CDM!$M$5:$S$16,4,FALSE)/12</f>
        <v>37506.851639469562</v>
      </c>
      <c r="L2" s="1">
        <f>J2+K2</f>
        <v>13028469.689601466</v>
      </c>
      <c r="M2" s="1">
        <v>231418.9036474805</v>
      </c>
      <c r="N2" s="1">
        <v>35978.101240496195</v>
      </c>
      <c r="O2" s="5">
        <v>28201.79</v>
      </c>
      <c r="P2" s="5">
        <v>507.87</v>
      </c>
      <c r="Q2" s="2">
        <v>13894</v>
      </c>
      <c r="R2" s="2">
        <v>1705</v>
      </c>
      <c r="S2" s="2">
        <v>116</v>
      </c>
      <c r="T2" s="2">
        <v>3018</v>
      </c>
      <c r="U2" s="2">
        <v>30</v>
      </c>
      <c r="W2" s="2"/>
    </row>
    <row r="3" spans="1:23">
      <c r="A3" s="7">
        <v>40940</v>
      </c>
      <c r="B3" s="6">
        <f t="shared" si="0"/>
        <v>2012</v>
      </c>
      <c r="C3" s="1"/>
      <c r="D3" s="1">
        <v>11197440.04167104</v>
      </c>
      <c r="E3" s="1">
        <f>VLOOKUP(B3,CDM!$M$5:$N$16,2,FALSE)/12</f>
        <v>7616.598672289485</v>
      </c>
      <c r="F3" s="1">
        <f t="shared" ref="F3:F66" si="1">D3+E3</f>
        <v>11205056.640343329</v>
      </c>
      <c r="G3" s="1">
        <v>4065707.5581034366</v>
      </c>
      <c r="H3" s="1">
        <f>VLOOKUP(B3,CDM!$M$5:$S$16,3,FALSE)/12</f>
        <v>26559.009222780162</v>
      </c>
      <c r="I3" s="1">
        <f t="shared" ref="I3:I66" si="2">G3+H3</f>
        <v>4092266.567326217</v>
      </c>
      <c r="J3" s="1">
        <v>12511988.18141382</v>
      </c>
      <c r="K3" s="1">
        <f>VLOOKUP(B3,CDM!$M$5:$S$16,4,FALSE)/12</f>
        <v>37506.851639469562</v>
      </c>
      <c r="L3" s="1">
        <f t="shared" ref="L3:L66" si="3">J3+K3</f>
        <v>12549495.03305329</v>
      </c>
      <c r="M3" s="1">
        <v>199041.46917053807</v>
      </c>
      <c r="N3" s="1">
        <v>32624.224859688042</v>
      </c>
      <c r="O3" s="5">
        <v>28498.41</v>
      </c>
      <c r="P3" s="5">
        <v>507.87</v>
      </c>
      <c r="Q3" s="2">
        <v>13839</v>
      </c>
      <c r="R3" s="2">
        <v>1686</v>
      </c>
      <c r="S3" s="2">
        <v>114</v>
      </c>
      <c r="T3" s="2">
        <v>3018</v>
      </c>
      <c r="U3" s="2">
        <v>30</v>
      </c>
      <c r="W3" s="2"/>
    </row>
    <row r="4" spans="1:23">
      <c r="A4" s="7">
        <v>40969</v>
      </c>
      <c r="B4" s="6">
        <f t="shared" si="0"/>
        <v>2012</v>
      </c>
      <c r="C4" s="1"/>
      <c r="D4" s="1">
        <v>10111651.608718148</v>
      </c>
      <c r="E4" s="1">
        <f>VLOOKUP(B4,CDM!$M$5:$N$16,2,FALSE)/12</f>
        <v>7616.598672289485</v>
      </c>
      <c r="F4" s="1">
        <f t="shared" si="1"/>
        <v>10119268.207390437</v>
      </c>
      <c r="G4" s="1">
        <v>3961602.6327651269</v>
      </c>
      <c r="H4" s="1">
        <f>VLOOKUP(B4,CDM!$M$5:$S$16,3,FALSE)/12</f>
        <v>26559.009222780162</v>
      </c>
      <c r="I4" s="1">
        <f t="shared" si="2"/>
        <v>3988161.6419879072</v>
      </c>
      <c r="J4" s="1">
        <v>12515628.791895019</v>
      </c>
      <c r="K4" s="1">
        <f>VLOOKUP(B4,CDM!$M$5:$S$16,4,FALSE)/12</f>
        <v>37506.851639469562</v>
      </c>
      <c r="L4" s="1">
        <f t="shared" si="3"/>
        <v>12553135.643534489</v>
      </c>
      <c r="M4" s="1">
        <v>189823.62947106914</v>
      </c>
      <c r="N4" s="1">
        <v>34083.131082688917</v>
      </c>
      <c r="O4" s="5">
        <v>27880.02</v>
      </c>
      <c r="P4" s="5">
        <v>507.87</v>
      </c>
      <c r="Q4" s="2">
        <v>13913</v>
      </c>
      <c r="R4" s="2">
        <v>1687</v>
      </c>
      <c r="S4" s="2">
        <v>116</v>
      </c>
      <c r="T4" s="2">
        <v>3018</v>
      </c>
      <c r="U4" s="2">
        <v>30</v>
      </c>
      <c r="W4" s="2"/>
    </row>
    <row r="5" spans="1:23">
      <c r="A5" s="7">
        <v>41000</v>
      </c>
      <c r="B5" s="6">
        <f t="shared" si="0"/>
        <v>2012</v>
      </c>
      <c r="C5" s="1"/>
      <c r="D5" s="1">
        <v>8478796.54526967</v>
      </c>
      <c r="E5" s="1">
        <f>VLOOKUP(B5,CDM!$M$5:$N$16,2,FALSE)/12</f>
        <v>7616.598672289485</v>
      </c>
      <c r="F5" s="1">
        <f t="shared" si="1"/>
        <v>8486413.1439419594</v>
      </c>
      <c r="G5" s="1">
        <v>3489558.9725733865</v>
      </c>
      <c r="H5" s="1">
        <f>VLOOKUP(B5,CDM!$M$5:$S$16,3,FALSE)/12</f>
        <v>26559.009222780162</v>
      </c>
      <c r="I5" s="1">
        <f t="shared" si="2"/>
        <v>3516117.9817961669</v>
      </c>
      <c r="J5" s="1">
        <v>11581560.752751157</v>
      </c>
      <c r="K5" s="1">
        <f>VLOOKUP(B5,CDM!$M$5:$S$16,4,FALSE)/12</f>
        <v>37506.851639469562</v>
      </c>
      <c r="L5" s="1">
        <f t="shared" si="3"/>
        <v>11619067.604390627</v>
      </c>
      <c r="M5" s="1">
        <v>160050.00734917622</v>
      </c>
      <c r="N5" s="1">
        <v>34777.126850853536</v>
      </c>
      <c r="O5" s="5">
        <v>28650.760000000002</v>
      </c>
      <c r="P5" s="5">
        <v>507.87</v>
      </c>
      <c r="Q5" s="2">
        <v>13930</v>
      </c>
      <c r="R5" s="2">
        <v>1677</v>
      </c>
      <c r="S5" s="2">
        <v>115</v>
      </c>
      <c r="T5" s="2">
        <v>3018</v>
      </c>
      <c r="U5" s="2">
        <v>30</v>
      </c>
      <c r="W5" s="2"/>
    </row>
    <row r="6" spans="1:23">
      <c r="A6" s="7">
        <v>41030</v>
      </c>
      <c r="B6" s="6">
        <f t="shared" si="0"/>
        <v>2012</v>
      </c>
      <c r="C6" s="1"/>
      <c r="D6" s="1">
        <v>7926945.9205015553</v>
      </c>
      <c r="E6" s="1">
        <f>VLOOKUP(B6,CDM!$M$5:$N$16,2,FALSE)/12</f>
        <v>7616.598672289485</v>
      </c>
      <c r="F6" s="1">
        <f t="shared" si="1"/>
        <v>7934562.5191738447</v>
      </c>
      <c r="G6" s="1">
        <v>3594919.6695303437</v>
      </c>
      <c r="H6" s="1">
        <f>VLOOKUP(B6,CDM!$M$5:$S$16,3,FALSE)/12</f>
        <v>26559.009222780162</v>
      </c>
      <c r="I6" s="1">
        <f t="shared" si="2"/>
        <v>3621478.6787531241</v>
      </c>
      <c r="J6" s="1">
        <v>12251017.851641623</v>
      </c>
      <c r="K6" s="1">
        <f>VLOOKUP(B6,CDM!$M$5:$S$16,4,FALSE)/12</f>
        <v>37506.851639469562</v>
      </c>
      <c r="L6" s="1">
        <f t="shared" si="3"/>
        <v>12288524.703281093</v>
      </c>
      <c r="M6" s="1">
        <v>144384.19131953857</v>
      </c>
      <c r="N6" s="1">
        <v>33019.137001354022</v>
      </c>
      <c r="O6" s="5">
        <v>27422.899999999998</v>
      </c>
      <c r="P6" s="5">
        <v>507.87</v>
      </c>
      <c r="Q6" s="2">
        <v>13951</v>
      </c>
      <c r="R6" s="2">
        <v>1682</v>
      </c>
      <c r="S6" s="2">
        <v>115</v>
      </c>
      <c r="T6" s="2">
        <v>3018</v>
      </c>
      <c r="U6" s="2">
        <v>30</v>
      </c>
      <c r="W6" s="2"/>
    </row>
    <row r="7" spans="1:23">
      <c r="A7" s="7">
        <v>41061</v>
      </c>
      <c r="B7" s="6">
        <f t="shared" si="0"/>
        <v>2012</v>
      </c>
      <c r="C7" s="1"/>
      <c r="D7" s="1">
        <v>8454655.5354389474</v>
      </c>
      <c r="E7" s="1">
        <f>VLOOKUP(B7,CDM!$M$5:$N$16,2,FALSE)/12</f>
        <v>7616.598672289485</v>
      </c>
      <c r="F7" s="1">
        <f t="shared" si="1"/>
        <v>8462272.1341112368</v>
      </c>
      <c r="G7" s="1">
        <v>3781481.9837417374</v>
      </c>
      <c r="H7" s="1">
        <f>VLOOKUP(B7,CDM!$M$5:$S$16,3,FALSE)/12</f>
        <v>26559.009222780162</v>
      </c>
      <c r="I7" s="1">
        <f t="shared" si="2"/>
        <v>3808040.9929645178</v>
      </c>
      <c r="J7" s="1">
        <v>12310028.390929945</v>
      </c>
      <c r="K7" s="1">
        <f>VLOOKUP(B7,CDM!$M$5:$S$16,4,FALSE)/12</f>
        <v>37506.851639469562</v>
      </c>
      <c r="L7" s="1">
        <f t="shared" si="3"/>
        <v>12347535.242569415</v>
      </c>
      <c r="M7" s="1">
        <v>129019.81210405308</v>
      </c>
      <c r="N7" s="1">
        <v>34805.063517449991</v>
      </c>
      <c r="O7" s="5">
        <v>28656.22</v>
      </c>
      <c r="P7" s="5">
        <v>507.87</v>
      </c>
      <c r="Q7" s="2">
        <v>13951</v>
      </c>
      <c r="R7" s="2">
        <v>1682</v>
      </c>
      <c r="S7" s="2">
        <v>114</v>
      </c>
      <c r="T7" s="2">
        <v>3018</v>
      </c>
      <c r="U7" s="2">
        <v>30</v>
      </c>
      <c r="W7" s="2"/>
    </row>
    <row r="8" spans="1:23">
      <c r="A8" s="7">
        <v>41091</v>
      </c>
      <c r="B8" s="6">
        <f t="shared" si="0"/>
        <v>2012</v>
      </c>
      <c r="C8" s="1"/>
      <c r="D8" s="1">
        <v>9826603.0632330216</v>
      </c>
      <c r="E8" s="1">
        <f>VLOOKUP(B8,CDM!$M$5:$N$16,2,FALSE)/12</f>
        <v>7616.598672289485</v>
      </c>
      <c r="F8" s="1">
        <f t="shared" si="1"/>
        <v>9834219.661905311</v>
      </c>
      <c r="G8" s="1">
        <v>4207305.3270734232</v>
      </c>
      <c r="H8" s="1">
        <f>VLOOKUP(B8,CDM!$M$5:$S$16,3,FALSE)/12</f>
        <v>26559.009222780162</v>
      </c>
      <c r="I8" s="1">
        <f t="shared" si="2"/>
        <v>4233864.3362962035</v>
      </c>
      <c r="J8" s="1">
        <v>11300716.156588657</v>
      </c>
      <c r="K8" s="1">
        <f>VLOOKUP(B8,CDM!$M$5:$S$16,4,FALSE)/12</f>
        <v>37506.851639469562</v>
      </c>
      <c r="L8" s="1">
        <f t="shared" si="3"/>
        <v>11338223.008228127</v>
      </c>
      <c r="M8" s="1">
        <v>138431.42611166334</v>
      </c>
      <c r="N8" s="1">
        <v>33577.12247694777</v>
      </c>
      <c r="O8" s="5">
        <v>28813.030000000002</v>
      </c>
      <c r="P8" s="5">
        <v>507.87</v>
      </c>
      <c r="Q8" s="2">
        <v>14026</v>
      </c>
      <c r="R8" s="2">
        <v>1691</v>
      </c>
      <c r="S8" s="2">
        <v>113</v>
      </c>
      <c r="T8" s="2">
        <v>3018</v>
      </c>
      <c r="U8" s="2">
        <v>30</v>
      </c>
      <c r="W8" s="2"/>
    </row>
    <row r="9" spans="1:23">
      <c r="A9" s="7">
        <v>41122</v>
      </c>
      <c r="B9" s="6">
        <f t="shared" si="0"/>
        <v>2012</v>
      </c>
      <c r="C9" s="1"/>
      <c r="D9" s="1">
        <v>9147834.0091446079</v>
      </c>
      <c r="E9" s="1">
        <f>VLOOKUP(B9,CDM!$M$5:$N$16,2,FALSE)/12</f>
        <v>7616.598672289485</v>
      </c>
      <c r="F9" s="1">
        <f t="shared" si="1"/>
        <v>9155450.6078168973</v>
      </c>
      <c r="G9" s="1">
        <v>4030620.2912917547</v>
      </c>
      <c r="H9" s="1">
        <f>VLOOKUP(B9,CDM!$M$5:$S$16,3,FALSE)/12</f>
        <v>26559.009222780162</v>
      </c>
      <c r="I9" s="1">
        <f t="shared" si="2"/>
        <v>4057179.300514535</v>
      </c>
      <c r="J9" s="1">
        <v>10221475.762723412</v>
      </c>
      <c r="K9" s="1">
        <f>VLOOKUP(B9,CDM!$M$5:$S$16,4,FALSE)/12</f>
        <v>37506.851639469562</v>
      </c>
      <c r="L9" s="1">
        <f t="shared" si="3"/>
        <v>10258982.614362882</v>
      </c>
      <c r="M9" s="1">
        <v>156496.67510014755</v>
      </c>
      <c r="N9" s="1">
        <v>34380.76217153528</v>
      </c>
      <c r="O9" s="5">
        <v>28999.7</v>
      </c>
      <c r="P9" s="5">
        <v>507.87</v>
      </c>
      <c r="Q9" s="2">
        <v>14008</v>
      </c>
      <c r="R9" s="2">
        <v>1683</v>
      </c>
      <c r="S9" s="2">
        <v>115</v>
      </c>
      <c r="T9" s="2">
        <v>3018</v>
      </c>
      <c r="U9" s="2">
        <v>30</v>
      </c>
      <c r="W9" s="2"/>
    </row>
    <row r="10" spans="1:23">
      <c r="A10" s="7">
        <v>41153</v>
      </c>
      <c r="B10" s="6">
        <f t="shared" si="0"/>
        <v>2012</v>
      </c>
      <c r="C10" s="1"/>
      <c r="D10" s="1">
        <v>7812356.94077376</v>
      </c>
      <c r="E10" s="1">
        <f>VLOOKUP(B10,CDM!$M$5:$N$16,2,FALSE)/12</f>
        <v>7616.598672289485</v>
      </c>
      <c r="F10" s="1">
        <f t="shared" si="1"/>
        <v>7819973.5394460494</v>
      </c>
      <c r="G10" s="1">
        <v>3577087.4095730796</v>
      </c>
      <c r="H10" s="1">
        <f>VLOOKUP(B10,CDM!$M$5:$S$16,3,FALSE)/12</f>
        <v>26559.009222780162</v>
      </c>
      <c r="I10" s="1">
        <f t="shared" si="2"/>
        <v>3603646.4187958599</v>
      </c>
      <c r="J10" s="1">
        <v>9495774.282707544</v>
      </c>
      <c r="K10" s="1">
        <f>VLOOKUP(B10,CDM!$M$5:$S$16,4,FALSE)/12</f>
        <v>37506.851639469562</v>
      </c>
      <c r="L10" s="1">
        <f t="shared" si="3"/>
        <v>9533281.1343470141</v>
      </c>
      <c r="M10" s="1">
        <v>174006.81475457569</v>
      </c>
      <c r="N10" s="1">
        <v>35375.654033656472</v>
      </c>
      <c r="O10" s="5">
        <v>24615.149999999998</v>
      </c>
      <c r="P10" s="5">
        <v>507.87</v>
      </c>
      <c r="Q10" s="2">
        <v>14087</v>
      </c>
      <c r="R10" s="2">
        <v>1686</v>
      </c>
      <c r="S10" s="2">
        <v>116</v>
      </c>
      <c r="T10" s="2">
        <v>3018</v>
      </c>
      <c r="U10" s="2">
        <v>30</v>
      </c>
      <c r="W10" s="2"/>
    </row>
    <row r="11" spans="1:23">
      <c r="A11" s="7">
        <v>41183</v>
      </c>
      <c r="B11" s="6">
        <f t="shared" si="0"/>
        <v>2012</v>
      </c>
      <c r="C11" s="1"/>
      <c r="D11" s="1">
        <v>8482688.6504607759</v>
      </c>
      <c r="E11" s="1">
        <f>VLOOKUP(B11,CDM!$M$5:$N$16,2,FALSE)/12</f>
        <v>7616.598672289485</v>
      </c>
      <c r="F11" s="1">
        <f t="shared" si="1"/>
        <v>8490305.2491330653</v>
      </c>
      <c r="G11" s="1">
        <v>3583266.3542476725</v>
      </c>
      <c r="H11" s="1">
        <f>VLOOKUP(B11,CDM!$M$5:$S$16,3,FALSE)/12</f>
        <v>26559.009222780162</v>
      </c>
      <c r="I11" s="1">
        <f t="shared" si="2"/>
        <v>3609825.3634704528</v>
      </c>
      <c r="J11" s="1">
        <v>10069244.846842447</v>
      </c>
      <c r="K11" s="1">
        <f>VLOOKUP(B11,CDM!$M$5:$S$16,4,FALSE)/12</f>
        <v>37506.851639469562</v>
      </c>
      <c r="L11" s="1">
        <f t="shared" si="3"/>
        <v>10106751.698481917</v>
      </c>
      <c r="M11" s="1">
        <v>204099.79528729056</v>
      </c>
      <c r="N11" s="1">
        <v>36526.962722723503</v>
      </c>
      <c r="O11" s="5">
        <v>24974.510000000002</v>
      </c>
      <c r="P11" s="5">
        <v>507.87</v>
      </c>
      <c r="Q11" s="2">
        <v>14124</v>
      </c>
      <c r="R11" s="2">
        <v>1691</v>
      </c>
      <c r="S11" s="2">
        <v>114</v>
      </c>
      <c r="T11" s="2">
        <v>3018</v>
      </c>
      <c r="U11" s="2">
        <v>30</v>
      </c>
      <c r="W11" s="2"/>
    </row>
    <row r="12" spans="1:23">
      <c r="A12" s="7">
        <v>41214</v>
      </c>
      <c r="B12" s="6">
        <f t="shared" si="0"/>
        <v>2012</v>
      </c>
      <c r="C12" s="1"/>
      <c r="D12" s="1">
        <v>9857148.4128671885</v>
      </c>
      <c r="E12" s="1">
        <f>VLOOKUP(B12,CDM!$M$5:$N$16,2,FALSE)/12</f>
        <v>7616.598672289485</v>
      </c>
      <c r="F12" s="1">
        <f t="shared" si="1"/>
        <v>9864765.0115394779</v>
      </c>
      <c r="G12" s="1">
        <v>3885581.043925914</v>
      </c>
      <c r="H12" s="1">
        <f>VLOOKUP(B12,CDM!$M$5:$S$16,3,FALSE)/12</f>
        <v>26559.009222780162</v>
      </c>
      <c r="I12" s="1">
        <f t="shared" si="2"/>
        <v>3912140.0531486943</v>
      </c>
      <c r="J12" s="1">
        <v>9879832.7372840885</v>
      </c>
      <c r="K12" s="1">
        <f>VLOOKUP(B12,CDM!$M$5:$S$16,4,FALSE)/12</f>
        <v>37506.851639469562</v>
      </c>
      <c r="L12" s="1">
        <f t="shared" si="3"/>
        <v>9917339.5889235586</v>
      </c>
      <c r="M12" s="1">
        <v>218255.46677308917</v>
      </c>
      <c r="N12" s="1">
        <v>34618.930633311735</v>
      </c>
      <c r="O12" s="5">
        <v>24244.86</v>
      </c>
      <c r="P12" s="5">
        <v>507.87</v>
      </c>
      <c r="Q12" s="2">
        <v>14160</v>
      </c>
      <c r="R12" s="2">
        <v>1696</v>
      </c>
      <c r="S12" s="2">
        <v>114</v>
      </c>
      <c r="T12" s="2">
        <v>3018</v>
      </c>
      <c r="U12" s="2">
        <v>30</v>
      </c>
      <c r="W12" s="2"/>
    </row>
    <row r="13" spans="1:23">
      <c r="A13" s="7">
        <v>41244</v>
      </c>
      <c r="B13" s="6">
        <f t="shared" si="0"/>
        <v>2012</v>
      </c>
      <c r="C13" s="1"/>
      <c r="D13" s="1">
        <v>12044245.788790239</v>
      </c>
      <c r="E13" s="1">
        <f>VLOOKUP(B13,CDM!$M$5:$N$16,2,FALSE)/12</f>
        <v>7616.598672289485</v>
      </c>
      <c r="F13" s="1">
        <f t="shared" si="1"/>
        <v>12051862.387462528</v>
      </c>
      <c r="G13" s="1">
        <v>4326765.4926572656</v>
      </c>
      <c r="H13" s="1">
        <f>VLOOKUP(B13,CDM!$M$5:$S$16,3,FALSE)/12</f>
        <v>26559.009222780162</v>
      </c>
      <c r="I13" s="1">
        <f t="shared" si="2"/>
        <v>4353324.501880046</v>
      </c>
      <c r="J13" s="1">
        <v>9921360.8879205063</v>
      </c>
      <c r="K13" s="1">
        <f>VLOOKUP(B13,CDM!$M$5:$S$16,4,FALSE)/12</f>
        <v>37506.851639469562</v>
      </c>
      <c r="L13" s="1">
        <f t="shared" si="3"/>
        <v>9958867.7395599764</v>
      </c>
      <c r="M13" s="1">
        <v>238214.40461632682</v>
      </c>
      <c r="N13" s="1">
        <v>36066.839189856706</v>
      </c>
      <c r="O13" s="5">
        <v>24083.310000000005</v>
      </c>
      <c r="P13" s="5">
        <v>507.87</v>
      </c>
      <c r="Q13" s="2">
        <v>14224.5</v>
      </c>
      <c r="R13" s="2">
        <v>1691.5</v>
      </c>
      <c r="S13" s="2">
        <v>116</v>
      </c>
      <c r="T13" s="2">
        <v>3018</v>
      </c>
      <c r="U13" s="2">
        <v>30</v>
      </c>
      <c r="W13" s="2"/>
    </row>
    <row r="14" spans="1:23">
      <c r="A14" s="7">
        <v>41275</v>
      </c>
      <c r="B14" s="6">
        <f t="shared" si="0"/>
        <v>2013</v>
      </c>
      <c r="C14" s="1"/>
      <c r="D14" s="1">
        <v>13215525.720835192</v>
      </c>
      <c r="E14" s="1">
        <f>VLOOKUP(B14,CDM!$M$5:$N$16,2,FALSE)/12</f>
        <v>22973.530962145975</v>
      </c>
      <c r="F14" s="1">
        <f t="shared" si="1"/>
        <v>13238499.251797339</v>
      </c>
      <c r="G14" s="1">
        <v>4635815.4090870637</v>
      </c>
      <c r="H14" s="1">
        <f>VLOOKUP(B14,CDM!$M$5:$S$16,3,FALSE)/12</f>
        <v>86206.064258494749</v>
      </c>
      <c r="I14" s="1">
        <f t="shared" si="2"/>
        <v>4722021.4733455582</v>
      </c>
      <c r="J14" s="1">
        <v>10592340.05771707</v>
      </c>
      <c r="K14" s="1">
        <f>VLOOKUP(B14,CDM!$M$5:$S$16,4,FALSE)/12</f>
        <v>100316.97639072855</v>
      </c>
      <c r="L14" s="1">
        <f t="shared" si="3"/>
        <v>10692657.034107799</v>
      </c>
      <c r="M14" s="1">
        <v>231418.9036474805</v>
      </c>
      <c r="N14" s="1">
        <v>34772.246845864785</v>
      </c>
      <c r="O14" s="5">
        <v>24385.01</v>
      </c>
      <c r="P14" s="5">
        <v>507.87</v>
      </c>
      <c r="Q14" s="2">
        <v>14224.5</v>
      </c>
      <c r="R14" s="2">
        <v>1691.5</v>
      </c>
      <c r="S14" s="2">
        <v>114</v>
      </c>
      <c r="T14" s="2">
        <v>3018</v>
      </c>
      <c r="U14" s="2">
        <v>30</v>
      </c>
      <c r="W14" s="2"/>
    </row>
    <row r="15" spans="1:23">
      <c r="A15" s="7">
        <v>41306</v>
      </c>
      <c r="B15" s="6">
        <f t="shared" si="0"/>
        <v>2013</v>
      </c>
      <c r="C15" s="1"/>
      <c r="D15" s="1">
        <v>11933004.618414706</v>
      </c>
      <c r="E15" s="1">
        <f>VLOOKUP(B15,CDM!$M$5:$N$16,2,FALSE)/12</f>
        <v>22973.530962145975</v>
      </c>
      <c r="F15" s="1">
        <f t="shared" si="1"/>
        <v>11955978.149376852</v>
      </c>
      <c r="G15" s="1">
        <v>4293515.4118769756</v>
      </c>
      <c r="H15" s="1">
        <f>VLOOKUP(B15,CDM!$M$5:$S$16,3,FALSE)/12</f>
        <v>86206.064258494749</v>
      </c>
      <c r="I15" s="1">
        <f t="shared" si="2"/>
        <v>4379721.47613547</v>
      </c>
      <c r="J15" s="1">
        <v>10066435.971520996</v>
      </c>
      <c r="K15" s="1">
        <f>VLOOKUP(B15,CDM!$M$5:$S$16,4,FALSE)/12</f>
        <v>100316.97639072855</v>
      </c>
      <c r="L15" s="1">
        <f t="shared" si="3"/>
        <v>10166752.947911724</v>
      </c>
      <c r="M15" s="1">
        <v>192529.7127668272</v>
      </c>
      <c r="N15" s="1">
        <v>32880.692076830739</v>
      </c>
      <c r="O15" s="5">
        <v>24989.890000000003</v>
      </c>
      <c r="P15" s="5">
        <v>507.87</v>
      </c>
      <c r="Q15" s="2">
        <v>14229</v>
      </c>
      <c r="R15" s="2">
        <v>1694</v>
      </c>
      <c r="S15" s="2">
        <v>113</v>
      </c>
      <c r="T15" s="2">
        <v>3069</v>
      </c>
      <c r="U15" s="2">
        <v>30</v>
      </c>
      <c r="W15" s="2"/>
    </row>
    <row r="16" spans="1:23">
      <c r="A16" s="7">
        <v>41334</v>
      </c>
      <c r="B16" s="6">
        <f t="shared" si="0"/>
        <v>2013</v>
      </c>
      <c r="C16" s="1"/>
      <c r="D16" s="1">
        <v>11808394.102076609</v>
      </c>
      <c r="E16" s="1">
        <f>VLOOKUP(B16,CDM!$M$5:$N$16,2,FALSE)/12</f>
        <v>22973.530962145975</v>
      </c>
      <c r="F16" s="1">
        <f t="shared" si="1"/>
        <v>11831367.633038756</v>
      </c>
      <c r="G16" s="1">
        <v>4374623.3602313511</v>
      </c>
      <c r="H16" s="1">
        <f>VLOOKUP(B16,CDM!$M$5:$S$16,3,FALSE)/12</f>
        <v>86206.064258494749</v>
      </c>
      <c r="I16" s="1">
        <f t="shared" si="2"/>
        <v>4460829.4244898455</v>
      </c>
      <c r="J16" s="1">
        <v>10688896.11731804</v>
      </c>
      <c r="K16" s="1">
        <f>VLOOKUP(B16,CDM!$M$5:$S$16,4,FALSE)/12</f>
        <v>100316.97639072855</v>
      </c>
      <c r="L16" s="1">
        <f t="shared" si="3"/>
        <v>10789213.093708768</v>
      </c>
      <c r="M16" s="1">
        <v>189835.87140232438</v>
      </c>
      <c r="N16" s="1">
        <v>35975.824400728037</v>
      </c>
      <c r="O16" s="5">
        <v>24702.640000000003</v>
      </c>
      <c r="P16" s="5">
        <v>507.87</v>
      </c>
      <c r="Q16" s="2">
        <v>14244</v>
      </c>
      <c r="R16" s="2">
        <v>1690</v>
      </c>
      <c r="S16" s="2">
        <v>118</v>
      </c>
      <c r="T16" s="2">
        <v>3069</v>
      </c>
      <c r="U16" s="2">
        <v>31</v>
      </c>
      <c r="W16" s="2"/>
    </row>
    <row r="17" spans="1:23">
      <c r="A17" s="7">
        <v>41365</v>
      </c>
      <c r="B17" s="6">
        <f t="shared" si="0"/>
        <v>2013</v>
      </c>
      <c r="C17" s="1"/>
      <c r="D17" s="1">
        <v>9226248.1237747781</v>
      </c>
      <c r="E17" s="1">
        <f>VLOOKUP(B17,CDM!$M$5:$N$16,2,FALSE)/12</f>
        <v>22973.530962145975</v>
      </c>
      <c r="F17" s="1">
        <f t="shared" si="1"/>
        <v>9249221.6547369249</v>
      </c>
      <c r="G17" s="1">
        <v>3746140.2054161387</v>
      </c>
      <c r="H17" s="1">
        <f>VLOOKUP(B17,CDM!$M$5:$S$16,3,FALSE)/12</f>
        <v>86206.064258494749</v>
      </c>
      <c r="I17" s="1">
        <f t="shared" si="2"/>
        <v>3832346.2696746336</v>
      </c>
      <c r="J17" s="1">
        <v>9803120.9883631151</v>
      </c>
      <c r="K17" s="1">
        <f>VLOOKUP(B17,CDM!$M$5:$S$16,4,FALSE)/12</f>
        <v>100316.97639072855</v>
      </c>
      <c r="L17" s="1">
        <f t="shared" si="3"/>
        <v>9903437.9647538438</v>
      </c>
      <c r="M17" s="1">
        <v>160050.00734917622</v>
      </c>
      <c r="N17" s="1">
        <v>33768.965248464978</v>
      </c>
      <c r="O17" s="5">
        <v>24308.53</v>
      </c>
      <c r="P17" s="5">
        <v>507.87</v>
      </c>
      <c r="Q17" s="2">
        <v>14259</v>
      </c>
      <c r="R17" s="2">
        <v>1686</v>
      </c>
      <c r="S17" s="2">
        <v>117</v>
      </c>
      <c r="T17" s="2">
        <v>3069</v>
      </c>
      <c r="U17" s="2">
        <v>31</v>
      </c>
      <c r="W17" s="2"/>
    </row>
    <row r="18" spans="1:23">
      <c r="A18" s="7">
        <v>41395</v>
      </c>
      <c r="B18" s="6">
        <f t="shared" si="0"/>
        <v>2013</v>
      </c>
      <c r="C18" s="1"/>
      <c r="D18" s="1">
        <v>8145944.877643276</v>
      </c>
      <c r="E18" s="1">
        <f>VLOOKUP(B18,CDM!$M$5:$N$16,2,FALSE)/12</f>
        <v>22973.530962145975</v>
      </c>
      <c r="F18" s="1">
        <f t="shared" si="1"/>
        <v>8168918.4086054219</v>
      </c>
      <c r="G18" s="1">
        <v>3595184.8228466981</v>
      </c>
      <c r="H18" s="1">
        <f>VLOOKUP(B18,CDM!$M$5:$S$16,3,FALSE)/12</f>
        <v>86206.064258494749</v>
      </c>
      <c r="I18" s="1">
        <f t="shared" si="2"/>
        <v>3681390.887105193</v>
      </c>
      <c r="J18" s="1">
        <v>9546584.7656909451</v>
      </c>
      <c r="K18" s="1">
        <f>VLOOKUP(B18,CDM!$M$5:$S$16,4,FALSE)/12</f>
        <v>100316.97639072855</v>
      </c>
      <c r="L18" s="1">
        <f t="shared" si="3"/>
        <v>9646901.7420816738</v>
      </c>
      <c r="M18" s="1">
        <v>144384.19131953857</v>
      </c>
      <c r="N18" s="1">
        <v>35252.20517669434</v>
      </c>
      <c r="O18" s="5">
        <v>25640.87</v>
      </c>
      <c r="P18" s="5">
        <v>507.87</v>
      </c>
      <c r="Q18" s="2">
        <v>14256</v>
      </c>
      <c r="R18" s="2">
        <v>1697</v>
      </c>
      <c r="S18" s="2">
        <v>117</v>
      </c>
      <c r="T18" s="2">
        <v>3069</v>
      </c>
      <c r="U18" s="2">
        <v>31</v>
      </c>
      <c r="W18" s="2"/>
    </row>
    <row r="19" spans="1:23">
      <c r="A19" s="7">
        <v>41426</v>
      </c>
      <c r="B19" s="6">
        <f t="shared" si="0"/>
        <v>2013</v>
      </c>
      <c r="C19" s="1"/>
      <c r="D19" s="1">
        <v>8158035.0975392917</v>
      </c>
      <c r="E19" s="1">
        <f>VLOOKUP(B19,CDM!$M$5:$N$16,2,FALSE)/12</f>
        <v>22973.530962145975</v>
      </c>
      <c r="F19" s="1">
        <f t="shared" si="1"/>
        <v>8181008.6285014376</v>
      </c>
      <c r="G19" s="1">
        <v>3650453.6258274256</v>
      </c>
      <c r="H19" s="1">
        <f>VLOOKUP(B19,CDM!$M$5:$S$16,3,FALSE)/12</f>
        <v>86206.064258494749</v>
      </c>
      <c r="I19" s="1">
        <f t="shared" si="2"/>
        <v>3736659.6900859205</v>
      </c>
      <c r="J19" s="1">
        <v>9600861.3503311947</v>
      </c>
      <c r="K19" s="1">
        <f>VLOOKUP(B19,CDM!$M$5:$S$16,4,FALSE)/12</f>
        <v>100316.97639072855</v>
      </c>
      <c r="L19" s="1">
        <f t="shared" si="3"/>
        <v>9701178.3267219234</v>
      </c>
      <c r="M19" s="1">
        <v>129375.89022419002</v>
      </c>
      <c r="N19" s="1">
        <v>36201.158902270581</v>
      </c>
      <c r="O19" s="5">
        <v>25358.500000000004</v>
      </c>
      <c r="P19" s="5">
        <v>507.87</v>
      </c>
      <c r="Q19" s="2">
        <v>14221</v>
      </c>
      <c r="R19" s="2">
        <v>1696</v>
      </c>
      <c r="S19" s="2">
        <v>117</v>
      </c>
      <c r="T19" s="2">
        <v>3069</v>
      </c>
      <c r="U19" s="2">
        <v>31</v>
      </c>
      <c r="W19" s="2"/>
    </row>
    <row r="20" spans="1:23">
      <c r="A20" s="7">
        <v>41456</v>
      </c>
      <c r="B20" s="6">
        <f t="shared" si="0"/>
        <v>2013</v>
      </c>
      <c r="C20" s="1"/>
      <c r="D20" s="1">
        <v>9381527.0858831536</v>
      </c>
      <c r="E20" s="1">
        <f>VLOOKUP(B20,CDM!$M$5:$N$16,2,FALSE)/12</f>
        <v>22973.530962145975</v>
      </c>
      <c r="F20" s="1">
        <f t="shared" si="1"/>
        <v>9404500.6168453004</v>
      </c>
      <c r="G20" s="1">
        <v>4069837.8484544731</v>
      </c>
      <c r="H20" s="1">
        <f>VLOOKUP(B20,CDM!$M$5:$S$16,3,FALSE)/12</f>
        <v>86206.064258494749</v>
      </c>
      <c r="I20" s="1">
        <f t="shared" si="2"/>
        <v>4156043.912712968</v>
      </c>
      <c r="J20" s="1">
        <v>9700292.7916630208</v>
      </c>
      <c r="K20" s="1">
        <f>VLOOKUP(B20,CDM!$M$5:$S$16,4,FALSE)/12</f>
        <v>100316.97639072855</v>
      </c>
      <c r="L20" s="1">
        <f t="shared" si="3"/>
        <v>9800609.7680537496</v>
      </c>
      <c r="M20" s="1">
        <v>138855.74044958488</v>
      </c>
      <c r="N20" s="1">
        <v>34296.761799343396</v>
      </c>
      <c r="O20" s="5">
        <v>24114.27</v>
      </c>
      <c r="P20" s="5">
        <v>509.42999999999995</v>
      </c>
      <c r="Q20" s="2">
        <v>14329</v>
      </c>
      <c r="R20" s="2">
        <v>1698.5</v>
      </c>
      <c r="S20" s="2">
        <v>118</v>
      </c>
      <c r="T20" s="2">
        <v>3069</v>
      </c>
      <c r="U20" s="2">
        <v>31</v>
      </c>
      <c r="W20" s="2"/>
    </row>
    <row r="21" spans="1:23">
      <c r="A21" s="7">
        <v>41487</v>
      </c>
      <c r="B21" s="6">
        <f t="shared" si="0"/>
        <v>2013</v>
      </c>
      <c r="C21" s="1"/>
      <c r="D21" s="1">
        <v>8900086.9413107354</v>
      </c>
      <c r="E21" s="1">
        <f>VLOOKUP(B21,CDM!$M$5:$N$16,2,FALSE)/12</f>
        <v>22973.530962145975</v>
      </c>
      <c r="F21" s="1">
        <f t="shared" si="1"/>
        <v>8923060.4722728822</v>
      </c>
      <c r="G21" s="1">
        <v>3921872.9498774898</v>
      </c>
      <c r="H21" s="1">
        <f>VLOOKUP(B21,CDM!$M$5:$S$16,3,FALSE)/12</f>
        <v>86206.064258494749</v>
      </c>
      <c r="I21" s="1">
        <f t="shared" si="2"/>
        <v>4008079.0141359847</v>
      </c>
      <c r="J21" s="1">
        <v>9644399.6486493591</v>
      </c>
      <c r="K21" s="1">
        <f>VLOOKUP(B21,CDM!$M$5:$S$16,4,FALSE)/12</f>
        <v>100316.97639072855</v>
      </c>
      <c r="L21" s="1">
        <f t="shared" si="3"/>
        <v>9744716.6250400878</v>
      </c>
      <c r="M21" s="1">
        <v>156977.37447667241</v>
      </c>
      <c r="N21" s="1">
        <v>35339.426904094973</v>
      </c>
      <c r="O21" s="5">
        <v>24204.95</v>
      </c>
      <c r="P21" s="5">
        <v>509.42999999999995</v>
      </c>
      <c r="Q21" s="2">
        <v>14329</v>
      </c>
      <c r="R21" s="2">
        <v>1698.5</v>
      </c>
      <c r="S21" s="2">
        <v>107</v>
      </c>
      <c r="T21" s="2">
        <v>3069</v>
      </c>
      <c r="U21" s="2">
        <v>31</v>
      </c>
      <c r="W21" s="2"/>
    </row>
    <row r="22" spans="1:23">
      <c r="A22" s="7">
        <v>41518</v>
      </c>
      <c r="B22" s="6">
        <f t="shared" si="0"/>
        <v>2013</v>
      </c>
      <c r="C22" s="1"/>
      <c r="D22" s="1">
        <v>7939283.2786467914</v>
      </c>
      <c r="E22" s="1">
        <f>VLOOKUP(B22,CDM!$M$5:$N$16,2,FALSE)/12</f>
        <v>22973.530962145975</v>
      </c>
      <c r="F22" s="1">
        <f t="shared" si="1"/>
        <v>7962256.8096089372</v>
      </c>
      <c r="G22" s="1">
        <v>3601551.1249350826</v>
      </c>
      <c r="H22" s="1">
        <f>VLOOKUP(B22,CDM!$M$5:$S$16,3,FALSE)/12</f>
        <v>86206.064258494749</v>
      </c>
      <c r="I22" s="1">
        <f t="shared" si="2"/>
        <v>3687757.1891935775</v>
      </c>
      <c r="J22" s="1">
        <v>9357221.2777383216</v>
      </c>
      <c r="K22" s="1">
        <f>VLOOKUP(B22,CDM!$M$5:$S$16,4,FALSE)/12</f>
        <v>100316.97639072855</v>
      </c>
      <c r="L22" s="1">
        <f t="shared" si="3"/>
        <v>9457538.2541290503</v>
      </c>
      <c r="M22" s="1">
        <v>174541.30244068956</v>
      </c>
      <c r="N22" s="1">
        <v>36282.246670711298</v>
      </c>
      <c r="O22" s="5">
        <v>23704.959999999995</v>
      </c>
      <c r="P22" s="5">
        <v>509.42999999999995</v>
      </c>
      <c r="Q22" s="2">
        <v>14293</v>
      </c>
      <c r="R22" s="2">
        <v>1698</v>
      </c>
      <c r="S22" s="2">
        <v>124</v>
      </c>
      <c r="T22" s="2">
        <v>3069</v>
      </c>
      <c r="U22" s="2">
        <v>31</v>
      </c>
      <c r="W22" s="2"/>
    </row>
    <row r="23" spans="1:23">
      <c r="A23" s="7">
        <v>41548</v>
      </c>
      <c r="B23" s="6">
        <f t="shared" si="0"/>
        <v>2013</v>
      </c>
      <c r="C23" s="1"/>
      <c r="D23" s="1">
        <v>8433400.4425314926</v>
      </c>
      <c r="E23" s="1">
        <f>VLOOKUP(B23,CDM!$M$5:$N$16,2,FALSE)/12</f>
        <v>22973.530962145975</v>
      </c>
      <c r="F23" s="1">
        <f t="shared" si="1"/>
        <v>8456373.9734936394</v>
      </c>
      <c r="G23" s="1">
        <v>3638006.1988442158</v>
      </c>
      <c r="H23" s="1">
        <f>VLOOKUP(B23,CDM!$M$5:$S$16,3,FALSE)/12</f>
        <v>86206.064258494749</v>
      </c>
      <c r="I23" s="1">
        <f t="shared" si="2"/>
        <v>3724212.2631027107</v>
      </c>
      <c r="J23" s="1">
        <v>9397512.7869254183</v>
      </c>
      <c r="K23" s="1">
        <f>VLOOKUP(B23,CDM!$M$5:$S$16,4,FALSE)/12</f>
        <v>100316.97639072855</v>
      </c>
      <c r="L23" s="1">
        <f t="shared" si="3"/>
        <v>9497829.763316147</v>
      </c>
      <c r="M23" s="1">
        <v>204726.72502836262</v>
      </c>
      <c r="N23" s="1">
        <v>36923.399921258824</v>
      </c>
      <c r="O23" s="5">
        <v>25974.63</v>
      </c>
      <c r="P23" s="5">
        <v>509.42999999999995</v>
      </c>
      <c r="Q23" s="2">
        <v>18933</v>
      </c>
      <c r="R23" s="2">
        <v>2065</v>
      </c>
      <c r="S23" s="2">
        <v>134</v>
      </c>
      <c r="T23" s="2">
        <v>3069</v>
      </c>
      <c r="U23" s="2">
        <v>46</v>
      </c>
      <c r="W23" s="2"/>
    </row>
    <row r="24" spans="1:23">
      <c r="A24" s="7">
        <v>41579</v>
      </c>
      <c r="B24" s="6">
        <f t="shared" si="0"/>
        <v>2013</v>
      </c>
      <c r="C24" s="1"/>
      <c r="D24" s="1">
        <v>10562999.854916623</v>
      </c>
      <c r="E24" s="1">
        <f>VLOOKUP(B24,CDM!$M$5:$N$16,2,FALSE)/12</f>
        <v>22973.530962145975</v>
      </c>
      <c r="F24" s="1">
        <f t="shared" si="1"/>
        <v>10585973.38587877</v>
      </c>
      <c r="G24" s="1">
        <v>3996946.5825713533</v>
      </c>
      <c r="H24" s="1">
        <f>VLOOKUP(B24,CDM!$M$5:$S$16,3,FALSE)/12</f>
        <v>86206.064258494749</v>
      </c>
      <c r="I24" s="1">
        <f t="shared" si="2"/>
        <v>4083152.6468298482</v>
      </c>
      <c r="J24" s="1">
        <v>9866184.0170310847</v>
      </c>
      <c r="K24" s="1">
        <f>VLOOKUP(B24,CDM!$M$5:$S$16,4,FALSE)/12</f>
        <v>100316.97639072855</v>
      </c>
      <c r="L24" s="1">
        <f t="shared" si="3"/>
        <v>9966500.9934218135</v>
      </c>
      <c r="M24" s="1">
        <v>218135.93074505785</v>
      </c>
      <c r="N24" s="1">
        <v>35259.229285979622</v>
      </c>
      <c r="O24" s="5">
        <v>24182.959999999999</v>
      </c>
      <c r="P24" s="5">
        <v>509.42999999999995</v>
      </c>
      <c r="Q24" s="2">
        <v>14365</v>
      </c>
      <c r="R24" s="2">
        <v>1710</v>
      </c>
      <c r="S24" s="2">
        <v>139</v>
      </c>
      <c r="T24" s="2">
        <v>3069</v>
      </c>
      <c r="U24" s="2">
        <v>31</v>
      </c>
      <c r="W24" s="2"/>
    </row>
    <row r="25" spans="1:23">
      <c r="A25" s="7">
        <v>41609</v>
      </c>
      <c r="B25" s="6">
        <f t="shared" si="0"/>
        <v>2013</v>
      </c>
      <c r="C25" s="1"/>
      <c r="D25" s="1">
        <v>13687777.934921203</v>
      </c>
      <c r="E25" s="1">
        <f>VLOOKUP(B25,CDM!$M$5:$N$16,2,FALSE)/12</f>
        <v>22973.530962145975</v>
      </c>
      <c r="F25" s="1">
        <f t="shared" si="1"/>
        <v>13710751.46588335</v>
      </c>
      <c r="G25" s="1">
        <v>4631276.4678350054</v>
      </c>
      <c r="H25" s="1">
        <f>VLOOKUP(B25,CDM!$M$5:$S$16,3,FALSE)/12</f>
        <v>86206.064258494749</v>
      </c>
      <c r="I25" s="1">
        <f t="shared" si="2"/>
        <v>4717482.5320934998</v>
      </c>
      <c r="J25" s="1">
        <v>9592904.3171253409</v>
      </c>
      <c r="K25" s="1">
        <f>VLOOKUP(B25,CDM!$M$5:$S$16,4,FALSE)/12</f>
        <v>100316.97639072855</v>
      </c>
      <c r="L25" s="1">
        <f t="shared" si="3"/>
        <v>9693221.2935160697</v>
      </c>
      <c r="M25" s="1">
        <v>238437.51252472319</v>
      </c>
      <c r="N25" s="1">
        <v>34561.587453619439</v>
      </c>
      <c r="O25" s="5">
        <v>24251.51</v>
      </c>
      <c r="P25" s="5">
        <v>509.42999999999995</v>
      </c>
      <c r="Q25" s="2">
        <v>14366</v>
      </c>
      <c r="R25" s="2">
        <v>1703</v>
      </c>
      <c r="S25" s="2">
        <v>118</v>
      </c>
      <c r="T25" s="2">
        <v>3069</v>
      </c>
      <c r="U25" s="2">
        <v>31</v>
      </c>
      <c r="W25" s="2"/>
    </row>
    <row r="26" spans="1:23">
      <c r="A26" s="7">
        <v>41640</v>
      </c>
      <c r="B26" s="6">
        <f t="shared" ref="B26:B44" si="4">YEAR(A26)</f>
        <v>2014</v>
      </c>
      <c r="C26" s="1"/>
      <c r="D26" s="1">
        <v>14704397.908763388</v>
      </c>
      <c r="E26" s="1">
        <f>VLOOKUP(B26,CDM!$M$5:$N$16,2,FALSE)/12</f>
        <v>57002.949898329745</v>
      </c>
      <c r="F26" s="1">
        <f t="shared" si="1"/>
        <v>14761400.858661719</v>
      </c>
      <c r="G26" s="1">
        <v>4934336.5870424351</v>
      </c>
      <c r="H26" s="1">
        <f>VLOOKUP(B26,CDM!$M$5:$S$16,3,FALSE)/12</f>
        <v>169942.95964701704</v>
      </c>
      <c r="I26" s="1">
        <f t="shared" si="2"/>
        <v>5104279.5466894517</v>
      </c>
      <c r="J26" s="1">
        <v>10681837.157593889</v>
      </c>
      <c r="K26" s="1">
        <f>VLOOKUP(B26,CDM!$M$5:$S$16,4,FALSE)/12</f>
        <v>147847.7490730694</v>
      </c>
      <c r="L26" s="1">
        <f t="shared" si="3"/>
        <v>10829684.906666959</v>
      </c>
      <c r="M26" s="1">
        <v>231731.76018794614</v>
      </c>
      <c r="N26" s="1">
        <v>37255.984927304249</v>
      </c>
      <c r="O26" s="5">
        <v>24607.070000000003</v>
      </c>
      <c r="P26" s="5">
        <v>510.27</v>
      </c>
      <c r="Q26" s="2">
        <v>14366</v>
      </c>
      <c r="R26" s="2">
        <v>1703</v>
      </c>
      <c r="S26" s="2">
        <v>118</v>
      </c>
      <c r="T26" s="2">
        <v>3069</v>
      </c>
      <c r="U26" s="2">
        <v>31</v>
      </c>
      <c r="W26" s="2"/>
    </row>
    <row r="27" spans="1:23">
      <c r="A27" s="7">
        <v>41671</v>
      </c>
      <c r="B27" s="6">
        <f t="shared" si="4"/>
        <v>2014</v>
      </c>
      <c r="C27" s="1"/>
      <c r="D27" s="1">
        <v>12967153.882261178</v>
      </c>
      <c r="E27" s="1">
        <f>VLOOKUP(B27,CDM!$M$5:$N$16,2,FALSE)/12</f>
        <v>57002.949898329745</v>
      </c>
      <c r="F27" s="1">
        <f t="shared" si="1"/>
        <v>13024156.832159508</v>
      </c>
      <c r="G27" s="1">
        <v>4526857.3424909981</v>
      </c>
      <c r="H27" s="1">
        <f>VLOOKUP(B27,CDM!$M$5:$S$16,3,FALSE)/12</f>
        <v>169942.95964701704</v>
      </c>
      <c r="I27" s="1">
        <f t="shared" si="2"/>
        <v>4696800.3021380147</v>
      </c>
      <c r="J27" s="1">
        <v>9655716.0824489109</v>
      </c>
      <c r="K27" s="1">
        <f>VLOOKUP(B27,CDM!$M$5:$S$16,4,FALSE)/12</f>
        <v>147847.7490730694</v>
      </c>
      <c r="L27" s="1">
        <f t="shared" si="3"/>
        <v>9803563.8315219805</v>
      </c>
      <c r="M27" s="1">
        <v>192813.30943129942</v>
      </c>
      <c r="N27" s="1">
        <v>35425.839561631103</v>
      </c>
      <c r="O27" s="5">
        <v>25233.64</v>
      </c>
      <c r="P27" s="5">
        <v>510.52</v>
      </c>
      <c r="Q27" s="2">
        <v>14408</v>
      </c>
      <c r="R27" s="2">
        <v>1709</v>
      </c>
      <c r="S27" s="2">
        <v>116</v>
      </c>
      <c r="T27" s="2">
        <v>3069</v>
      </c>
      <c r="U27" s="2">
        <v>31</v>
      </c>
      <c r="W27" s="2"/>
    </row>
    <row r="28" spans="1:23">
      <c r="A28" s="7">
        <v>41699</v>
      </c>
      <c r="B28" s="6">
        <f t="shared" si="4"/>
        <v>2014</v>
      </c>
      <c r="C28" s="1"/>
      <c r="D28" s="1">
        <v>12728700.391282</v>
      </c>
      <c r="E28" s="1">
        <f>VLOOKUP(B28,CDM!$M$5:$N$16,2,FALSE)/12</f>
        <v>57002.949898329745</v>
      </c>
      <c r="F28" s="1">
        <f t="shared" si="1"/>
        <v>12785703.34118033</v>
      </c>
      <c r="G28" s="1">
        <v>4605272.0758394049</v>
      </c>
      <c r="H28" s="1">
        <f>VLOOKUP(B28,CDM!$M$5:$S$16,3,FALSE)/12</f>
        <v>169942.95964701704</v>
      </c>
      <c r="I28" s="1">
        <f t="shared" si="2"/>
        <v>4775215.0354864215</v>
      </c>
      <c r="J28" s="1">
        <v>10469185.0488049</v>
      </c>
      <c r="K28" s="1">
        <f>VLOOKUP(B28,CDM!$M$5:$S$16,4,FALSE)/12</f>
        <v>147847.7490730694</v>
      </c>
      <c r="L28" s="1">
        <f t="shared" si="3"/>
        <v>10617032.797877969</v>
      </c>
      <c r="M28" s="1">
        <v>190116.34238641689</v>
      </c>
      <c r="N28" s="1">
        <v>35730.686382079708</v>
      </c>
      <c r="O28" s="5">
        <v>24646.670000000002</v>
      </c>
      <c r="P28" s="5">
        <v>510.52</v>
      </c>
      <c r="Q28" s="2">
        <v>14376</v>
      </c>
      <c r="R28" s="2">
        <v>1714</v>
      </c>
      <c r="S28" s="2">
        <v>116</v>
      </c>
      <c r="T28" s="2">
        <v>3069</v>
      </c>
      <c r="U28" s="2">
        <v>31</v>
      </c>
      <c r="W28" s="2"/>
    </row>
    <row r="29" spans="1:23">
      <c r="A29" s="7">
        <v>41730</v>
      </c>
      <c r="B29" s="6">
        <f t="shared" si="4"/>
        <v>2014</v>
      </c>
      <c r="C29" s="1"/>
      <c r="D29" s="1">
        <v>9846452.6827491652</v>
      </c>
      <c r="E29" s="1">
        <f>VLOOKUP(B29,CDM!$M$5:$N$16,2,FALSE)/12</f>
        <v>57002.949898329745</v>
      </c>
      <c r="F29" s="1">
        <f t="shared" si="1"/>
        <v>9903455.6326474957</v>
      </c>
      <c r="G29" s="1">
        <v>3814954.5675877719</v>
      </c>
      <c r="H29" s="1">
        <f>VLOOKUP(B29,CDM!$M$5:$S$16,3,FALSE)/12</f>
        <v>169942.95964701704</v>
      </c>
      <c r="I29" s="1">
        <f t="shared" si="2"/>
        <v>3984897.527234789</v>
      </c>
      <c r="J29" s="1">
        <v>9607017.8016199935</v>
      </c>
      <c r="K29" s="1">
        <f>VLOOKUP(B29,CDM!$M$5:$S$16,4,FALSE)/12</f>
        <v>147847.7490730694</v>
      </c>
      <c r="L29" s="1">
        <f t="shared" si="3"/>
        <v>9754865.5506930631</v>
      </c>
      <c r="M29" s="1">
        <v>160286.37052096828</v>
      </c>
      <c r="N29" s="1">
        <v>33599.673939826826</v>
      </c>
      <c r="O29" s="5">
        <v>23896.28</v>
      </c>
      <c r="P29" s="5">
        <v>510.52</v>
      </c>
      <c r="Q29" s="2">
        <v>14415</v>
      </c>
      <c r="R29" s="2">
        <v>1705.5</v>
      </c>
      <c r="S29" s="2">
        <v>114</v>
      </c>
      <c r="T29" s="2">
        <v>3069</v>
      </c>
      <c r="U29" s="2">
        <v>31</v>
      </c>
      <c r="W29" s="2"/>
    </row>
    <row r="30" spans="1:23">
      <c r="A30" s="7">
        <v>41760</v>
      </c>
      <c r="B30" s="6">
        <f t="shared" si="4"/>
        <v>2014</v>
      </c>
      <c r="C30" s="1"/>
      <c r="D30" s="1">
        <v>8148601.8313937848</v>
      </c>
      <c r="E30" s="1">
        <f>VLOOKUP(B30,CDM!$M$5:$N$16,2,FALSE)/12</f>
        <v>57002.949898329745</v>
      </c>
      <c r="F30" s="1">
        <f t="shared" si="1"/>
        <v>8205604.7812921144</v>
      </c>
      <c r="G30" s="1">
        <v>3559502.1545901899</v>
      </c>
      <c r="H30" s="1">
        <f>VLOOKUP(B30,CDM!$M$5:$S$16,3,FALSE)/12</f>
        <v>169942.95964701704</v>
      </c>
      <c r="I30" s="1">
        <f t="shared" si="2"/>
        <v>3729445.114237207</v>
      </c>
      <c r="J30" s="1">
        <v>9541194.3539682645</v>
      </c>
      <c r="K30" s="1">
        <f>VLOOKUP(B30,CDM!$M$5:$S$16,4,FALSE)/12</f>
        <v>147847.7490730694</v>
      </c>
      <c r="L30" s="1">
        <f t="shared" si="3"/>
        <v>9689042.1030413341</v>
      </c>
      <c r="M30" s="1">
        <v>144597.63327409816</v>
      </c>
      <c r="N30" s="1">
        <v>36537.383171030255</v>
      </c>
      <c r="O30" s="5">
        <v>23634.58</v>
      </c>
      <c r="P30" s="5">
        <v>510.52</v>
      </c>
      <c r="Q30" s="2">
        <v>14415</v>
      </c>
      <c r="R30" s="2">
        <v>1705.5</v>
      </c>
      <c r="S30" s="2">
        <v>113</v>
      </c>
      <c r="T30" s="2">
        <v>3069</v>
      </c>
      <c r="U30" s="2">
        <v>31</v>
      </c>
      <c r="W30" s="2"/>
    </row>
    <row r="31" spans="1:23">
      <c r="A31" s="7">
        <v>41791</v>
      </c>
      <c r="B31" s="6">
        <f t="shared" si="4"/>
        <v>2014</v>
      </c>
      <c r="C31" s="1"/>
      <c r="D31" s="1">
        <v>7885359.6153971031</v>
      </c>
      <c r="E31" s="1">
        <f>VLOOKUP(B31,CDM!$M$5:$N$16,2,FALSE)/12</f>
        <v>57002.949898329745</v>
      </c>
      <c r="F31" s="1">
        <f t="shared" si="1"/>
        <v>7942362.5652954327</v>
      </c>
      <c r="G31" s="1">
        <v>3502908.2119836737</v>
      </c>
      <c r="H31" s="1">
        <f>VLOOKUP(B31,CDM!$M$5:$S$16,3,FALSE)/12</f>
        <v>169942.95964701704</v>
      </c>
      <c r="I31" s="1">
        <f t="shared" si="2"/>
        <v>3672851.1716306908</v>
      </c>
      <c r="J31" s="1">
        <v>9642768.5336195827</v>
      </c>
      <c r="K31" s="1">
        <f>VLOOKUP(B31,CDM!$M$5:$S$16,4,FALSE)/12</f>
        <v>147847.7490730694</v>
      </c>
      <c r="L31" s="1">
        <f t="shared" si="3"/>
        <v>9790616.2826926522</v>
      </c>
      <c r="M31" s="1">
        <v>129210.37730791244</v>
      </c>
      <c r="N31" s="1">
        <v>33131.518893499262</v>
      </c>
      <c r="O31" s="5">
        <v>24168.469999999998</v>
      </c>
      <c r="P31" s="5">
        <v>510.52</v>
      </c>
      <c r="Q31" s="2">
        <v>14414</v>
      </c>
      <c r="R31" s="2">
        <v>1709</v>
      </c>
      <c r="S31" s="2">
        <v>114</v>
      </c>
      <c r="T31" s="2">
        <v>3069</v>
      </c>
      <c r="U31" s="2">
        <v>31</v>
      </c>
      <c r="W31" s="2"/>
    </row>
    <row r="32" spans="1:23">
      <c r="A32" s="7">
        <v>41821</v>
      </c>
      <c r="B32" s="6">
        <f t="shared" si="4"/>
        <v>2014</v>
      </c>
      <c r="C32" s="1"/>
      <c r="D32" s="1">
        <v>8590753.1089520808</v>
      </c>
      <c r="E32" s="1">
        <f>VLOOKUP(B32,CDM!$M$5:$N$16,2,FALSE)/12</f>
        <v>57002.949898329745</v>
      </c>
      <c r="F32" s="1">
        <f t="shared" si="1"/>
        <v>8647756.0588504113</v>
      </c>
      <c r="G32" s="1">
        <v>3728634.3077657744</v>
      </c>
      <c r="H32" s="1">
        <f>VLOOKUP(B32,CDM!$M$5:$S$16,3,FALSE)/12</f>
        <v>169942.95964701704</v>
      </c>
      <c r="I32" s="1">
        <f t="shared" si="2"/>
        <v>3898577.2674127915</v>
      </c>
      <c r="J32" s="1">
        <v>9404652.669062797</v>
      </c>
      <c r="K32" s="1">
        <f>VLOOKUP(B32,CDM!$M$5:$S$16,4,FALSE)/12</f>
        <v>147847.7490730694</v>
      </c>
      <c r="L32" s="1">
        <f t="shared" si="3"/>
        <v>9552500.4181358665</v>
      </c>
      <c r="M32" s="1">
        <v>138635.92671907472</v>
      </c>
      <c r="N32" s="1">
        <v>35036.510352767145</v>
      </c>
      <c r="O32" s="5">
        <v>25096.480000000003</v>
      </c>
      <c r="P32" s="5">
        <v>510.52</v>
      </c>
      <c r="Q32" s="2">
        <v>14386</v>
      </c>
      <c r="R32" s="2">
        <v>1703</v>
      </c>
      <c r="S32" s="2">
        <v>118</v>
      </c>
      <c r="T32" s="2">
        <v>3069</v>
      </c>
      <c r="U32" s="2">
        <v>32</v>
      </c>
      <c r="W32" s="2"/>
    </row>
    <row r="33" spans="1:23">
      <c r="A33" s="7">
        <v>41852</v>
      </c>
      <c r="B33" s="6">
        <f t="shared" si="4"/>
        <v>2014</v>
      </c>
      <c r="C33" s="1"/>
      <c r="D33" s="1">
        <v>8488281.9783843793</v>
      </c>
      <c r="E33" s="1">
        <f>VLOOKUP(B33,CDM!$M$5:$N$16,2,FALSE)/12</f>
        <v>57002.949898329745</v>
      </c>
      <c r="F33" s="1">
        <f t="shared" si="1"/>
        <v>8545284.9282827098</v>
      </c>
      <c r="G33" s="1">
        <v>3693949.5644368851</v>
      </c>
      <c r="H33" s="1">
        <f>VLOOKUP(B33,CDM!$M$5:$S$16,3,FALSE)/12</f>
        <v>169942.95964701704</v>
      </c>
      <c r="I33" s="1">
        <f t="shared" si="2"/>
        <v>3863892.5240839021</v>
      </c>
      <c r="J33" s="1">
        <v>9443378.8379370309</v>
      </c>
      <c r="K33" s="1">
        <f>VLOOKUP(B33,CDM!$M$5:$S$16,4,FALSE)/12</f>
        <v>147847.7490730694</v>
      </c>
      <c r="L33" s="1">
        <f t="shared" si="3"/>
        <v>9591226.5870101005</v>
      </c>
      <c r="M33" s="1">
        <v>156727.8491611699</v>
      </c>
      <c r="N33" s="1">
        <v>35940.413290047203</v>
      </c>
      <c r="O33" s="5">
        <v>25166.659999999996</v>
      </c>
      <c r="P33" s="5">
        <v>510.52</v>
      </c>
      <c r="Q33" s="2">
        <v>14450</v>
      </c>
      <c r="R33" s="2">
        <v>1709</v>
      </c>
      <c r="S33" s="2">
        <v>118</v>
      </c>
      <c r="T33" s="2">
        <v>3069</v>
      </c>
      <c r="U33" s="2">
        <v>32</v>
      </c>
      <c r="W33" s="2"/>
    </row>
    <row r="34" spans="1:23">
      <c r="A34" s="7">
        <v>41883</v>
      </c>
      <c r="B34" s="6">
        <f t="shared" si="4"/>
        <v>2014</v>
      </c>
      <c r="C34" s="1"/>
      <c r="D34" s="1">
        <v>7873770.8945107814</v>
      </c>
      <c r="E34" s="1">
        <f>VLOOKUP(B34,CDM!$M$5:$N$16,2,FALSE)/12</f>
        <v>57002.949898329745</v>
      </c>
      <c r="F34" s="1">
        <f t="shared" si="1"/>
        <v>7930773.844409111</v>
      </c>
      <c r="G34" s="1">
        <v>3459435.1614624569</v>
      </c>
      <c r="H34" s="1">
        <f>VLOOKUP(B34,CDM!$M$5:$S$16,3,FALSE)/12</f>
        <v>169942.95964701704</v>
      </c>
      <c r="I34" s="1">
        <f t="shared" si="2"/>
        <v>3629378.121109474</v>
      </c>
      <c r="J34" s="1">
        <v>9519586.1219706144</v>
      </c>
      <c r="K34" s="1">
        <f>VLOOKUP(B34,CDM!$M$5:$S$16,4,FALSE)/12</f>
        <v>147847.7490730694</v>
      </c>
      <c r="L34" s="1">
        <f t="shared" si="3"/>
        <v>9667433.871043684</v>
      </c>
      <c r="M34" s="1">
        <v>174263.91879762657</v>
      </c>
      <c r="N34" s="1">
        <v>32737.928238678982</v>
      </c>
      <c r="O34" s="5">
        <v>24344.299999999996</v>
      </c>
      <c r="P34" s="5">
        <v>510.52</v>
      </c>
      <c r="Q34" s="2">
        <v>14436</v>
      </c>
      <c r="R34" s="2">
        <v>1713</v>
      </c>
      <c r="S34" s="2">
        <v>118</v>
      </c>
      <c r="T34" s="2">
        <v>3069</v>
      </c>
      <c r="U34" s="2">
        <v>34</v>
      </c>
      <c r="W34" s="2"/>
    </row>
    <row r="35" spans="1:23">
      <c r="A35" s="7">
        <v>41913</v>
      </c>
      <c r="B35" s="6">
        <f t="shared" si="4"/>
        <v>2014</v>
      </c>
      <c r="C35" s="1"/>
      <c r="D35" s="1">
        <v>8547840.0610966906</v>
      </c>
      <c r="E35" s="1">
        <f>VLOOKUP(B35,CDM!$M$5:$N$16,2,FALSE)/12</f>
        <v>57002.949898329745</v>
      </c>
      <c r="F35" s="1">
        <f t="shared" si="1"/>
        <v>8604843.0109950211</v>
      </c>
      <c r="G35" s="1">
        <v>3530281.7067659004</v>
      </c>
      <c r="H35" s="1">
        <f>VLOOKUP(B35,CDM!$M$5:$S$16,3,FALSE)/12</f>
        <v>169942.95964701704</v>
      </c>
      <c r="I35" s="1">
        <f t="shared" si="2"/>
        <v>3700224.6664129174</v>
      </c>
      <c r="J35" s="1">
        <v>9907377.3413100634</v>
      </c>
      <c r="K35" s="1">
        <f>VLOOKUP(B35,CDM!$M$5:$S$16,4,FALSE)/12</f>
        <v>147847.7490730694</v>
      </c>
      <c r="L35" s="1">
        <f t="shared" si="3"/>
        <v>10055225.090383133</v>
      </c>
      <c r="M35" s="1">
        <v>204600.42414385107</v>
      </c>
      <c r="N35" s="1">
        <v>35358.902960467334</v>
      </c>
      <c r="O35" s="5">
        <v>26046.34</v>
      </c>
      <c r="P35" s="5">
        <v>510.52</v>
      </c>
      <c r="Q35" s="2">
        <v>14462</v>
      </c>
      <c r="R35" s="2">
        <v>1700</v>
      </c>
      <c r="S35" s="2">
        <v>124</v>
      </c>
      <c r="T35" s="2">
        <v>3069</v>
      </c>
      <c r="U35" s="2">
        <v>30</v>
      </c>
      <c r="W35" s="2"/>
    </row>
    <row r="36" spans="1:23">
      <c r="A36" s="7">
        <v>41944</v>
      </c>
      <c r="B36" s="6">
        <f t="shared" si="4"/>
        <v>2014</v>
      </c>
      <c r="C36" s="1"/>
      <c r="D36" s="1">
        <v>10325715.434604436</v>
      </c>
      <c r="E36" s="1">
        <f>VLOOKUP(B36,CDM!$M$5:$N$16,2,FALSE)/12</f>
        <v>57002.949898329745</v>
      </c>
      <c r="F36" s="1">
        <f t="shared" si="1"/>
        <v>10382718.384502767</v>
      </c>
      <c r="G36" s="1">
        <v>3852411.9955413882</v>
      </c>
      <c r="H36" s="1">
        <f>VLOOKUP(B36,CDM!$M$5:$S$16,3,FALSE)/12</f>
        <v>169942.95964701704</v>
      </c>
      <c r="I36" s="1">
        <f t="shared" si="2"/>
        <v>4022354.9551884052</v>
      </c>
      <c r="J36" s="1">
        <v>9984378.5274509564</v>
      </c>
      <c r="K36" s="1">
        <f>VLOOKUP(B36,CDM!$M$5:$S$16,4,FALSE)/12</f>
        <v>147847.7490730694</v>
      </c>
      <c r="L36" s="1">
        <f t="shared" si="3"/>
        <v>10132226.276524026</v>
      </c>
      <c r="M36" s="1">
        <v>218829.51049667178</v>
      </c>
      <c r="N36" s="1">
        <v>35846.984438936859</v>
      </c>
      <c r="O36" s="5">
        <v>24983.859999999997</v>
      </c>
      <c r="P36" s="5">
        <v>511.03999999999996</v>
      </c>
      <c r="Q36" s="2">
        <v>14576</v>
      </c>
      <c r="R36" s="2">
        <v>1707</v>
      </c>
      <c r="S36" s="2">
        <v>123</v>
      </c>
      <c r="T36" s="2">
        <v>3069</v>
      </c>
      <c r="U36" s="2">
        <v>30</v>
      </c>
      <c r="W36" s="2"/>
    </row>
    <row r="37" spans="1:23">
      <c r="A37" s="7">
        <v>41974</v>
      </c>
      <c r="B37" s="6">
        <f t="shared" si="4"/>
        <v>2014</v>
      </c>
      <c r="C37" s="1"/>
      <c r="D37" s="1">
        <v>12627538.647057986</v>
      </c>
      <c r="E37" s="1">
        <f>VLOOKUP(B37,CDM!$M$5:$N$16,2,FALSE)/12</f>
        <v>57002.949898329745</v>
      </c>
      <c r="F37" s="1">
        <f t="shared" si="1"/>
        <v>12684541.596956316</v>
      </c>
      <c r="G37" s="1">
        <v>4331408.3686589152</v>
      </c>
      <c r="H37" s="1">
        <f>VLOOKUP(B37,CDM!$M$5:$S$16,3,FALSE)/12</f>
        <v>169942.95964701704</v>
      </c>
      <c r="I37" s="1">
        <f t="shared" si="2"/>
        <v>4501351.3283059318</v>
      </c>
      <c r="J37" s="1">
        <v>10635777.259713342</v>
      </c>
      <c r="K37" s="1">
        <f>VLOOKUP(B37,CDM!$M$5:$S$16,4,FALSE)/12</f>
        <v>147847.7490730694</v>
      </c>
      <c r="L37" s="1">
        <f t="shared" si="3"/>
        <v>10783625.008786412</v>
      </c>
      <c r="M37" s="1">
        <v>239041.11538809075</v>
      </c>
      <c r="N37" s="1">
        <v>32031.370623518222</v>
      </c>
      <c r="O37" s="5">
        <v>24835.77</v>
      </c>
      <c r="P37" s="5">
        <v>511.54999999999995</v>
      </c>
      <c r="Q37" s="2">
        <v>14485</v>
      </c>
      <c r="R37" s="2">
        <v>1699</v>
      </c>
      <c r="S37" s="2">
        <v>122</v>
      </c>
      <c r="T37" s="2">
        <v>3069</v>
      </c>
      <c r="U37" s="2">
        <v>31</v>
      </c>
      <c r="W37" s="2"/>
    </row>
    <row r="38" spans="1:23">
      <c r="A38" s="7">
        <v>42005</v>
      </c>
      <c r="B38" s="6">
        <f t="shared" si="4"/>
        <v>2015</v>
      </c>
      <c r="C38" s="8"/>
      <c r="D38" s="8">
        <v>14310997.558754904</v>
      </c>
      <c r="E38" s="1">
        <f>VLOOKUP(B38,CDM!$M$5:$N$16,2,FALSE)/12</f>
        <v>102708.24640500457</v>
      </c>
      <c r="F38" s="1">
        <f t="shared" si="1"/>
        <v>14413705.80515991</v>
      </c>
      <c r="G38" s="8">
        <v>4747575.1332602715</v>
      </c>
      <c r="H38" s="1">
        <f>VLOOKUP(B38,CDM!$M$5:$S$16,3,FALSE)/12</f>
        <v>238440.14663125828</v>
      </c>
      <c r="I38" s="1">
        <f t="shared" si="2"/>
        <v>4986015.2798915301</v>
      </c>
      <c r="J38" s="8">
        <v>11168744.574688978</v>
      </c>
      <c r="K38" s="1">
        <f>VLOOKUP(B38,CDM!$M$5:$S$16,4,FALSE)/12</f>
        <v>201348.06188264678</v>
      </c>
      <c r="L38" s="1">
        <f t="shared" si="3"/>
        <v>11370092.636571625</v>
      </c>
      <c r="M38" s="8">
        <v>232228.24493238155</v>
      </c>
      <c r="N38" s="8">
        <v>34098.465052687738</v>
      </c>
      <c r="O38" s="9">
        <v>25753.439999999999</v>
      </c>
      <c r="P38" s="9">
        <v>511.54999999999995</v>
      </c>
      <c r="Q38" s="8">
        <v>14609</v>
      </c>
      <c r="R38" s="8">
        <v>1702</v>
      </c>
      <c r="S38" s="8">
        <v>123</v>
      </c>
      <c r="T38" s="8">
        <v>3018</v>
      </c>
      <c r="U38" s="8">
        <v>32</v>
      </c>
      <c r="W38" s="8"/>
    </row>
    <row r="39" spans="1:23">
      <c r="A39" s="7">
        <v>42036</v>
      </c>
      <c r="B39" s="6">
        <f t="shared" si="4"/>
        <v>2015</v>
      </c>
      <c r="C39" s="8"/>
      <c r="D39" s="8">
        <v>13534834.082463285</v>
      </c>
      <c r="E39" s="1">
        <f>VLOOKUP(B39,CDM!$M$5:$N$16,2,FALSE)/12</f>
        <v>102708.24640500457</v>
      </c>
      <c r="F39" s="1">
        <f t="shared" si="1"/>
        <v>13637542.32886829</v>
      </c>
      <c r="G39" s="8">
        <v>4458878.8390508816</v>
      </c>
      <c r="H39" s="1">
        <f>VLOOKUP(B39,CDM!$M$5:$S$16,3,FALSE)/12</f>
        <v>238440.14663125828</v>
      </c>
      <c r="I39" s="1">
        <f t="shared" si="2"/>
        <v>4697318.9856821401</v>
      </c>
      <c r="J39" s="8">
        <v>10648933.92287242</v>
      </c>
      <c r="K39" s="1">
        <f>VLOOKUP(B39,CDM!$M$5:$S$16,4,FALSE)/12</f>
        <v>201348.06188264678</v>
      </c>
      <c r="L39" s="1">
        <f t="shared" si="3"/>
        <v>10850281.984755067</v>
      </c>
      <c r="M39" s="8">
        <v>193203.10753333595</v>
      </c>
      <c r="N39" s="8">
        <v>32794.764563890072</v>
      </c>
      <c r="O39" s="9">
        <v>26516.780000000006</v>
      </c>
      <c r="P39" s="9">
        <v>59.01</v>
      </c>
      <c r="Q39" s="8">
        <v>14571</v>
      </c>
      <c r="R39" s="8">
        <v>1706</v>
      </c>
      <c r="S39" s="8">
        <v>123</v>
      </c>
      <c r="T39" s="8">
        <v>3018</v>
      </c>
      <c r="U39" s="8">
        <v>31</v>
      </c>
      <c r="W39" s="8"/>
    </row>
    <row r="40" spans="1:23">
      <c r="A40" s="7">
        <v>42064</v>
      </c>
      <c r="B40" s="6">
        <f t="shared" si="4"/>
        <v>2015</v>
      </c>
      <c r="C40" s="8"/>
      <c r="D40" s="8">
        <v>12423634.157129707</v>
      </c>
      <c r="E40" s="1">
        <f>VLOOKUP(B40,CDM!$M$5:$N$16,2,FALSE)/12</f>
        <v>102708.24640500457</v>
      </c>
      <c r="F40" s="1">
        <f t="shared" si="1"/>
        <v>12526342.403534712</v>
      </c>
      <c r="G40" s="8">
        <v>4415788.6061008582</v>
      </c>
      <c r="H40" s="1">
        <f>VLOOKUP(B40,CDM!$M$5:$S$16,3,FALSE)/12</f>
        <v>238440.14663125828</v>
      </c>
      <c r="I40" s="1">
        <f t="shared" si="2"/>
        <v>4654228.7527321167</v>
      </c>
      <c r="J40" s="8">
        <v>11290607.310703058</v>
      </c>
      <c r="K40" s="1">
        <f>VLOOKUP(B40,CDM!$M$5:$S$16,4,FALSE)/12</f>
        <v>201348.06188264678</v>
      </c>
      <c r="L40" s="1">
        <f t="shared" si="3"/>
        <v>11491955.372585705</v>
      </c>
      <c r="M40" s="8">
        <v>190499.82069171756</v>
      </c>
      <c r="N40" s="8">
        <v>32040.147667669222</v>
      </c>
      <c r="O40" s="9">
        <v>26647.700000000004</v>
      </c>
      <c r="P40" s="9">
        <v>511.54999999999995</v>
      </c>
      <c r="Q40" s="8">
        <v>14535</v>
      </c>
      <c r="R40" s="8">
        <v>1706</v>
      </c>
      <c r="S40" s="8">
        <v>121</v>
      </c>
      <c r="T40" s="8">
        <v>3018</v>
      </c>
      <c r="U40" s="8">
        <v>31</v>
      </c>
      <c r="W40" s="8"/>
    </row>
    <row r="41" spans="1:23">
      <c r="A41" s="7">
        <v>42095</v>
      </c>
      <c r="B41" s="6">
        <f t="shared" si="4"/>
        <v>2015</v>
      </c>
      <c r="C41" s="8"/>
      <c r="D41" s="8">
        <v>9170383.7196450848</v>
      </c>
      <c r="E41" s="1">
        <f>VLOOKUP(B41,CDM!$M$5:$N$16,2,FALSE)/12</f>
        <v>102708.24640500457</v>
      </c>
      <c r="F41" s="1">
        <f t="shared" si="1"/>
        <v>9273091.9660500903</v>
      </c>
      <c r="G41" s="8">
        <v>3591413.2612323491</v>
      </c>
      <c r="H41" s="1">
        <f>VLOOKUP(B41,CDM!$M$5:$S$16,3,FALSE)/12</f>
        <v>238440.14663125828</v>
      </c>
      <c r="I41" s="1">
        <f t="shared" si="2"/>
        <v>3829853.4078636072</v>
      </c>
      <c r="J41" s="8">
        <v>10090976.863627547</v>
      </c>
      <c r="K41" s="1">
        <f>VLOOKUP(B41,CDM!$M$5:$S$16,4,FALSE)/12</f>
        <v>201348.06188264678</v>
      </c>
      <c r="L41" s="1">
        <f t="shared" si="3"/>
        <v>10292324.925510194</v>
      </c>
      <c r="M41" s="8">
        <v>160609.75782857946</v>
      </c>
      <c r="N41" s="8">
        <v>33433.373563045287</v>
      </c>
      <c r="O41" s="9">
        <v>25822.030000000002</v>
      </c>
      <c r="P41" s="9">
        <v>511.54999999999995</v>
      </c>
      <c r="Q41" s="8">
        <v>14475</v>
      </c>
      <c r="R41" s="8">
        <v>1702</v>
      </c>
      <c r="S41" s="8">
        <v>123</v>
      </c>
      <c r="T41" s="8">
        <v>3018</v>
      </c>
      <c r="U41" s="8">
        <v>32</v>
      </c>
      <c r="W41" s="8"/>
    </row>
    <row r="42" spans="1:23">
      <c r="A42" s="7">
        <v>42125</v>
      </c>
      <c r="B42" s="6">
        <f t="shared" si="4"/>
        <v>2015</v>
      </c>
      <c r="C42" s="8"/>
      <c r="D42" s="8">
        <v>7979071.440675417</v>
      </c>
      <c r="E42" s="1">
        <f>VLOOKUP(B42,CDM!$M$5:$N$16,2,FALSE)/12</f>
        <v>102708.24640500457</v>
      </c>
      <c r="F42" s="1">
        <f t="shared" si="1"/>
        <v>8081779.6870804215</v>
      </c>
      <c r="G42" s="8">
        <v>3494942.4666425884</v>
      </c>
      <c r="H42" s="1">
        <f>VLOOKUP(B42,CDM!$M$5:$S$16,3,FALSE)/12</f>
        <v>238440.14663125828</v>
      </c>
      <c r="I42" s="1">
        <f t="shared" si="2"/>
        <v>3733382.6132738465</v>
      </c>
      <c r="J42" s="8">
        <v>10181971.20838315</v>
      </c>
      <c r="K42" s="1">
        <f>VLOOKUP(B42,CDM!$M$5:$S$16,4,FALSE)/12</f>
        <v>201348.06188264678</v>
      </c>
      <c r="L42" s="1">
        <f t="shared" si="3"/>
        <v>10383319.270265797</v>
      </c>
      <c r="M42" s="8">
        <v>144889.20364848452</v>
      </c>
      <c r="N42" s="8">
        <v>34787.308376397152</v>
      </c>
      <c r="O42" s="9">
        <v>25188.670000000002</v>
      </c>
      <c r="P42" s="9">
        <v>511.54999999999995</v>
      </c>
      <c r="Q42" s="8">
        <v>14627</v>
      </c>
      <c r="R42" s="8">
        <v>1704</v>
      </c>
      <c r="S42" s="8">
        <v>124</v>
      </c>
      <c r="T42" s="8">
        <v>3018</v>
      </c>
      <c r="U42" s="8">
        <v>30</v>
      </c>
      <c r="W42" s="8"/>
    </row>
    <row r="43" spans="1:23">
      <c r="A43" s="7">
        <v>42156</v>
      </c>
      <c r="B43" s="6">
        <f t="shared" si="4"/>
        <v>2015</v>
      </c>
      <c r="C43" s="8"/>
      <c r="D43" s="8">
        <v>7688038.7902676361</v>
      </c>
      <c r="E43" s="1">
        <f>VLOOKUP(B43,CDM!$M$5:$N$16,2,FALSE)/12</f>
        <v>102708.24640500457</v>
      </c>
      <c r="F43" s="1">
        <f t="shared" si="1"/>
        <v>7790747.0366726406</v>
      </c>
      <c r="G43" s="8">
        <v>3453507.4561756663</v>
      </c>
      <c r="H43" s="1">
        <f>VLOOKUP(B43,CDM!$M$5:$S$16,3,FALSE)/12</f>
        <v>238440.14663125828</v>
      </c>
      <c r="I43" s="1">
        <f t="shared" si="2"/>
        <v>3691947.6028069244</v>
      </c>
      <c r="J43" s="8">
        <v>10080433.895753382</v>
      </c>
      <c r="K43" s="1">
        <f>VLOOKUP(B43,CDM!$M$5:$S$16,4,FALSE)/12</f>
        <v>201348.06188264678</v>
      </c>
      <c r="L43" s="1">
        <f t="shared" si="3"/>
        <v>10281781.957636029</v>
      </c>
      <c r="M43" s="8">
        <v>129471.03600293165</v>
      </c>
      <c r="N43" s="8">
        <v>31577.384434060365</v>
      </c>
      <c r="O43" s="9">
        <v>25787.739999999994</v>
      </c>
      <c r="P43" s="9">
        <v>511.54999999999995</v>
      </c>
      <c r="Q43" s="8">
        <v>14580</v>
      </c>
      <c r="R43" s="8">
        <v>1729</v>
      </c>
      <c r="S43" s="8">
        <v>121</v>
      </c>
      <c r="T43" s="8">
        <v>3018</v>
      </c>
      <c r="U43" s="8">
        <v>30</v>
      </c>
      <c r="W43" s="8"/>
    </row>
    <row r="44" spans="1:23">
      <c r="A44" s="7">
        <v>42186</v>
      </c>
      <c r="B44" s="6">
        <f t="shared" si="4"/>
        <v>2015</v>
      </c>
      <c r="C44" s="8"/>
      <c r="D44" s="8">
        <v>9081583.0670188833</v>
      </c>
      <c r="E44" s="1">
        <f>VLOOKUP(B44,CDM!$M$5:$N$16,2,FALSE)/12</f>
        <v>102708.24640500457</v>
      </c>
      <c r="F44" s="1">
        <f t="shared" si="1"/>
        <v>9184291.3134238888</v>
      </c>
      <c r="G44" s="8">
        <v>3795705.2883885819</v>
      </c>
      <c r="H44" s="1">
        <f>VLOOKUP(B44,CDM!$M$5:$S$16,3,FALSE)/12</f>
        <v>238440.14663125828</v>
      </c>
      <c r="I44" s="1">
        <f t="shared" si="2"/>
        <v>4034145.43501984</v>
      </c>
      <c r="J44" s="8">
        <v>10316241.169859968</v>
      </c>
      <c r="K44" s="1">
        <f>VLOOKUP(B44,CDM!$M$5:$S$16,4,FALSE)/12</f>
        <v>201348.06188264678</v>
      </c>
      <c r="L44" s="1">
        <f t="shared" si="3"/>
        <v>10517589.231742615</v>
      </c>
      <c r="M44" s="8">
        <v>138915.55084686205</v>
      </c>
      <c r="N44" s="8">
        <v>34246.804308103172</v>
      </c>
      <c r="O44" s="9">
        <v>25380.719999999998</v>
      </c>
      <c r="P44" s="9">
        <v>511.54999999999995</v>
      </c>
      <c r="Q44" s="8">
        <v>14553</v>
      </c>
      <c r="R44" s="8">
        <v>1717</v>
      </c>
      <c r="S44" s="8">
        <v>121</v>
      </c>
      <c r="T44" s="8">
        <v>3018</v>
      </c>
      <c r="U44" s="8">
        <v>30</v>
      </c>
      <c r="W44" s="8"/>
    </row>
    <row r="45" spans="1:23">
      <c r="A45" s="7">
        <v>42217</v>
      </c>
      <c r="B45" s="6">
        <f t="shared" ref="B45:B108" si="5">YEAR(A45)</f>
        <v>2015</v>
      </c>
      <c r="C45" s="8"/>
      <c r="D45" s="8">
        <v>9402564.3072489761</v>
      </c>
      <c r="E45" s="1">
        <f>VLOOKUP(B45,CDM!$M$5:$N$16,2,FALSE)/12</f>
        <v>102708.24640500457</v>
      </c>
      <c r="F45" s="1">
        <f t="shared" si="1"/>
        <v>9505272.5536539815</v>
      </c>
      <c r="G45" s="8">
        <v>3871441.4692591028</v>
      </c>
      <c r="H45" s="1">
        <f>VLOOKUP(B45,CDM!$M$5:$S$16,3,FALSE)/12</f>
        <v>238440.14663125828</v>
      </c>
      <c r="I45" s="1">
        <f t="shared" si="2"/>
        <v>4109881.6158903609</v>
      </c>
      <c r="J45" s="8">
        <v>10245247.731799951</v>
      </c>
      <c r="K45" s="1">
        <f>VLOOKUP(B45,CDM!$M$5:$S$16,4,FALSE)/12</f>
        <v>201348.06188264678</v>
      </c>
      <c r="L45" s="1">
        <f t="shared" si="3"/>
        <v>10446595.793682598</v>
      </c>
      <c r="M45" s="8">
        <v>157044.01042137286</v>
      </c>
      <c r="N45" s="8">
        <v>34718.713752167539</v>
      </c>
      <c r="O45" s="9">
        <v>20514.960000000003</v>
      </c>
      <c r="P45" s="9">
        <v>511.54999999999995</v>
      </c>
      <c r="Q45" s="8">
        <v>14579</v>
      </c>
      <c r="R45" s="8">
        <v>1712</v>
      </c>
      <c r="S45" s="8">
        <v>125</v>
      </c>
      <c r="T45" s="8">
        <v>3018</v>
      </c>
      <c r="U45" s="8">
        <v>30</v>
      </c>
      <c r="W45" s="8"/>
    </row>
    <row r="46" spans="1:23">
      <c r="A46" s="7">
        <v>42248</v>
      </c>
      <c r="B46" s="6">
        <f t="shared" si="5"/>
        <v>2015</v>
      </c>
      <c r="C46" s="8"/>
      <c r="D46" s="8">
        <v>8349296.8423407869</v>
      </c>
      <c r="E46" s="1">
        <f>VLOOKUP(B46,CDM!$M$5:$N$16,2,FALSE)/12</f>
        <v>102708.24640500457</v>
      </c>
      <c r="F46" s="1">
        <f t="shared" si="1"/>
        <v>8452005.0887457915</v>
      </c>
      <c r="G46" s="8">
        <v>3542652.7940073246</v>
      </c>
      <c r="H46" s="1">
        <f>VLOOKUP(B46,CDM!$M$5:$S$16,3,FALSE)/12</f>
        <v>238440.14663125828</v>
      </c>
      <c r="I46" s="1">
        <f t="shared" si="2"/>
        <v>3781092.9406385827</v>
      </c>
      <c r="J46" s="8">
        <v>10545472.108495729</v>
      </c>
      <c r="K46" s="1">
        <f>VLOOKUP(B46,CDM!$M$5:$S$16,4,FALSE)/12</f>
        <v>201348.06188264678</v>
      </c>
      <c r="L46" s="1">
        <f t="shared" si="3"/>
        <v>10746820.170378376</v>
      </c>
      <c r="M46" s="8">
        <v>174615.38706665463</v>
      </c>
      <c r="N46" s="8">
        <v>31559.353955202154</v>
      </c>
      <c r="O46" s="9">
        <v>29922.079999999994</v>
      </c>
      <c r="P46" s="9">
        <v>511.54999999999995</v>
      </c>
      <c r="Q46" s="8">
        <v>14628</v>
      </c>
      <c r="R46" s="8">
        <v>1723</v>
      </c>
      <c r="S46" s="8">
        <v>125</v>
      </c>
      <c r="T46" s="8">
        <v>3018</v>
      </c>
      <c r="U46" s="8">
        <v>30</v>
      </c>
      <c r="W46" s="8"/>
    </row>
    <row r="47" spans="1:23">
      <c r="A47" s="7">
        <v>42278</v>
      </c>
      <c r="B47" s="6">
        <f t="shared" si="5"/>
        <v>2015</v>
      </c>
      <c r="C47" s="8"/>
      <c r="D47" s="8">
        <v>8336110.0678547379</v>
      </c>
      <c r="E47" s="1">
        <f>VLOOKUP(B47,CDM!$M$5:$N$16,2,FALSE)/12</f>
        <v>102708.24640500457</v>
      </c>
      <c r="F47" s="1">
        <f t="shared" si="1"/>
        <v>8438818.3142597433</v>
      </c>
      <c r="G47" s="8">
        <v>3362242.4135304871</v>
      </c>
      <c r="H47" s="1">
        <f>VLOOKUP(B47,CDM!$M$5:$S$16,3,FALSE)/12</f>
        <v>238440.14663125828</v>
      </c>
      <c r="I47" s="1">
        <f t="shared" si="2"/>
        <v>3600682.5601617452</v>
      </c>
      <c r="J47" s="8">
        <v>10479372.680286597</v>
      </c>
      <c r="K47" s="1">
        <f>VLOOKUP(B47,CDM!$M$5:$S$16,4,FALSE)/12</f>
        <v>201348.06188264678</v>
      </c>
      <c r="L47" s="1">
        <f t="shared" si="3"/>
        <v>10680720.742169244</v>
      </c>
      <c r="M47" s="8">
        <v>204813.64549260569</v>
      </c>
      <c r="N47" s="8">
        <v>34315.594757616309</v>
      </c>
      <c r="O47" s="9">
        <v>26569.500000000004</v>
      </c>
      <c r="P47" s="9">
        <v>511.54999999999995</v>
      </c>
      <c r="Q47" s="8">
        <v>14609</v>
      </c>
      <c r="R47" s="8">
        <v>1721</v>
      </c>
      <c r="S47" s="8">
        <v>125</v>
      </c>
      <c r="T47" s="8">
        <v>3018</v>
      </c>
      <c r="U47" s="8">
        <v>30</v>
      </c>
      <c r="W47" s="8"/>
    </row>
    <row r="48" spans="1:23">
      <c r="A48" s="7">
        <v>42309</v>
      </c>
      <c r="B48" s="6">
        <f t="shared" si="5"/>
        <v>2015</v>
      </c>
      <c r="C48" s="8"/>
      <c r="D48" s="8">
        <v>8980827.0355639309</v>
      </c>
      <c r="E48" s="1">
        <f>VLOOKUP(B48,CDM!$M$5:$N$16,2,FALSE)/12</f>
        <v>102708.24640500457</v>
      </c>
      <c r="F48" s="1">
        <f t="shared" si="1"/>
        <v>9083535.2819689363</v>
      </c>
      <c r="G48" s="8">
        <v>3419201.7465737243</v>
      </c>
      <c r="H48" s="1">
        <f>VLOOKUP(B48,CDM!$M$5:$S$16,3,FALSE)/12</f>
        <v>238440.14663125828</v>
      </c>
      <c r="I48" s="1">
        <f t="shared" si="2"/>
        <v>3657641.8932049824</v>
      </c>
      <c r="J48" s="8">
        <v>10130386.734693833</v>
      </c>
      <c r="K48" s="1">
        <f>VLOOKUP(B48,CDM!$M$5:$S$16,4,FALSE)/12</f>
        <v>201348.06188264678</v>
      </c>
      <c r="L48" s="1">
        <f t="shared" si="3"/>
        <v>10331734.796576479</v>
      </c>
      <c r="M48" s="8">
        <v>219018.85435177654</v>
      </c>
      <c r="N48" s="8">
        <v>34103.117660684351</v>
      </c>
      <c r="O48" s="9">
        <v>25145.720000000008</v>
      </c>
      <c r="P48" s="9">
        <v>511.54999999999995</v>
      </c>
      <c r="Q48" s="8">
        <v>14586</v>
      </c>
      <c r="R48" s="8">
        <v>1718</v>
      </c>
      <c r="S48" s="8">
        <v>126</v>
      </c>
      <c r="T48" s="8">
        <v>3018</v>
      </c>
      <c r="U48" s="8">
        <v>30</v>
      </c>
      <c r="W48" s="8"/>
    </row>
    <row r="49" spans="1:23">
      <c r="A49" s="7">
        <v>42339</v>
      </c>
      <c r="B49" s="6">
        <f t="shared" si="5"/>
        <v>2015</v>
      </c>
      <c r="C49" s="8"/>
      <c r="D49" s="8">
        <v>11013126.286381325</v>
      </c>
      <c r="E49" s="1">
        <f>VLOOKUP(B49,CDM!$M$5:$N$16,2,FALSE)/12</f>
        <v>102708.24640500457</v>
      </c>
      <c r="F49" s="1">
        <f t="shared" si="1"/>
        <v>11115834.53278633</v>
      </c>
      <c r="G49" s="8">
        <v>3821023.3920277664</v>
      </c>
      <c r="H49" s="1">
        <f>VLOOKUP(B49,CDM!$M$5:$S$16,3,FALSE)/12</f>
        <v>238440.14663125828</v>
      </c>
      <c r="I49" s="1">
        <f t="shared" si="2"/>
        <v>4059463.5386590245</v>
      </c>
      <c r="J49" s="8">
        <v>10183472.099666435</v>
      </c>
      <c r="K49" s="1">
        <f>VLOOKUP(B49,CDM!$M$5:$S$16,4,FALSE)/12</f>
        <v>201348.06188264678</v>
      </c>
      <c r="L49" s="1">
        <f t="shared" si="3"/>
        <v>10384820.161549082</v>
      </c>
      <c r="M49" s="8">
        <v>239047.41292932947</v>
      </c>
      <c r="N49" s="8">
        <v>32124.001186854672</v>
      </c>
      <c r="O49" s="9">
        <v>25555.899999999998</v>
      </c>
      <c r="P49" s="9">
        <v>511.54999999999995</v>
      </c>
      <c r="Q49" s="8">
        <v>14673</v>
      </c>
      <c r="R49" s="8">
        <v>1727</v>
      </c>
      <c r="S49" s="8">
        <v>126</v>
      </c>
      <c r="T49" s="8">
        <v>3018</v>
      </c>
      <c r="U49" s="8">
        <v>30</v>
      </c>
      <c r="W49" s="8"/>
    </row>
    <row r="50" spans="1:23">
      <c r="A50" s="7">
        <v>42370</v>
      </c>
      <c r="B50" s="6">
        <f t="shared" si="5"/>
        <v>2016</v>
      </c>
      <c r="C50" s="8"/>
      <c r="D50" s="8">
        <v>12387821.568398194</v>
      </c>
      <c r="E50" s="1">
        <f>VLOOKUP(B50,CDM!$M$5:$N$16,2,FALSE)/12</f>
        <v>198370.29154496465</v>
      </c>
      <c r="F50" s="1">
        <f t="shared" si="1"/>
        <v>12586191.859943159</v>
      </c>
      <c r="G50" s="8">
        <v>4269798.7353650993</v>
      </c>
      <c r="H50" s="1">
        <f>VLOOKUP(B50,CDM!$M$5:$S$16,3,FALSE)/12</f>
        <v>246828.58648979184</v>
      </c>
      <c r="I50" s="1">
        <f t="shared" si="2"/>
        <v>4516627.3218548913</v>
      </c>
      <c r="J50" s="8">
        <v>11266540.085255619</v>
      </c>
      <c r="K50" s="1">
        <f>VLOOKUP(B50,CDM!$M$5:$S$16,4,FALSE)/12</f>
        <v>255809.82296543571</v>
      </c>
      <c r="L50" s="1">
        <f t="shared" si="3"/>
        <v>11522349.908221055</v>
      </c>
      <c r="M50" s="8">
        <v>232228.24493238155</v>
      </c>
      <c r="N50" s="8">
        <v>34010.772242230225</v>
      </c>
      <c r="O50" s="9">
        <v>25271.989999999998</v>
      </c>
      <c r="P50" s="9">
        <v>511.54999999999995</v>
      </c>
      <c r="Q50" s="8">
        <v>14724</v>
      </c>
      <c r="R50" s="8">
        <v>1723</v>
      </c>
      <c r="S50" s="8">
        <v>126</v>
      </c>
      <c r="T50" s="8">
        <v>3018</v>
      </c>
      <c r="U50" s="8">
        <v>30</v>
      </c>
      <c r="W50" s="8"/>
    </row>
    <row r="51" spans="1:23">
      <c r="A51" s="7">
        <v>42401</v>
      </c>
      <c r="B51" s="6">
        <f t="shared" si="5"/>
        <v>2016</v>
      </c>
      <c r="C51" s="8"/>
      <c r="D51" s="8">
        <v>11677569.979080239</v>
      </c>
      <c r="E51" s="1">
        <f>VLOOKUP(B51,CDM!$M$5:$N$16,2,FALSE)/12</f>
        <v>198370.29154496465</v>
      </c>
      <c r="F51" s="1">
        <f t="shared" si="1"/>
        <v>11875940.270625204</v>
      </c>
      <c r="G51" s="8">
        <v>4152083.7733572423</v>
      </c>
      <c r="H51" s="1">
        <f>VLOOKUP(B51,CDM!$M$5:$S$16,3,FALSE)/12</f>
        <v>246828.58648979184</v>
      </c>
      <c r="I51" s="1">
        <f t="shared" si="2"/>
        <v>4398912.3598470343</v>
      </c>
      <c r="J51" s="8">
        <v>11106545.541198021</v>
      </c>
      <c r="K51" s="1">
        <f>VLOOKUP(B51,CDM!$M$5:$S$16,4,FALSE)/12</f>
        <v>255809.82296543571</v>
      </c>
      <c r="L51" s="1">
        <f t="shared" si="3"/>
        <v>11362355.364163456</v>
      </c>
      <c r="M51" s="8">
        <v>199737.63340115434</v>
      </c>
      <c r="N51" s="8">
        <v>31065.543450157224</v>
      </c>
      <c r="O51" s="9">
        <v>24882.779999999995</v>
      </c>
      <c r="P51" s="9">
        <v>511.54999999999995</v>
      </c>
      <c r="Q51" s="8">
        <v>14666</v>
      </c>
      <c r="R51" s="8">
        <v>1724</v>
      </c>
      <c r="S51" s="8">
        <v>144</v>
      </c>
      <c r="T51" s="8">
        <v>3069</v>
      </c>
      <c r="U51" s="8">
        <v>30</v>
      </c>
      <c r="W51" s="8"/>
    </row>
    <row r="52" spans="1:23">
      <c r="A52" s="7">
        <v>42430</v>
      </c>
      <c r="B52" s="6">
        <f t="shared" si="5"/>
        <v>2016</v>
      </c>
      <c r="C52" s="8"/>
      <c r="D52" s="8">
        <v>11211169.235502606</v>
      </c>
      <c r="E52" s="1">
        <f>VLOOKUP(B52,CDM!$M$5:$N$16,2,FALSE)/12</f>
        <v>198370.29154496465</v>
      </c>
      <c r="F52" s="1">
        <f t="shared" si="1"/>
        <v>11409539.527047571</v>
      </c>
      <c r="G52" s="8">
        <v>4135689.9597290251</v>
      </c>
      <c r="H52" s="1">
        <f>VLOOKUP(B52,CDM!$M$5:$S$16,3,FALSE)/12</f>
        <v>246828.58648979184</v>
      </c>
      <c r="I52" s="1">
        <f t="shared" si="2"/>
        <v>4382518.5462188171</v>
      </c>
      <c r="J52" s="8">
        <v>11187739.524963889</v>
      </c>
      <c r="K52" s="1">
        <f>VLOOKUP(B52,CDM!$M$5:$S$16,4,FALSE)/12</f>
        <v>255809.82296543571</v>
      </c>
      <c r="L52" s="1">
        <f t="shared" si="3"/>
        <v>11443549.347929325</v>
      </c>
      <c r="M52" s="8">
        <v>176768.39774248595</v>
      </c>
      <c r="N52" s="8">
        <v>34160.893191165975</v>
      </c>
      <c r="O52" s="9">
        <v>27735.630000000005</v>
      </c>
      <c r="P52" s="9">
        <v>511.54999999999995</v>
      </c>
      <c r="Q52" s="8">
        <v>14697.5</v>
      </c>
      <c r="R52" s="8">
        <v>1731</v>
      </c>
      <c r="S52" s="8">
        <v>136</v>
      </c>
      <c r="T52" s="8">
        <v>3069</v>
      </c>
      <c r="U52" s="8">
        <v>30</v>
      </c>
      <c r="W52" s="8"/>
    </row>
    <row r="53" spans="1:23">
      <c r="A53" s="7">
        <v>42461</v>
      </c>
      <c r="B53" s="6">
        <f t="shared" si="5"/>
        <v>2016</v>
      </c>
      <c r="C53" s="8"/>
      <c r="D53" s="8">
        <v>9324741.16342129</v>
      </c>
      <c r="E53" s="1">
        <f>VLOOKUP(B53,CDM!$M$5:$N$16,2,FALSE)/12</f>
        <v>198370.29154496465</v>
      </c>
      <c r="F53" s="1">
        <f t="shared" si="1"/>
        <v>9523111.4549662545</v>
      </c>
      <c r="G53" s="8">
        <v>3689399.7142583006</v>
      </c>
      <c r="H53" s="1">
        <f>VLOOKUP(B53,CDM!$M$5:$S$16,3,FALSE)/12</f>
        <v>246828.58648979184</v>
      </c>
      <c r="I53" s="1">
        <f t="shared" si="2"/>
        <v>3936228.3007480926</v>
      </c>
      <c r="J53" s="8">
        <v>10070952.854873979</v>
      </c>
      <c r="K53" s="1">
        <f>VLOOKUP(B53,CDM!$M$5:$S$16,4,FALSE)/12</f>
        <v>255809.82296543571</v>
      </c>
      <c r="L53" s="1">
        <f t="shared" si="3"/>
        <v>10326762.677839415</v>
      </c>
      <c r="M53" s="8">
        <v>148609.893627702</v>
      </c>
      <c r="N53" s="8">
        <v>34364.849219974727</v>
      </c>
      <c r="O53" s="9">
        <v>26003.790000000005</v>
      </c>
      <c r="P53" s="9">
        <v>501.98999999999995</v>
      </c>
      <c r="Q53" s="8">
        <v>14697.5</v>
      </c>
      <c r="R53" s="8">
        <v>1731</v>
      </c>
      <c r="S53" s="8">
        <v>130</v>
      </c>
      <c r="T53" s="8">
        <v>3069</v>
      </c>
      <c r="U53" s="8">
        <v>30</v>
      </c>
      <c r="W53" s="8"/>
    </row>
    <row r="54" spans="1:23">
      <c r="A54" s="7">
        <v>42491</v>
      </c>
      <c r="B54" s="6">
        <f t="shared" si="5"/>
        <v>2016</v>
      </c>
      <c r="C54" s="8"/>
      <c r="D54" s="8">
        <v>8202425.032766467</v>
      </c>
      <c r="E54" s="1">
        <f>VLOOKUP(B54,CDM!$M$5:$N$16,2,FALSE)/12</f>
        <v>198370.29154496465</v>
      </c>
      <c r="F54" s="1">
        <f t="shared" si="1"/>
        <v>8400795.3243114315</v>
      </c>
      <c r="G54" s="8">
        <v>3635237.4133716091</v>
      </c>
      <c r="H54" s="1">
        <f>VLOOKUP(B54,CDM!$M$5:$S$16,3,FALSE)/12</f>
        <v>246828.58648979184</v>
      </c>
      <c r="I54" s="1">
        <f t="shared" si="2"/>
        <v>3882065.999861401</v>
      </c>
      <c r="J54" s="8">
        <v>10734126.733036427</v>
      </c>
      <c r="K54" s="1">
        <f>VLOOKUP(B54,CDM!$M$5:$S$16,4,FALSE)/12</f>
        <v>255809.82296543571</v>
      </c>
      <c r="L54" s="1">
        <f t="shared" si="3"/>
        <v>10989936.556001863</v>
      </c>
      <c r="M54" s="8">
        <v>134063.85987369859</v>
      </c>
      <c r="N54" s="8">
        <v>32305.711470968316</v>
      </c>
      <c r="O54" s="9">
        <v>25716.509999999991</v>
      </c>
      <c r="P54" s="9">
        <v>473.33000000000004</v>
      </c>
      <c r="Q54" s="8">
        <v>14833</v>
      </c>
      <c r="R54" s="8">
        <v>1735</v>
      </c>
      <c r="S54" s="8">
        <v>129</v>
      </c>
      <c r="T54" s="8">
        <v>3069</v>
      </c>
      <c r="U54" s="8">
        <v>30</v>
      </c>
      <c r="W54" s="8"/>
    </row>
    <row r="55" spans="1:23">
      <c r="A55" s="7">
        <v>42522</v>
      </c>
      <c r="B55" s="6">
        <f t="shared" si="5"/>
        <v>2016</v>
      </c>
      <c r="C55" s="8"/>
      <c r="D55" s="8">
        <v>8210837.070834836</v>
      </c>
      <c r="E55" s="1">
        <f>VLOOKUP(B55,CDM!$M$5:$N$16,2,FALSE)/12</f>
        <v>198370.29154496465</v>
      </c>
      <c r="F55" s="1">
        <f t="shared" si="1"/>
        <v>8409207.3623798005</v>
      </c>
      <c r="G55" s="8">
        <v>3724923.8132245392</v>
      </c>
      <c r="H55" s="1">
        <f>VLOOKUP(B55,CDM!$M$5:$S$16,3,FALSE)/12</f>
        <v>246828.58648979184</v>
      </c>
      <c r="I55" s="1">
        <f t="shared" si="2"/>
        <v>3971752.3997143311</v>
      </c>
      <c r="J55" s="8">
        <v>10682680.940668745</v>
      </c>
      <c r="K55" s="1">
        <f>VLOOKUP(B55,CDM!$M$5:$S$16,4,FALSE)/12</f>
        <v>255809.82296543571</v>
      </c>
      <c r="L55" s="1">
        <f t="shared" si="3"/>
        <v>10938490.763634181</v>
      </c>
      <c r="M55" s="8">
        <v>119797.86904008915</v>
      </c>
      <c r="N55" s="8">
        <v>33307.505682559764</v>
      </c>
      <c r="O55" s="9">
        <v>26115.979999999996</v>
      </c>
      <c r="P55" s="9">
        <v>473.33</v>
      </c>
      <c r="Q55" s="8">
        <v>14776</v>
      </c>
      <c r="R55" s="8">
        <v>1738</v>
      </c>
      <c r="S55" s="8">
        <v>124</v>
      </c>
      <c r="T55" s="8">
        <v>3069</v>
      </c>
      <c r="U55" s="8">
        <v>30</v>
      </c>
      <c r="W55" s="8"/>
    </row>
    <row r="56" spans="1:23">
      <c r="A56" s="7">
        <v>42552</v>
      </c>
      <c r="B56" s="6">
        <f t="shared" si="5"/>
        <v>2016</v>
      </c>
      <c r="C56" s="8"/>
      <c r="D56" s="8">
        <v>10177405.283162512</v>
      </c>
      <c r="E56" s="1">
        <f>VLOOKUP(B56,CDM!$M$5:$N$16,2,FALSE)/12</f>
        <v>198370.29154496465</v>
      </c>
      <c r="F56" s="1">
        <f t="shared" si="1"/>
        <v>10375775.574707476</v>
      </c>
      <c r="G56" s="8">
        <v>4130566.7417025785</v>
      </c>
      <c r="H56" s="1">
        <f>VLOOKUP(B56,CDM!$M$5:$S$16,3,FALSE)/12</f>
        <v>246828.58648979184</v>
      </c>
      <c r="I56" s="1">
        <f t="shared" si="2"/>
        <v>4377395.32819237</v>
      </c>
      <c r="J56" s="8">
        <v>10785755.642805133</v>
      </c>
      <c r="K56" s="1">
        <f>VLOOKUP(B56,CDM!$M$5:$S$16,4,FALSE)/12</f>
        <v>255809.82296543571</v>
      </c>
      <c r="L56" s="1">
        <f t="shared" si="3"/>
        <v>11041565.465770569</v>
      </c>
      <c r="M56" s="8">
        <v>128536.57389837656</v>
      </c>
      <c r="N56" s="8">
        <v>34508.64538431861</v>
      </c>
      <c r="O56" s="9">
        <v>26453.4</v>
      </c>
      <c r="P56" s="9">
        <v>473.33</v>
      </c>
      <c r="Q56" s="8">
        <v>14784</v>
      </c>
      <c r="R56" s="8">
        <v>1753</v>
      </c>
      <c r="S56" s="8">
        <v>126</v>
      </c>
      <c r="T56" s="8">
        <v>3069</v>
      </c>
      <c r="U56" s="8">
        <v>30</v>
      </c>
      <c r="W56" s="8"/>
    </row>
    <row r="57" spans="1:23">
      <c r="A57" s="7">
        <v>42583</v>
      </c>
      <c r="B57" s="6">
        <f t="shared" si="5"/>
        <v>2016</v>
      </c>
      <c r="C57" s="8"/>
      <c r="D57" s="8">
        <v>10526912.745510558</v>
      </c>
      <c r="E57" s="1">
        <f>VLOOKUP(B57,CDM!$M$5:$N$16,2,FALSE)/12</f>
        <v>198370.29154496465</v>
      </c>
      <c r="F57" s="1">
        <f t="shared" si="1"/>
        <v>10725283.037055522</v>
      </c>
      <c r="G57" s="8">
        <v>4169701.2309280368</v>
      </c>
      <c r="H57" s="1">
        <f>VLOOKUP(B57,CDM!$M$5:$S$16,3,FALSE)/12</f>
        <v>246828.58648979184</v>
      </c>
      <c r="I57" s="1">
        <f t="shared" si="2"/>
        <v>4416529.8174178284</v>
      </c>
      <c r="J57" s="8">
        <v>11225991.63333085</v>
      </c>
      <c r="K57" s="1">
        <f>VLOOKUP(B57,CDM!$M$5:$S$16,4,FALSE)/12</f>
        <v>255809.82296543571</v>
      </c>
      <c r="L57" s="1">
        <f t="shared" si="3"/>
        <v>11481801.456296286</v>
      </c>
      <c r="M57" s="8">
        <v>145310.59787355806</v>
      </c>
      <c r="N57" s="8">
        <v>31788.626350540224</v>
      </c>
      <c r="O57" s="9">
        <v>27287.139999999992</v>
      </c>
      <c r="P57" s="9">
        <v>473.33000000000004</v>
      </c>
      <c r="Q57" s="8">
        <v>14829</v>
      </c>
      <c r="R57" s="8">
        <v>1757</v>
      </c>
      <c r="S57" s="8">
        <v>128</v>
      </c>
      <c r="T57" s="8">
        <v>3069</v>
      </c>
      <c r="U57" s="8">
        <v>29</v>
      </c>
      <c r="W57" s="8"/>
    </row>
    <row r="58" spans="1:23">
      <c r="A58" s="7">
        <v>42614</v>
      </c>
      <c r="B58" s="6">
        <f t="shared" si="5"/>
        <v>2016</v>
      </c>
      <c r="C58" s="8"/>
      <c r="D58" s="8">
        <v>8416839.4938610476</v>
      </c>
      <c r="E58" s="1">
        <f>VLOOKUP(B58,CDM!$M$5:$N$16,2,FALSE)/12</f>
        <v>198370.29154496465</v>
      </c>
      <c r="F58" s="1">
        <f t="shared" si="1"/>
        <v>8615209.7854060121</v>
      </c>
      <c r="G58" s="8">
        <v>3609723.9205128388</v>
      </c>
      <c r="H58" s="1">
        <f>VLOOKUP(B58,CDM!$M$5:$S$16,3,FALSE)/12</f>
        <v>246828.58648979184</v>
      </c>
      <c r="I58" s="1">
        <f t="shared" si="2"/>
        <v>3856552.5070026307</v>
      </c>
      <c r="J58" s="8">
        <v>10573681.34794176</v>
      </c>
      <c r="K58" s="1">
        <f>VLOOKUP(B58,CDM!$M$5:$S$16,4,FALSE)/12</f>
        <v>255809.82296543571</v>
      </c>
      <c r="L58" s="1">
        <f t="shared" si="3"/>
        <v>10829491.170907196</v>
      </c>
      <c r="M58" s="8">
        <v>161569.06414465426</v>
      </c>
      <c r="N58" s="8">
        <v>33369.217371894993</v>
      </c>
      <c r="O58" s="9">
        <v>27545.469999999994</v>
      </c>
      <c r="P58" s="9">
        <v>473.33</v>
      </c>
      <c r="Q58" s="8">
        <v>14797</v>
      </c>
      <c r="R58" s="8">
        <v>1734</v>
      </c>
      <c r="S58" s="8">
        <v>127</v>
      </c>
      <c r="T58" s="8">
        <v>3069</v>
      </c>
      <c r="U58" s="8">
        <v>31</v>
      </c>
      <c r="W58" s="8"/>
    </row>
    <row r="59" spans="1:23">
      <c r="A59" s="7">
        <v>42644</v>
      </c>
      <c r="B59" s="6">
        <f t="shared" si="5"/>
        <v>2016</v>
      </c>
      <c r="C59" s="8"/>
      <c r="D59" s="8">
        <v>8058372.0394760324</v>
      </c>
      <c r="E59" s="1">
        <f>VLOOKUP(B59,CDM!$M$5:$N$16,2,FALSE)/12</f>
        <v>198370.29154496465</v>
      </c>
      <c r="F59" s="1">
        <f t="shared" si="1"/>
        <v>8256742.3310209969</v>
      </c>
      <c r="G59" s="8">
        <v>3420216.3146130797</v>
      </c>
      <c r="H59" s="1">
        <f>VLOOKUP(B59,CDM!$M$5:$S$16,3,FALSE)/12</f>
        <v>246828.58648979184</v>
      </c>
      <c r="I59" s="1">
        <f t="shared" si="2"/>
        <v>3667044.9011028716</v>
      </c>
      <c r="J59" s="8">
        <v>10860702.399528233</v>
      </c>
      <c r="K59" s="1">
        <f>VLOOKUP(B59,CDM!$M$5:$S$16,4,FALSE)/12</f>
        <v>255809.82296543571</v>
      </c>
      <c r="L59" s="1">
        <f t="shared" si="3"/>
        <v>11116512.222493669</v>
      </c>
      <c r="M59" s="8">
        <v>189685.44867122476</v>
      </c>
      <c r="N59" s="8">
        <v>34830.204014939314</v>
      </c>
      <c r="O59" s="9">
        <v>27124.48</v>
      </c>
      <c r="P59" s="9">
        <v>473.33</v>
      </c>
      <c r="Q59" s="8">
        <v>14916</v>
      </c>
      <c r="R59" s="8">
        <v>1744</v>
      </c>
      <c r="S59" s="8">
        <v>128</v>
      </c>
      <c r="T59" s="8">
        <v>3069</v>
      </c>
      <c r="U59" s="8">
        <v>30</v>
      </c>
      <c r="W59" s="8"/>
    </row>
    <row r="60" spans="1:23">
      <c r="A60" s="7">
        <v>42675</v>
      </c>
      <c r="B60" s="6">
        <f t="shared" si="5"/>
        <v>2016</v>
      </c>
      <c r="C60" s="8"/>
      <c r="D60" s="8">
        <v>9135930.7174679395</v>
      </c>
      <c r="E60" s="1">
        <f>VLOOKUP(B60,CDM!$M$5:$N$16,2,FALSE)/12</f>
        <v>198370.29154496465</v>
      </c>
      <c r="F60" s="1">
        <f t="shared" si="1"/>
        <v>9334301.009012904</v>
      </c>
      <c r="G60" s="8">
        <v>3591797.4753896496</v>
      </c>
      <c r="H60" s="1">
        <f>VLOOKUP(B60,CDM!$M$5:$S$16,3,FALSE)/12</f>
        <v>246828.58648979184</v>
      </c>
      <c r="I60" s="1">
        <f t="shared" si="2"/>
        <v>3838626.0618794416</v>
      </c>
      <c r="J60" s="8">
        <v>10718526.344199492</v>
      </c>
      <c r="K60" s="1">
        <f>VLOOKUP(B60,CDM!$M$5:$S$16,4,FALSE)/12</f>
        <v>255809.82296543571</v>
      </c>
      <c r="L60" s="1">
        <f t="shared" si="3"/>
        <v>10974336.167164927</v>
      </c>
      <c r="M60" s="8">
        <v>202943.46791763301</v>
      </c>
      <c r="N60" s="8">
        <v>33679.860544217692</v>
      </c>
      <c r="O60" s="9">
        <v>27066.76</v>
      </c>
      <c r="P60" s="9">
        <v>474.01</v>
      </c>
      <c r="Q60" s="8">
        <v>14928</v>
      </c>
      <c r="R60" s="8">
        <v>1744.5</v>
      </c>
      <c r="S60" s="8">
        <v>128</v>
      </c>
      <c r="T60" s="8">
        <v>3069</v>
      </c>
      <c r="U60" s="8">
        <v>30</v>
      </c>
      <c r="W60" s="8"/>
    </row>
    <row r="61" spans="1:23">
      <c r="A61" s="7">
        <v>42705</v>
      </c>
      <c r="B61" s="6">
        <f t="shared" si="5"/>
        <v>2016</v>
      </c>
      <c r="C61" s="8"/>
      <c r="D61" s="8">
        <v>12042494.786609141</v>
      </c>
      <c r="E61" s="1">
        <f>VLOOKUP(B61,CDM!$M$5:$N$16,2,FALSE)/12</f>
        <v>198370.29154496465</v>
      </c>
      <c r="F61" s="1">
        <f t="shared" si="1"/>
        <v>12240865.078154106</v>
      </c>
      <c r="G61" s="8">
        <v>4193924.0553414854</v>
      </c>
      <c r="H61" s="1">
        <f>VLOOKUP(B61,CDM!$M$5:$S$16,3,FALSE)/12</f>
        <v>246828.58648979184</v>
      </c>
      <c r="I61" s="1">
        <f t="shared" si="2"/>
        <v>4440752.6418312769</v>
      </c>
      <c r="J61" s="8">
        <v>10221670.924776817</v>
      </c>
      <c r="K61" s="1">
        <f>VLOOKUP(B61,CDM!$M$5:$S$16,4,FALSE)/12</f>
        <v>255809.82296543571</v>
      </c>
      <c r="L61" s="1">
        <f t="shared" si="3"/>
        <v>10477480.747742252</v>
      </c>
      <c r="M61" s="8">
        <v>221504.91586598798</v>
      </c>
      <c r="N61" s="8">
        <v>31784.619114312391</v>
      </c>
      <c r="O61" s="9">
        <v>26087.759999999998</v>
      </c>
      <c r="P61" s="9">
        <v>474.01000000000005</v>
      </c>
      <c r="Q61" s="8">
        <v>14928</v>
      </c>
      <c r="R61" s="8">
        <v>1744.5</v>
      </c>
      <c r="S61" s="8">
        <v>130</v>
      </c>
      <c r="T61" s="8">
        <v>3069</v>
      </c>
      <c r="U61" s="8">
        <v>30</v>
      </c>
      <c r="W61" s="8"/>
    </row>
    <row r="62" spans="1:23">
      <c r="A62" s="7">
        <v>42736</v>
      </c>
      <c r="B62" s="6">
        <f t="shared" si="5"/>
        <v>2017</v>
      </c>
      <c r="C62" s="8"/>
      <c r="D62" s="8">
        <v>12402016.336484401</v>
      </c>
      <c r="E62" s="1">
        <f>VLOOKUP(B62,CDM!$M$5:$N$16,2,FALSE)/12</f>
        <v>424165.64364677883</v>
      </c>
      <c r="F62" s="1">
        <f t="shared" si="1"/>
        <v>12826181.980131179</v>
      </c>
      <c r="G62" s="8">
        <v>4320040.4514866741</v>
      </c>
      <c r="H62" s="1">
        <f>VLOOKUP(B62,CDM!$M$5:$S$16,3,FALSE)/12</f>
        <v>249658.95771913868</v>
      </c>
      <c r="I62" s="1">
        <f t="shared" si="2"/>
        <v>4569699.409205813</v>
      </c>
      <c r="J62" s="8">
        <v>11262659.046966342</v>
      </c>
      <c r="K62" s="1">
        <f>VLOOKUP(B62,CDM!$M$5:$S$16,4,FALSE)/12</f>
        <v>361922.66569328256</v>
      </c>
      <c r="L62" s="1">
        <f t="shared" si="3"/>
        <v>11624581.712659625</v>
      </c>
      <c r="M62" s="8">
        <v>133380.70118369928</v>
      </c>
      <c r="N62" s="8">
        <v>33734.31912765107</v>
      </c>
      <c r="O62" s="9">
        <v>26034.580000000005</v>
      </c>
      <c r="P62" s="9">
        <v>474.01000000000005</v>
      </c>
      <c r="Q62" s="8">
        <v>15020</v>
      </c>
      <c r="R62" s="8">
        <v>1739</v>
      </c>
      <c r="S62" s="8">
        <v>126</v>
      </c>
      <c r="T62" s="8">
        <v>3069</v>
      </c>
      <c r="U62" s="8">
        <v>30</v>
      </c>
      <c r="W62" s="8"/>
    </row>
    <row r="63" spans="1:23">
      <c r="A63" s="7">
        <v>42767</v>
      </c>
      <c r="B63" s="6">
        <f t="shared" si="5"/>
        <v>2017</v>
      </c>
      <c r="C63" s="8"/>
      <c r="D63" s="8">
        <v>10732724.525906282</v>
      </c>
      <c r="E63" s="1">
        <f>VLOOKUP(B63,CDM!$M$5:$N$16,2,FALSE)/12</f>
        <v>424165.64364677883</v>
      </c>
      <c r="F63" s="1">
        <f t="shared" si="1"/>
        <v>11156890.16955306</v>
      </c>
      <c r="G63" s="8">
        <v>3893047.7223456632</v>
      </c>
      <c r="H63" s="1">
        <f>VLOOKUP(B63,CDM!$M$5:$S$16,3,FALSE)/12</f>
        <v>249658.95771913868</v>
      </c>
      <c r="I63" s="1">
        <f t="shared" si="2"/>
        <v>4142706.6800648021</v>
      </c>
      <c r="J63" s="8">
        <v>10276279.219916252</v>
      </c>
      <c r="K63" s="1">
        <f>VLOOKUP(B63,CDM!$M$5:$S$16,4,FALSE)/12</f>
        <v>361922.66569328256</v>
      </c>
      <c r="L63" s="1">
        <f t="shared" si="3"/>
        <v>10638201.885609536</v>
      </c>
      <c r="M63" s="8">
        <v>108624.99508405513</v>
      </c>
      <c r="N63" s="8">
        <v>30132.438308656801</v>
      </c>
      <c r="O63" s="9">
        <v>25927.160000000003</v>
      </c>
      <c r="P63" s="9">
        <v>427.40999999999997</v>
      </c>
      <c r="Q63" s="8">
        <v>14981</v>
      </c>
      <c r="R63" s="8">
        <v>1744</v>
      </c>
      <c r="S63" s="8">
        <v>126</v>
      </c>
      <c r="T63" s="8">
        <v>3069</v>
      </c>
      <c r="U63" s="8">
        <v>30</v>
      </c>
      <c r="W63" s="8"/>
    </row>
    <row r="64" spans="1:23">
      <c r="A64" s="7">
        <v>42795</v>
      </c>
      <c r="B64" s="6">
        <f t="shared" si="5"/>
        <v>2017</v>
      </c>
      <c r="C64" s="8"/>
      <c r="D64" s="8">
        <v>11246900.818313407</v>
      </c>
      <c r="E64" s="1">
        <f>VLOOKUP(B64,CDM!$M$5:$N$16,2,FALSE)/12</f>
        <v>424165.64364677883</v>
      </c>
      <c r="F64" s="1">
        <f t="shared" si="1"/>
        <v>11671066.461960185</v>
      </c>
      <c r="G64" s="8">
        <v>4171063.5601851279</v>
      </c>
      <c r="H64" s="1">
        <f>VLOOKUP(B64,CDM!$M$5:$S$16,3,FALSE)/12</f>
        <v>249658.95771913868</v>
      </c>
      <c r="I64" s="1">
        <f t="shared" si="2"/>
        <v>4420722.5179042667</v>
      </c>
      <c r="J64" s="8">
        <v>11335383.600888738</v>
      </c>
      <c r="K64" s="1">
        <f>VLOOKUP(B64,CDM!$M$5:$S$16,4,FALSE)/12</f>
        <v>361922.66569328256</v>
      </c>
      <c r="L64" s="1">
        <f t="shared" si="3"/>
        <v>11697306.266582021</v>
      </c>
      <c r="M64" s="8">
        <v>107105.11364760959</v>
      </c>
      <c r="N64" s="8">
        <v>33972.705482192883</v>
      </c>
      <c r="O64" s="9">
        <v>25972.27</v>
      </c>
      <c r="P64" s="9">
        <v>287.61</v>
      </c>
      <c r="Q64" s="8">
        <v>14985</v>
      </c>
      <c r="R64" s="8">
        <v>1736</v>
      </c>
      <c r="S64" s="8">
        <v>124</v>
      </c>
      <c r="T64" s="8">
        <v>3069</v>
      </c>
      <c r="U64" s="8">
        <v>30</v>
      </c>
      <c r="W64" s="8"/>
    </row>
    <row r="65" spans="1:23">
      <c r="A65" s="7">
        <v>42826</v>
      </c>
      <c r="B65" s="6">
        <f t="shared" si="5"/>
        <v>2017</v>
      </c>
      <c r="C65" s="8"/>
      <c r="D65" s="8">
        <v>8824164.5158211607</v>
      </c>
      <c r="E65" s="1">
        <f>VLOOKUP(B65,CDM!$M$5:$N$16,2,FALSE)/12</f>
        <v>424165.64364677883</v>
      </c>
      <c r="F65" s="1">
        <f t="shared" si="1"/>
        <v>9248330.1594679393</v>
      </c>
      <c r="G65" s="8">
        <v>3496506.3587449682</v>
      </c>
      <c r="H65" s="1">
        <f>VLOOKUP(B65,CDM!$M$5:$S$16,3,FALSE)/12</f>
        <v>249658.95771913868</v>
      </c>
      <c r="I65" s="1">
        <f t="shared" si="2"/>
        <v>3746165.316464107</v>
      </c>
      <c r="J65" s="8">
        <v>9494360.7801229116</v>
      </c>
      <c r="K65" s="1">
        <f>VLOOKUP(B65,CDM!$M$5:$S$16,4,FALSE)/12</f>
        <v>361922.66569328256</v>
      </c>
      <c r="L65" s="1">
        <f t="shared" si="3"/>
        <v>9856283.4458161946</v>
      </c>
      <c r="M65" s="8">
        <v>90299.89731232998</v>
      </c>
      <c r="N65" s="8">
        <v>33841.683340002674</v>
      </c>
      <c r="O65" s="9">
        <v>25778.839999999997</v>
      </c>
      <c r="P65" s="9">
        <v>287.61</v>
      </c>
      <c r="Q65" s="8">
        <v>14923</v>
      </c>
      <c r="R65" s="8">
        <v>1748</v>
      </c>
      <c r="S65" s="8">
        <v>125</v>
      </c>
      <c r="T65" s="8">
        <v>3069</v>
      </c>
      <c r="U65" s="8">
        <v>30</v>
      </c>
      <c r="W65" s="8"/>
    </row>
    <row r="66" spans="1:23">
      <c r="A66" s="7">
        <v>42856</v>
      </c>
      <c r="B66" s="6">
        <f t="shared" si="5"/>
        <v>2017</v>
      </c>
      <c r="C66" s="8"/>
      <c r="D66" s="8">
        <v>8161256.906336261</v>
      </c>
      <c r="E66" s="1">
        <f>VLOOKUP(B66,CDM!$M$5:$N$16,2,FALSE)/12</f>
        <v>424165.64364677883</v>
      </c>
      <c r="F66" s="1">
        <f t="shared" si="1"/>
        <v>8585422.5499830395</v>
      </c>
      <c r="G66" s="8">
        <v>3468969.0901791146</v>
      </c>
      <c r="H66" s="1">
        <f>VLOOKUP(B66,CDM!$M$5:$S$16,3,FALSE)/12</f>
        <v>249658.95771913868</v>
      </c>
      <c r="I66" s="1">
        <f t="shared" si="2"/>
        <v>3718628.0478982534</v>
      </c>
      <c r="J66" s="8">
        <v>10255185.620479725</v>
      </c>
      <c r="K66" s="1">
        <f>VLOOKUP(B66,CDM!$M$5:$S$16,4,FALSE)/12</f>
        <v>361922.66569328256</v>
      </c>
      <c r="L66" s="1">
        <f t="shared" si="3"/>
        <v>10617108.286173008</v>
      </c>
      <c r="M66" s="8">
        <v>81461.249942270821</v>
      </c>
      <c r="N66" s="8">
        <v>31829.167667066831</v>
      </c>
      <c r="O66" s="9">
        <v>24976.589999999997</v>
      </c>
      <c r="P66" s="9">
        <v>287.61</v>
      </c>
      <c r="Q66" s="8">
        <v>15053</v>
      </c>
      <c r="R66" s="8">
        <v>1737</v>
      </c>
      <c r="S66" s="8">
        <v>125</v>
      </c>
      <c r="T66" s="8">
        <v>3069</v>
      </c>
      <c r="U66" s="8">
        <v>30</v>
      </c>
      <c r="W66" s="8"/>
    </row>
    <row r="67" spans="1:23">
      <c r="A67" s="7">
        <v>42887</v>
      </c>
      <c r="B67" s="6">
        <f t="shared" si="5"/>
        <v>2017</v>
      </c>
      <c r="C67" s="8"/>
      <c r="D67" s="8">
        <v>8070742.9147809604</v>
      </c>
      <c r="E67" s="1">
        <f>VLOOKUP(B67,CDM!$M$5:$N$16,2,FALSE)/12</f>
        <v>424165.64364677883</v>
      </c>
      <c r="F67" s="1">
        <f t="shared" ref="F67:F117" si="6">D67+E67</f>
        <v>8494908.5584277399</v>
      </c>
      <c r="G67" s="8">
        <v>3471006.0375395976</v>
      </c>
      <c r="H67" s="1">
        <f>VLOOKUP(B67,CDM!$M$5:$S$16,3,FALSE)/12</f>
        <v>249658.95771913868</v>
      </c>
      <c r="I67" s="1">
        <f t="shared" ref="I67:I121" si="7">G67+H67</f>
        <v>3720664.9952587364</v>
      </c>
      <c r="J67" s="8">
        <v>10162898.99275995</v>
      </c>
      <c r="K67" s="1">
        <f>VLOOKUP(B67,CDM!$M$5:$S$16,4,FALSE)/12</f>
        <v>361922.66569328256</v>
      </c>
      <c r="L67" s="1">
        <f t="shared" ref="L67:L117" si="8">J67+K67</f>
        <v>10524821.658453234</v>
      </c>
      <c r="M67" s="8">
        <v>72792.820708211599</v>
      </c>
      <c r="N67" s="8">
        <v>33369.960384153666</v>
      </c>
      <c r="O67" s="9">
        <v>26002.260000000002</v>
      </c>
      <c r="P67" s="9">
        <v>287.61</v>
      </c>
      <c r="Q67" s="8">
        <v>14924</v>
      </c>
      <c r="R67" s="8">
        <v>1739</v>
      </c>
      <c r="S67" s="8">
        <v>125</v>
      </c>
      <c r="T67" s="8">
        <v>3069</v>
      </c>
      <c r="U67" s="8">
        <v>30</v>
      </c>
      <c r="W67" s="8"/>
    </row>
    <row r="68" spans="1:23">
      <c r="A68" s="7">
        <v>42917</v>
      </c>
      <c r="B68" s="6">
        <f t="shared" si="5"/>
        <v>2017</v>
      </c>
      <c r="C68" s="8"/>
      <c r="D68" s="8">
        <v>9056278.6867618226</v>
      </c>
      <c r="E68" s="1">
        <f>VLOOKUP(B68,CDM!$M$5:$N$16,2,FALSE)/12</f>
        <v>424165.64364677883</v>
      </c>
      <c r="F68" s="1">
        <f t="shared" si="6"/>
        <v>9480444.3304086011</v>
      </c>
      <c r="G68" s="8">
        <v>3789392.472789696</v>
      </c>
      <c r="H68" s="1">
        <f>VLOOKUP(B68,CDM!$M$5:$S$16,3,FALSE)/12</f>
        <v>249658.95771913868</v>
      </c>
      <c r="I68" s="1">
        <f t="shared" si="7"/>
        <v>4039051.4305088348</v>
      </c>
      <c r="J68" s="8">
        <v>9531247.6077796426</v>
      </c>
      <c r="K68" s="1">
        <f>VLOOKUP(B68,CDM!$M$5:$S$16,4,FALSE)/12</f>
        <v>361922.66569328256</v>
      </c>
      <c r="L68" s="1">
        <f t="shared" si="8"/>
        <v>9893170.2734729256</v>
      </c>
      <c r="M68" s="8">
        <v>78102.747196369586</v>
      </c>
      <c r="N68" s="8">
        <v>34423.691343203951</v>
      </c>
      <c r="O68" s="9">
        <v>25979.749999999993</v>
      </c>
      <c r="P68" s="9">
        <v>287.61</v>
      </c>
      <c r="Q68" s="8">
        <v>15264</v>
      </c>
      <c r="R68" s="8">
        <v>1748</v>
      </c>
      <c r="S68" s="8">
        <v>127</v>
      </c>
      <c r="T68" s="8">
        <v>3069</v>
      </c>
      <c r="U68" s="8">
        <v>30</v>
      </c>
      <c r="W68" s="8"/>
    </row>
    <row r="69" spans="1:23">
      <c r="A69" s="7">
        <v>42948</v>
      </c>
      <c r="B69" s="6">
        <f t="shared" si="5"/>
        <v>2017</v>
      </c>
      <c r="C69" s="8"/>
      <c r="D69" s="8">
        <v>8724675.0009408221</v>
      </c>
      <c r="E69" s="1">
        <f>VLOOKUP(B69,CDM!$M$5:$N$16,2,FALSE)/12</f>
        <v>424165.64364677883</v>
      </c>
      <c r="F69" s="1">
        <f t="shared" si="6"/>
        <v>9148840.6445876006</v>
      </c>
      <c r="G69" s="8">
        <v>3707499.9391524931</v>
      </c>
      <c r="H69" s="1">
        <f>VLOOKUP(B69,CDM!$M$5:$S$16,3,FALSE)/12</f>
        <v>249658.95771913868</v>
      </c>
      <c r="I69" s="1">
        <f t="shared" si="7"/>
        <v>3957158.896871632</v>
      </c>
      <c r="J69" s="8">
        <v>10132328.04433449</v>
      </c>
      <c r="K69" s="1">
        <f>VLOOKUP(B69,CDM!$M$5:$S$16,4,FALSE)/12</f>
        <v>361922.66569328256</v>
      </c>
      <c r="L69" s="1">
        <f t="shared" si="8"/>
        <v>10494250.710027773</v>
      </c>
      <c r="M69" s="8">
        <v>88295.15677238637</v>
      </c>
      <c r="N69" s="8">
        <v>31793.62925170068</v>
      </c>
      <c r="O69" s="9">
        <v>25670.32</v>
      </c>
      <c r="P69" s="9">
        <v>287.61</v>
      </c>
      <c r="Q69" s="8">
        <v>15122</v>
      </c>
      <c r="R69" s="8">
        <v>1746</v>
      </c>
      <c r="S69" s="8">
        <v>129</v>
      </c>
      <c r="T69" s="8">
        <v>3069</v>
      </c>
      <c r="U69" s="8">
        <v>30</v>
      </c>
      <c r="W69" s="8"/>
    </row>
    <row r="70" spans="1:23">
      <c r="A70" s="7">
        <v>42979</v>
      </c>
      <c r="B70" s="6">
        <f t="shared" si="5"/>
        <v>2017</v>
      </c>
      <c r="C70" s="8"/>
      <c r="D70" s="8">
        <v>8151924.7321264194</v>
      </c>
      <c r="E70" s="1">
        <f>VLOOKUP(B70,CDM!$M$5:$N$16,2,FALSE)/12</f>
        <v>424165.64364677883</v>
      </c>
      <c r="F70" s="1">
        <f t="shared" si="6"/>
        <v>8576090.3757731989</v>
      </c>
      <c r="G70" s="8">
        <v>3428070.8388424739</v>
      </c>
      <c r="H70" s="1">
        <f>VLOOKUP(B70,CDM!$M$5:$S$16,3,FALSE)/12</f>
        <v>249658.95771913868</v>
      </c>
      <c r="I70" s="1">
        <f t="shared" si="7"/>
        <v>3677729.7965616127</v>
      </c>
      <c r="J70" s="8">
        <v>10432795.834865717</v>
      </c>
      <c r="K70" s="1">
        <f>VLOOKUP(B70,CDM!$M$5:$S$16,4,FALSE)/12</f>
        <v>361922.66569328256</v>
      </c>
      <c r="L70" s="1">
        <f t="shared" si="8"/>
        <v>10794718.500559</v>
      </c>
      <c r="M70" s="8">
        <v>98174.326656827616</v>
      </c>
      <c r="N70" s="8">
        <v>33438.750833666818</v>
      </c>
      <c r="O70" s="9">
        <v>24722.83</v>
      </c>
      <c r="P70" s="9">
        <v>287.61</v>
      </c>
      <c r="Q70" s="8">
        <v>15188</v>
      </c>
      <c r="R70" s="8">
        <v>1740</v>
      </c>
      <c r="S70" s="8">
        <v>127</v>
      </c>
      <c r="T70" s="8">
        <v>3069</v>
      </c>
      <c r="U70" s="8">
        <v>30</v>
      </c>
      <c r="W70" s="8"/>
    </row>
    <row r="71" spans="1:23">
      <c r="A71" s="7">
        <v>43009</v>
      </c>
      <c r="B71" s="6">
        <f t="shared" si="5"/>
        <v>2017</v>
      </c>
      <c r="C71" s="8"/>
      <c r="D71" s="8">
        <v>8318972.3384735566</v>
      </c>
      <c r="E71" s="1">
        <f>VLOOKUP(B71,CDM!$M$5:$N$16,2,FALSE)/12</f>
        <v>424165.64364677883</v>
      </c>
      <c r="F71" s="1">
        <f t="shared" si="6"/>
        <v>8743137.9821203351</v>
      </c>
      <c r="G71" s="8">
        <v>3435622.3948252881</v>
      </c>
      <c r="H71" s="1">
        <f>VLOOKUP(B71,CDM!$M$5:$S$16,3,FALSE)/12</f>
        <v>249658.95771913868</v>
      </c>
      <c r="I71" s="1">
        <f t="shared" si="7"/>
        <v>3685281.3525444269</v>
      </c>
      <c r="J71" s="8">
        <v>10910463.653396899</v>
      </c>
      <c r="K71" s="1">
        <f>VLOOKUP(B71,CDM!$M$5:$S$16,4,FALSE)/12</f>
        <v>361922.66569328256</v>
      </c>
      <c r="L71" s="1">
        <f t="shared" si="8"/>
        <v>11272386.319090182</v>
      </c>
      <c r="M71" s="8">
        <v>115152.76680421273</v>
      </c>
      <c r="N71" s="8">
        <v>34830.204014939307</v>
      </c>
      <c r="O71" s="9">
        <v>26566.619999999995</v>
      </c>
      <c r="P71" s="9">
        <v>287.61</v>
      </c>
      <c r="Q71" s="8">
        <v>15208</v>
      </c>
      <c r="R71" s="8">
        <v>1743</v>
      </c>
      <c r="S71" s="8">
        <v>128</v>
      </c>
      <c r="T71" s="8">
        <v>3069</v>
      </c>
      <c r="U71" s="8">
        <v>30</v>
      </c>
      <c r="W71" s="8"/>
    </row>
    <row r="72" spans="1:23">
      <c r="A72" s="7">
        <v>43040</v>
      </c>
      <c r="B72" s="6">
        <f t="shared" si="5"/>
        <v>2017</v>
      </c>
      <c r="C72" s="8"/>
      <c r="D72" s="8">
        <v>9874516.6713623516</v>
      </c>
      <c r="E72" s="1">
        <f>VLOOKUP(B72,CDM!$M$5:$N$16,2,FALSE)/12</f>
        <v>424165.64364677883</v>
      </c>
      <c r="F72" s="1">
        <f t="shared" si="6"/>
        <v>10298682.31500913</v>
      </c>
      <c r="G72" s="8">
        <v>3671837.9661032245</v>
      </c>
      <c r="H72" s="1">
        <f>VLOOKUP(B72,CDM!$M$5:$S$16,3,FALSE)/12</f>
        <v>249658.95771913868</v>
      </c>
      <c r="I72" s="1">
        <f t="shared" si="7"/>
        <v>3921496.9238223634</v>
      </c>
      <c r="J72" s="8">
        <v>10855073.548756536</v>
      </c>
      <c r="K72" s="1">
        <f>VLOOKUP(B72,CDM!$M$5:$S$16,4,FALSE)/12</f>
        <v>361922.66569328256</v>
      </c>
      <c r="L72" s="1">
        <f t="shared" si="8"/>
        <v>11216996.214449819</v>
      </c>
      <c r="M72" s="8">
        <v>123139.42304950654</v>
      </c>
      <c r="N72" s="8">
        <v>34180.595657870996</v>
      </c>
      <c r="O72" s="9">
        <v>26094.429999999997</v>
      </c>
      <c r="P72" s="9">
        <v>287.61</v>
      </c>
      <c r="Q72" s="8">
        <v>15218</v>
      </c>
      <c r="R72" s="8">
        <v>1738</v>
      </c>
      <c r="S72" s="8">
        <v>130</v>
      </c>
      <c r="T72" s="8">
        <v>3069</v>
      </c>
      <c r="U72" s="8">
        <v>30</v>
      </c>
      <c r="W72" s="8"/>
    </row>
    <row r="73" spans="1:23">
      <c r="A73" s="7">
        <v>43070</v>
      </c>
      <c r="B73" s="6">
        <f t="shared" si="5"/>
        <v>2017</v>
      </c>
      <c r="C73" s="8"/>
      <c r="D73" s="8">
        <v>13025738.641533405</v>
      </c>
      <c r="E73" s="1">
        <f>VLOOKUP(B73,CDM!$M$5:$N$16,2,FALSE)/12</f>
        <v>424165.64364677883</v>
      </c>
      <c r="F73" s="1">
        <f t="shared" si="6"/>
        <v>13449904.285180183</v>
      </c>
      <c r="G73" s="8">
        <v>4345470.8652827246</v>
      </c>
      <c r="H73" s="1">
        <f>VLOOKUP(B73,CDM!$M$5:$S$16,3,FALSE)/12</f>
        <v>249658.95771913868</v>
      </c>
      <c r="I73" s="1">
        <f t="shared" si="7"/>
        <v>4595129.8230018634</v>
      </c>
      <c r="J73" s="8">
        <v>10712352.511391768</v>
      </c>
      <c r="K73" s="1">
        <f>VLOOKUP(B73,CDM!$M$5:$S$16,4,FALSE)/12</f>
        <v>361922.66569328256</v>
      </c>
      <c r="L73" s="1">
        <f t="shared" si="8"/>
        <v>11074275.177085051</v>
      </c>
      <c r="M73" s="8">
        <v>134400.20226298404</v>
      </c>
      <c r="N73" s="8">
        <v>34569.169405016903</v>
      </c>
      <c r="O73" s="9">
        <v>24596.639999999996</v>
      </c>
      <c r="P73" s="9">
        <v>287.61</v>
      </c>
      <c r="Q73" s="8">
        <v>15228</v>
      </c>
      <c r="R73" s="8">
        <v>1732</v>
      </c>
      <c r="S73" s="8">
        <v>131</v>
      </c>
      <c r="T73" s="8">
        <v>3069</v>
      </c>
      <c r="U73" s="8">
        <v>30</v>
      </c>
      <c r="W73" s="8"/>
    </row>
    <row r="74" spans="1:23">
      <c r="A74" s="7">
        <v>43101</v>
      </c>
      <c r="B74" s="6">
        <f t="shared" si="5"/>
        <v>2018</v>
      </c>
      <c r="C74" s="8"/>
      <c r="D74" s="8">
        <v>13883435.471597927</v>
      </c>
      <c r="E74" s="1">
        <f>VLOOKUP(B74,CDM!$M$5:$N$16,2,FALSE)/12</f>
        <v>575271.53179928812</v>
      </c>
      <c r="F74" s="1">
        <f t="shared" si="6"/>
        <v>14458707.003397215</v>
      </c>
      <c r="G74" s="8">
        <v>4634616.9582139906</v>
      </c>
      <c r="H74" s="1">
        <f>VLOOKUP(B74,CDM!$M$5:$S$16,3,FALSE)/12</f>
        <v>263226.83378558612</v>
      </c>
      <c r="I74" s="1">
        <f t="shared" si="7"/>
        <v>4897843.7919995766</v>
      </c>
      <c r="J74" s="8">
        <v>12061651.908779878</v>
      </c>
      <c r="K74" s="1">
        <f>VLOOKUP(B74,CDM!$M$5:$S$16,4,FALSE)/12</f>
        <v>481211.6928081137</v>
      </c>
      <c r="L74" s="1">
        <f t="shared" si="8"/>
        <v>12542863.601587992</v>
      </c>
      <c r="M74" s="8">
        <v>130566.16517574774</v>
      </c>
      <c r="N74" s="8">
        <v>32175.028988065817</v>
      </c>
      <c r="O74" s="9">
        <v>27106.87</v>
      </c>
      <c r="P74" s="9">
        <v>287.61</v>
      </c>
      <c r="Q74" s="8">
        <v>15358</v>
      </c>
      <c r="R74" s="8">
        <v>1745</v>
      </c>
      <c r="S74" s="8">
        <v>131</v>
      </c>
      <c r="T74" s="8">
        <v>3069</v>
      </c>
      <c r="U74" s="8">
        <v>30</v>
      </c>
      <c r="W74" s="8"/>
    </row>
    <row r="75" spans="1:23">
      <c r="A75" s="7">
        <v>43132</v>
      </c>
      <c r="B75" s="6">
        <f t="shared" si="5"/>
        <v>2018</v>
      </c>
      <c r="C75" s="8"/>
      <c r="D75" s="8">
        <v>11384940.451659728</v>
      </c>
      <c r="E75" s="1">
        <f>VLOOKUP(B75,CDM!$M$5:$N$16,2,FALSE)/12</f>
        <v>575271.53179928812</v>
      </c>
      <c r="F75" s="1">
        <f t="shared" si="6"/>
        <v>11960211.983459016</v>
      </c>
      <c r="G75" s="8">
        <v>3979045.0294086551</v>
      </c>
      <c r="H75" s="1">
        <f>VLOOKUP(B75,CDM!$M$5:$S$16,3,FALSE)/12</f>
        <v>263226.83378558612</v>
      </c>
      <c r="I75" s="1">
        <f t="shared" si="7"/>
        <v>4242271.8631942412</v>
      </c>
      <c r="J75" s="8">
        <v>10569743.405669795</v>
      </c>
      <c r="K75" s="1">
        <f>VLOOKUP(B75,CDM!$M$5:$S$16,4,FALSE)/12</f>
        <v>481211.6928081137</v>
      </c>
      <c r="L75" s="1">
        <f t="shared" si="8"/>
        <v>11050955.098477909</v>
      </c>
      <c r="M75" s="8">
        <v>108624.99508405512</v>
      </c>
      <c r="N75" s="8">
        <v>31694.43230625584</v>
      </c>
      <c r="O75" s="9">
        <v>26969.469999999998</v>
      </c>
      <c r="P75" s="9">
        <v>287.61</v>
      </c>
      <c r="Q75" s="8">
        <v>15245</v>
      </c>
      <c r="R75" s="8">
        <v>1738</v>
      </c>
      <c r="S75" s="8">
        <v>132</v>
      </c>
      <c r="T75" s="8">
        <v>3136</v>
      </c>
      <c r="U75" s="8">
        <v>30</v>
      </c>
      <c r="W75" s="8"/>
    </row>
    <row r="76" spans="1:23">
      <c r="A76" s="7">
        <v>43160</v>
      </c>
      <c r="B76" s="6">
        <f t="shared" si="5"/>
        <v>2018</v>
      </c>
      <c r="C76" s="8"/>
      <c r="D76" s="8">
        <v>11501016.11392805</v>
      </c>
      <c r="E76" s="1">
        <f>VLOOKUP(B76,CDM!$M$5:$N$16,2,FALSE)/12</f>
        <v>575271.53179928812</v>
      </c>
      <c r="F76" s="1">
        <f t="shared" si="6"/>
        <v>12076287.645727338</v>
      </c>
      <c r="G76" s="8">
        <v>4130187.8020749432</v>
      </c>
      <c r="H76" s="1">
        <f>VLOOKUP(B76,CDM!$M$5:$S$16,3,FALSE)/12</f>
        <v>263226.83378558612</v>
      </c>
      <c r="I76" s="1">
        <f t="shared" si="7"/>
        <v>4393414.6358605297</v>
      </c>
      <c r="J76" s="8">
        <v>11369524.37695927</v>
      </c>
      <c r="K76" s="1">
        <f>VLOOKUP(B76,CDM!$M$5:$S$16,4,FALSE)/12</f>
        <v>481211.6928081137</v>
      </c>
      <c r="L76" s="1">
        <f t="shared" si="8"/>
        <v>11850736.069767384</v>
      </c>
      <c r="M76" s="8">
        <v>105479.33430361391</v>
      </c>
      <c r="N76" s="8">
        <v>34868.971588635453</v>
      </c>
      <c r="O76" s="9">
        <v>26484.61</v>
      </c>
      <c r="P76" s="9">
        <v>287.61</v>
      </c>
      <c r="Q76" s="8">
        <v>15374</v>
      </c>
      <c r="R76" s="8">
        <v>1754</v>
      </c>
      <c r="S76" s="8">
        <v>129</v>
      </c>
      <c r="T76" s="8">
        <v>3136</v>
      </c>
      <c r="U76" s="8">
        <v>30</v>
      </c>
      <c r="W76" s="8"/>
    </row>
    <row r="77" spans="1:23">
      <c r="A77" s="7">
        <v>43191</v>
      </c>
      <c r="B77" s="6">
        <f t="shared" si="5"/>
        <v>2018</v>
      </c>
      <c r="C77" s="8"/>
      <c r="D77" s="8">
        <v>9828482.6727534514</v>
      </c>
      <c r="E77" s="1">
        <f>VLOOKUP(B77,CDM!$M$5:$N$16,2,FALSE)/12</f>
        <v>575271.53179928812</v>
      </c>
      <c r="F77" s="1">
        <f t="shared" si="6"/>
        <v>10403754.20455274</v>
      </c>
      <c r="G77" s="8">
        <v>3695184.3068528124</v>
      </c>
      <c r="H77" s="1">
        <f>VLOOKUP(B77,CDM!$M$5:$S$16,3,FALSE)/12</f>
        <v>263226.83378558612</v>
      </c>
      <c r="I77" s="1">
        <f t="shared" si="7"/>
        <v>3958411.1406383985</v>
      </c>
      <c r="J77" s="8">
        <v>10356480.107455384</v>
      </c>
      <c r="K77" s="1">
        <f>VLOOKUP(B77,CDM!$M$5:$S$16,4,FALSE)/12</f>
        <v>481211.6928081137</v>
      </c>
      <c r="L77" s="1">
        <f t="shared" si="8"/>
        <v>10837691.800263498</v>
      </c>
      <c r="M77" s="8">
        <v>88074.342078049871</v>
      </c>
      <c r="N77" s="8">
        <v>31778.661998132593</v>
      </c>
      <c r="O77" s="9">
        <v>28368.31</v>
      </c>
      <c r="P77" s="9">
        <v>287.61</v>
      </c>
      <c r="Q77" s="8">
        <v>15309</v>
      </c>
      <c r="R77" s="8">
        <v>1747</v>
      </c>
      <c r="S77" s="8">
        <v>137</v>
      </c>
      <c r="T77" s="8">
        <v>3136</v>
      </c>
      <c r="U77" s="8">
        <v>30</v>
      </c>
      <c r="W77" s="8"/>
    </row>
    <row r="78" spans="1:23">
      <c r="A78" s="7">
        <v>43221</v>
      </c>
      <c r="B78" s="6">
        <f t="shared" si="5"/>
        <v>2018</v>
      </c>
      <c r="C78" s="8"/>
      <c r="D78" s="8">
        <v>8619745.1538112145</v>
      </c>
      <c r="E78" s="1">
        <f>VLOOKUP(B78,CDM!$M$5:$N$16,2,FALSE)/12</f>
        <v>575271.53179928812</v>
      </c>
      <c r="F78" s="1">
        <f t="shared" si="6"/>
        <v>9195016.685610503</v>
      </c>
      <c r="G78" s="8">
        <v>3545274.159342139</v>
      </c>
      <c r="H78" s="1">
        <f>VLOOKUP(B78,CDM!$M$5:$S$16,3,FALSE)/12</f>
        <v>263226.83378558612</v>
      </c>
      <c r="I78" s="1">
        <f t="shared" si="7"/>
        <v>3808500.9931277251</v>
      </c>
      <c r="J78" s="8">
        <v>10469681.680061162</v>
      </c>
      <c r="K78" s="1">
        <f>VLOOKUP(B78,CDM!$M$5:$S$16,4,FALSE)/12</f>
        <v>481211.6928081137</v>
      </c>
      <c r="L78" s="1">
        <f t="shared" si="8"/>
        <v>10950893.372869276</v>
      </c>
      <c r="M78" s="8">
        <v>79424.877222573617</v>
      </c>
      <c r="N78" s="8">
        <v>33064.713352007471</v>
      </c>
      <c r="O78" s="9">
        <v>24841.78</v>
      </c>
      <c r="P78" s="9">
        <v>280.41999999999996</v>
      </c>
      <c r="Q78" s="8">
        <v>15374</v>
      </c>
      <c r="R78" s="8">
        <v>1745</v>
      </c>
      <c r="S78" s="8">
        <v>127</v>
      </c>
      <c r="T78" s="8">
        <v>3136</v>
      </c>
      <c r="U78" s="8">
        <v>30</v>
      </c>
      <c r="W78" s="8"/>
    </row>
    <row r="79" spans="1:23">
      <c r="A79" s="7">
        <v>43252</v>
      </c>
      <c r="B79" s="6">
        <f t="shared" si="5"/>
        <v>2018</v>
      </c>
      <c r="C79" s="8"/>
      <c r="D79" s="8">
        <v>8910906.6055843309</v>
      </c>
      <c r="E79" s="1">
        <f>VLOOKUP(B79,CDM!$M$5:$N$16,2,FALSE)/12</f>
        <v>575271.53179928812</v>
      </c>
      <c r="F79" s="1">
        <f t="shared" si="6"/>
        <v>9486178.1373836193</v>
      </c>
      <c r="G79" s="8">
        <v>3630673.8203668571</v>
      </c>
      <c r="H79" s="1">
        <f>VLOOKUP(B79,CDM!$M$5:$S$16,3,FALSE)/12</f>
        <v>263226.83378558612</v>
      </c>
      <c r="I79" s="1">
        <f t="shared" si="7"/>
        <v>3893900.6541524432</v>
      </c>
      <c r="J79" s="8">
        <v>10520542.293892801</v>
      </c>
      <c r="K79" s="1">
        <f>VLOOKUP(B79,CDM!$M$5:$S$16,4,FALSE)/12</f>
        <v>481211.6928081137</v>
      </c>
      <c r="L79" s="1">
        <f t="shared" si="8"/>
        <v>11001753.986700915</v>
      </c>
      <c r="M79" s="8">
        <v>70972.987078702441</v>
      </c>
      <c r="N79" s="8">
        <v>33761.116446578635</v>
      </c>
      <c r="O79" s="9">
        <v>26233.82</v>
      </c>
      <c r="P79" s="9">
        <v>280.41999999999996</v>
      </c>
      <c r="Q79" s="8">
        <v>15358</v>
      </c>
      <c r="R79" s="8">
        <v>1749</v>
      </c>
      <c r="S79" s="8">
        <v>127</v>
      </c>
      <c r="T79" s="8">
        <v>3136</v>
      </c>
      <c r="U79" s="8">
        <v>30</v>
      </c>
      <c r="W79" s="8"/>
    </row>
    <row r="80" spans="1:23">
      <c r="A80" s="7">
        <v>43282</v>
      </c>
      <c r="B80" s="6">
        <f t="shared" si="5"/>
        <v>2018</v>
      </c>
      <c r="C80" s="8"/>
      <c r="D80" s="8">
        <v>10787521.686098501</v>
      </c>
      <c r="E80" s="1">
        <f>VLOOKUP(B80,CDM!$M$5:$N$16,2,FALSE)/12</f>
        <v>575271.53179928812</v>
      </c>
      <c r="F80" s="1">
        <f t="shared" si="6"/>
        <v>11362793.21789779</v>
      </c>
      <c r="G80" s="8">
        <v>4072890.0386634632</v>
      </c>
      <c r="H80" s="1">
        <f>VLOOKUP(B80,CDM!$M$5:$S$16,3,FALSE)/12</f>
        <v>263226.83378558612</v>
      </c>
      <c r="I80" s="1">
        <f t="shared" si="7"/>
        <v>4336116.8724490497</v>
      </c>
      <c r="J80" s="8">
        <v>11306706.940156406</v>
      </c>
      <c r="K80" s="1">
        <f>VLOOKUP(B80,CDM!$M$5:$S$16,4,FALSE)/12</f>
        <v>481211.6928081137</v>
      </c>
      <c r="L80" s="1">
        <f t="shared" si="8"/>
        <v>11787918.63296452</v>
      </c>
      <c r="M80" s="8">
        <v>76150.200475889287</v>
      </c>
      <c r="N80" s="8">
        <v>31700.8975590236</v>
      </c>
      <c r="O80" s="9">
        <v>26759.030000000006</v>
      </c>
      <c r="P80" s="9">
        <v>280.41999999999996</v>
      </c>
      <c r="Q80" s="8">
        <v>15420</v>
      </c>
      <c r="R80" s="8">
        <v>1753</v>
      </c>
      <c r="S80" s="8">
        <v>128</v>
      </c>
      <c r="T80" s="8">
        <v>3136</v>
      </c>
      <c r="U80" s="8">
        <v>30</v>
      </c>
      <c r="W80" s="8"/>
    </row>
    <row r="81" spans="1:23">
      <c r="A81" s="7">
        <v>43313</v>
      </c>
      <c r="B81" s="6">
        <f t="shared" si="5"/>
        <v>2018</v>
      </c>
      <c r="C81" s="8"/>
      <c r="D81" s="8">
        <v>10868070.741826534</v>
      </c>
      <c r="E81" s="1">
        <f>VLOOKUP(B81,CDM!$M$5:$N$16,2,FALSE)/12</f>
        <v>575271.53179928812</v>
      </c>
      <c r="F81" s="1">
        <f t="shared" si="6"/>
        <v>11443342.273625823</v>
      </c>
      <c r="G81" s="8">
        <v>4102194.03058438</v>
      </c>
      <c r="H81" s="1">
        <f>VLOOKUP(B81,CDM!$M$5:$S$16,3,FALSE)/12</f>
        <v>263226.83378558612</v>
      </c>
      <c r="I81" s="1">
        <f t="shared" si="7"/>
        <v>4365420.8643699661</v>
      </c>
      <c r="J81" s="8">
        <v>11053462.956202352</v>
      </c>
      <c r="K81" s="1">
        <f>VLOOKUP(B81,CDM!$M$5:$S$16,4,FALSE)/12</f>
        <v>481211.6928081137</v>
      </c>
      <c r="L81" s="1">
        <f t="shared" si="8"/>
        <v>11534674.649010466</v>
      </c>
      <c r="M81" s="8">
        <v>86087.930182825832</v>
      </c>
      <c r="N81" s="8">
        <v>34194.057422969192</v>
      </c>
      <c r="O81" s="9">
        <v>27108.510000000006</v>
      </c>
      <c r="P81" s="9">
        <v>280.41999999999996</v>
      </c>
      <c r="Q81" s="8">
        <v>15379</v>
      </c>
      <c r="R81" s="8">
        <v>1749</v>
      </c>
      <c r="S81" s="8">
        <v>126</v>
      </c>
      <c r="T81" s="8">
        <v>3136</v>
      </c>
      <c r="U81" s="8">
        <v>30</v>
      </c>
      <c r="W81" s="8"/>
    </row>
    <row r="82" spans="1:23">
      <c r="A82" s="7">
        <v>43344</v>
      </c>
      <c r="B82" s="6">
        <f t="shared" si="5"/>
        <v>2018</v>
      </c>
      <c r="C82" s="8"/>
      <c r="D82" s="8">
        <v>8995048.0537879672</v>
      </c>
      <c r="E82" s="1">
        <f>VLOOKUP(B82,CDM!$M$5:$N$16,2,FALSE)/12</f>
        <v>575271.53179928812</v>
      </c>
      <c r="F82" s="1">
        <f t="shared" si="6"/>
        <v>9570319.5855872557</v>
      </c>
      <c r="G82" s="8">
        <v>3619310.0644468875</v>
      </c>
      <c r="H82" s="1">
        <f>VLOOKUP(B82,CDM!$M$5:$S$16,3,FALSE)/12</f>
        <v>263226.83378558612</v>
      </c>
      <c r="I82" s="1">
        <f t="shared" si="7"/>
        <v>3882536.8982324735</v>
      </c>
      <c r="J82" s="8">
        <v>10606362.106846716</v>
      </c>
      <c r="K82" s="1">
        <f>VLOOKUP(B82,CDM!$M$5:$S$16,4,FALSE)/12</f>
        <v>481211.6928081137</v>
      </c>
      <c r="L82" s="1">
        <f t="shared" si="8"/>
        <v>11087573.79965483</v>
      </c>
      <c r="M82" s="8">
        <v>95720.143228617599</v>
      </c>
      <c r="N82" s="8">
        <v>33715.364279044959</v>
      </c>
      <c r="O82" s="9">
        <v>26728.809999999994</v>
      </c>
      <c r="P82" s="9">
        <v>280.41999999999996</v>
      </c>
      <c r="Q82" s="8">
        <v>15441</v>
      </c>
      <c r="R82" s="8">
        <v>1762</v>
      </c>
      <c r="S82" s="8">
        <v>125</v>
      </c>
      <c r="T82" s="8">
        <v>3136</v>
      </c>
      <c r="U82" s="8">
        <v>30</v>
      </c>
      <c r="W82" s="8"/>
    </row>
    <row r="83" spans="1:23">
      <c r="A83" s="7">
        <v>43374</v>
      </c>
      <c r="B83" s="6">
        <f t="shared" si="5"/>
        <v>2018</v>
      </c>
      <c r="C83" s="8"/>
      <c r="D83" s="8">
        <v>9113753.8751770835</v>
      </c>
      <c r="E83" s="1">
        <f>VLOOKUP(B83,CDM!$M$5:$N$16,2,FALSE)/12</f>
        <v>575271.53179928812</v>
      </c>
      <c r="F83" s="1">
        <f t="shared" si="6"/>
        <v>9689025.406976372</v>
      </c>
      <c r="G83" s="8">
        <v>3571668.7528973552</v>
      </c>
      <c r="H83" s="1">
        <f>VLOOKUP(B83,CDM!$M$5:$S$16,3,FALSE)/12</f>
        <v>263226.83378558612</v>
      </c>
      <c r="I83" s="1">
        <f t="shared" si="7"/>
        <v>3834895.5866829413</v>
      </c>
      <c r="J83" s="8">
        <v>10844362.25206094</v>
      </c>
      <c r="K83" s="1">
        <f>VLOOKUP(B83,CDM!$M$5:$S$16,4,FALSE)/12</f>
        <v>481211.6928081137</v>
      </c>
      <c r="L83" s="1">
        <f t="shared" si="8"/>
        <v>11325573.944869054</v>
      </c>
      <c r="M83" s="8">
        <v>112274.10122185075</v>
      </c>
      <c r="N83" s="8">
        <v>31672.809457116178</v>
      </c>
      <c r="O83" s="9">
        <v>28215.660000000011</v>
      </c>
      <c r="P83" s="9">
        <v>280.41999999999996</v>
      </c>
      <c r="Q83" s="8">
        <v>15434</v>
      </c>
      <c r="R83" s="8">
        <v>1757</v>
      </c>
      <c r="S83" s="8">
        <v>127</v>
      </c>
      <c r="T83" s="8">
        <v>3136</v>
      </c>
      <c r="U83" s="8">
        <v>30</v>
      </c>
      <c r="W83" s="8"/>
    </row>
    <row r="84" spans="1:23">
      <c r="A84" s="7">
        <v>43405</v>
      </c>
      <c r="B84" s="6">
        <f t="shared" si="5"/>
        <v>2018</v>
      </c>
      <c r="C84" s="8"/>
      <c r="D84" s="8">
        <v>10631086.823455051</v>
      </c>
      <c r="E84" s="1">
        <f>VLOOKUP(B84,CDM!$M$5:$N$16,2,FALSE)/12</f>
        <v>575271.53179928812</v>
      </c>
      <c r="F84" s="1">
        <f t="shared" si="6"/>
        <v>11206358.355254339</v>
      </c>
      <c r="G84" s="8">
        <v>3898850.2739227014</v>
      </c>
      <c r="H84" s="1">
        <f>VLOOKUP(B84,CDM!$M$5:$S$16,3,FALSE)/12</f>
        <v>263226.83378558612</v>
      </c>
      <c r="I84" s="1">
        <f t="shared" si="7"/>
        <v>4162077.1077082874</v>
      </c>
      <c r="J84" s="8">
        <v>10980433.192465497</v>
      </c>
      <c r="K84" s="1">
        <f>VLOOKUP(B84,CDM!$M$5:$S$16,4,FALSE)/12</f>
        <v>481211.6928081137</v>
      </c>
      <c r="L84" s="1">
        <f t="shared" si="8"/>
        <v>11461644.885273611</v>
      </c>
      <c r="M84" s="8">
        <v>120061.07462626629</v>
      </c>
      <c r="N84" s="8">
        <v>33652.609643857548</v>
      </c>
      <c r="O84" s="9">
        <v>26456.249999999996</v>
      </c>
      <c r="P84" s="9">
        <v>280.41999999999996</v>
      </c>
      <c r="Q84" s="8">
        <v>15487</v>
      </c>
      <c r="R84" s="8">
        <v>1764</v>
      </c>
      <c r="S84" s="8">
        <v>124</v>
      </c>
      <c r="T84" s="8">
        <v>3136</v>
      </c>
      <c r="U84" s="8">
        <v>30</v>
      </c>
      <c r="W84" s="8"/>
    </row>
    <row r="85" spans="1:23">
      <c r="A85" s="7">
        <v>43435</v>
      </c>
      <c r="B85" s="6">
        <f t="shared" si="5"/>
        <v>2018</v>
      </c>
      <c r="C85" s="8"/>
      <c r="D85" s="8">
        <v>12518380.889968332</v>
      </c>
      <c r="E85" s="1">
        <f>VLOOKUP(B85,CDM!$M$5:$N$16,2,FALSE)/12</f>
        <v>575271.53179928812</v>
      </c>
      <c r="F85" s="1">
        <f t="shared" si="6"/>
        <v>13093652.42176762</v>
      </c>
      <c r="G85" s="8">
        <v>4282117.5597159071</v>
      </c>
      <c r="H85" s="1">
        <f>VLOOKUP(B85,CDM!$M$5:$S$16,3,FALSE)/12</f>
        <v>263226.83378558612</v>
      </c>
      <c r="I85" s="1">
        <f t="shared" si="7"/>
        <v>4545344.3935014931</v>
      </c>
      <c r="J85" s="8">
        <v>10851681.686155614</v>
      </c>
      <c r="K85" s="1">
        <f>VLOOKUP(B85,CDM!$M$5:$S$16,4,FALSE)/12</f>
        <v>481211.6928081137</v>
      </c>
      <c r="L85" s="1">
        <f t="shared" si="8"/>
        <v>11332893.378963728</v>
      </c>
      <c r="M85" s="8">
        <v>131040.28647731495</v>
      </c>
      <c r="N85" s="8">
        <v>34772.945111377885</v>
      </c>
      <c r="O85" s="9">
        <v>25146.899999999994</v>
      </c>
      <c r="P85" s="9">
        <v>280.41999999999996</v>
      </c>
      <c r="Q85" s="8">
        <v>15461</v>
      </c>
      <c r="R85" s="8">
        <v>1753</v>
      </c>
      <c r="S85" s="8">
        <v>125</v>
      </c>
      <c r="T85" s="8">
        <v>3136</v>
      </c>
      <c r="U85" s="8">
        <v>30</v>
      </c>
      <c r="W85" s="8"/>
    </row>
    <row r="86" spans="1:23">
      <c r="A86" s="7">
        <v>43466</v>
      </c>
      <c r="B86" s="6">
        <f t="shared" si="5"/>
        <v>2019</v>
      </c>
      <c r="C86" s="8"/>
      <c r="D86" s="8">
        <v>13960982.808591014</v>
      </c>
      <c r="E86" s="1">
        <f>VLOOKUP(B86,CDM!$M$5:$N$16,2,FALSE)/12</f>
        <v>605813.83793017792</v>
      </c>
      <c r="F86" s="1">
        <f t="shared" si="6"/>
        <v>14566796.646521192</v>
      </c>
      <c r="G86" s="8">
        <v>4609255.6079716161</v>
      </c>
      <c r="H86" s="1">
        <f>VLOOKUP(B86,CDM!$M$5:$S$16,3,FALSE)/12</f>
        <v>270693.99467576476</v>
      </c>
      <c r="I86" s="1">
        <f t="shared" si="7"/>
        <v>4879949.6026473809</v>
      </c>
      <c r="J86" s="8">
        <v>11617271.757342085</v>
      </c>
      <c r="K86" s="1">
        <f>VLOOKUP(B86,CDM!$M$5:$S$16,4,FALSE)/12</f>
        <v>578682.55469858088</v>
      </c>
      <c r="L86" s="1">
        <f t="shared" si="8"/>
        <v>12195954.312040666</v>
      </c>
      <c r="M86" s="8">
        <v>127626.94948947323</v>
      </c>
      <c r="N86" s="8">
        <v>31844.405362144858</v>
      </c>
      <c r="O86" s="9">
        <v>25522.159999999996</v>
      </c>
      <c r="P86" s="9">
        <v>280.41999999999996</v>
      </c>
      <c r="Q86" s="8">
        <v>15584.5</v>
      </c>
      <c r="R86" s="8">
        <v>1756.5</v>
      </c>
      <c r="S86" s="8">
        <v>125</v>
      </c>
      <c r="T86" s="8">
        <v>3136</v>
      </c>
      <c r="U86" s="8">
        <v>30</v>
      </c>
      <c r="W86" s="8"/>
    </row>
    <row r="87" spans="1:23">
      <c r="A87" s="7">
        <v>43497</v>
      </c>
      <c r="B87" s="6">
        <f t="shared" si="5"/>
        <v>2019</v>
      </c>
      <c r="C87" s="8"/>
      <c r="D87" s="8">
        <v>12392903.762277057</v>
      </c>
      <c r="E87" s="1">
        <f>VLOOKUP(B87,CDM!$M$5:$N$16,2,FALSE)/12</f>
        <v>605813.83793017792</v>
      </c>
      <c r="F87" s="1">
        <f t="shared" si="6"/>
        <v>12998717.600207236</v>
      </c>
      <c r="G87" s="8">
        <v>4226698.7559959963</v>
      </c>
      <c r="H87" s="1">
        <f>VLOOKUP(B87,CDM!$M$5:$S$16,3,FALSE)/12</f>
        <v>270693.99467576476</v>
      </c>
      <c r="I87" s="1">
        <f t="shared" si="7"/>
        <v>4497392.7506717611</v>
      </c>
      <c r="J87" s="8">
        <v>10508434.241887977</v>
      </c>
      <c r="K87" s="1">
        <f>VLOOKUP(B87,CDM!$M$5:$S$16,4,FALSE)/12</f>
        <v>578682.55469858088</v>
      </c>
      <c r="L87" s="1">
        <f t="shared" si="8"/>
        <v>11087116.796586558</v>
      </c>
      <c r="M87" s="8">
        <v>106189.02845008971</v>
      </c>
      <c r="N87" s="8">
        <v>31804.439842603708</v>
      </c>
      <c r="O87" s="9">
        <v>25897.030000000006</v>
      </c>
      <c r="P87" s="9">
        <v>281.15999999999997</v>
      </c>
      <c r="Q87" s="8">
        <v>15584.5</v>
      </c>
      <c r="R87" s="8">
        <v>1756.5</v>
      </c>
      <c r="S87" s="8">
        <v>124</v>
      </c>
      <c r="T87" s="8">
        <v>3261</v>
      </c>
      <c r="U87" s="8">
        <v>30</v>
      </c>
      <c r="W87" s="8"/>
    </row>
    <row r="88" spans="1:23">
      <c r="A88" s="7">
        <v>43525</v>
      </c>
      <c r="B88" s="6">
        <f t="shared" si="5"/>
        <v>2019</v>
      </c>
      <c r="C88" s="8"/>
      <c r="D88" s="8">
        <v>12063604.824753724</v>
      </c>
      <c r="E88" s="1">
        <f>VLOOKUP(B88,CDM!$M$5:$N$16,2,FALSE)/12</f>
        <v>605813.83793017792</v>
      </c>
      <c r="F88" s="1">
        <f t="shared" si="6"/>
        <v>12669418.662683902</v>
      </c>
      <c r="G88" s="8">
        <v>4292846.5750633525</v>
      </c>
      <c r="H88" s="1">
        <f>VLOOKUP(B88,CDM!$M$5:$S$16,3,FALSE)/12</f>
        <v>270693.99467576476</v>
      </c>
      <c r="I88" s="1">
        <f t="shared" si="7"/>
        <v>4563540.5697391173</v>
      </c>
      <c r="J88" s="8">
        <v>11100930.956588307</v>
      </c>
      <c r="K88" s="1">
        <f>VLOOKUP(B88,CDM!$M$5:$S$16,4,FALSE)/12</f>
        <v>578682.55469858088</v>
      </c>
      <c r="L88" s="1">
        <f t="shared" si="8"/>
        <v>11679613.511286888</v>
      </c>
      <c r="M88" s="8">
        <v>104703.19798887297</v>
      </c>
      <c r="N88" s="8">
        <v>34386.913832199549</v>
      </c>
      <c r="O88" s="9">
        <v>26683.679999999997</v>
      </c>
      <c r="P88" s="9">
        <v>281.15999999999997</v>
      </c>
      <c r="Q88" s="8">
        <v>15572</v>
      </c>
      <c r="R88" s="8">
        <v>1761</v>
      </c>
      <c r="S88" s="8">
        <v>124</v>
      </c>
      <c r="T88" s="8">
        <v>3261</v>
      </c>
      <c r="U88" s="8">
        <v>30</v>
      </c>
      <c r="W88" s="8"/>
    </row>
    <row r="89" spans="1:23">
      <c r="A89" s="7">
        <v>43556</v>
      </c>
      <c r="B89" s="6">
        <f t="shared" si="5"/>
        <v>2019</v>
      </c>
      <c r="C89" s="8"/>
      <c r="D89" s="8">
        <v>9719917.2265057545</v>
      </c>
      <c r="E89" s="1">
        <f>VLOOKUP(B89,CDM!$M$5:$N$16,2,FALSE)/12</f>
        <v>605813.83793017792</v>
      </c>
      <c r="F89" s="1">
        <f t="shared" si="6"/>
        <v>10325731.064435933</v>
      </c>
      <c r="G89" s="8">
        <v>3630067.6142082894</v>
      </c>
      <c r="H89" s="1">
        <f>VLOOKUP(B89,CDM!$M$5:$S$16,3,FALSE)/12</f>
        <v>270693.99467576476</v>
      </c>
      <c r="I89" s="1">
        <f t="shared" si="7"/>
        <v>3900761.6088840542</v>
      </c>
      <c r="J89" s="8">
        <v>10142281.579204079</v>
      </c>
      <c r="K89" s="1">
        <f>VLOOKUP(B89,CDM!$M$5:$S$16,4,FALSE)/12</f>
        <v>578682.55469858088</v>
      </c>
      <c r="L89" s="1">
        <f t="shared" si="8"/>
        <v>10720964.13390266</v>
      </c>
      <c r="M89" s="8">
        <v>88274.922592692994</v>
      </c>
      <c r="N89" s="8">
        <v>31113.867747098833</v>
      </c>
      <c r="O89" s="9">
        <v>25221.120000000003</v>
      </c>
      <c r="P89" s="9">
        <v>281.15999999999997</v>
      </c>
      <c r="Q89" s="8">
        <v>15622</v>
      </c>
      <c r="R89" s="8">
        <v>1761</v>
      </c>
      <c r="S89" s="8">
        <v>124</v>
      </c>
      <c r="T89" s="8">
        <v>3261</v>
      </c>
      <c r="U89" s="8">
        <v>30</v>
      </c>
      <c r="W89" s="8"/>
    </row>
    <row r="90" spans="1:23">
      <c r="A90" s="7">
        <v>43586</v>
      </c>
      <c r="B90" s="6">
        <f t="shared" si="5"/>
        <v>2019</v>
      </c>
      <c r="C90" s="8"/>
      <c r="D90" s="8">
        <v>8671238.6385931578</v>
      </c>
      <c r="E90" s="1">
        <f>VLOOKUP(B90,CDM!$M$5:$N$16,2,FALSE)/12</f>
        <v>605813.83793017792</v>
      </c>
      <c r="F90" s="1">
        <f t="shared" si="6"/>
        <v>9277052.476523336</v>
      </c>
      <c r="G90" s="8">
        <v>3445346.0237181168</v>
      </c>
      <c r="H90" s="1">
        <f>VLOOKUP(B90,CDM!$M$5:$S$16,3,FALSE)/12</f>
        <v>270693.99467576476</v>
      </c>
      <c r="I90" s="1">
        <f t="shared" si="7"/>
        <v>3716040.0183938816</v>
      </c>
      <c r="J90" s="8">
        <v>10207613.684272055</v>
      </c>
      <c r="K90" s="1">
        <f>VLOOKUP(B90,CDM!$M$5:$S$16,4,FALSE)/12</f>
        <v>578682.55469858088</v>
      </c>
      <c r="L90" s="1">
        <f t="shared" si="8"/>
        <v>10786296.238970635</v>
      </c>
      <c r="M90" s="8">
        <v>79634.420499382555</v>
      </c>
      <c r="N90" s="8">
        <v>34211.565359477128</v>
      </c>
      <c r="O90" s="9">
        <v>24107.83</v>
      </c>
      <c r="P90" s="9">
        <v>281.15999999999997</v>
      </c>
      <c r="Q90" s="8">
        <v>15687</v>
      </c>
      <c r="R90" s="8">
        <v>1754</v>
      </c>
      <c r="S90" s="8">
        <v>124</v>
      </c>
      <c r="T90" s="8">
        <v>3261</v>
      </c>
      <c r="U90" s="8">
        <v>30</v>
      </c>
      <c r="W90" s="8"/>
    </row>
    <row r="91" spans="1:23">
      <c r="A91" s="7">
        <v>43617</v>
      </c>
      <c r="B91" s="6">
        <f t="shared" si="5"/>
        <v>2019</v>
      </c>
      <c r="C91" s="8"/>
      <c r="D91" s="8">
        <v>8331102.5462989938</v>
      </c>
      <c r="E91" s="1">
        <f>VLOOKUP(B91,CDM!$M$5:$N$16,2,FALSE)/12</f>
        <v>605813.83793017792</v>
      </c>
      <c r="F91" s="1">
        <f t="shared" si="6"/>
        <v>8936916.384229172</v>
      </c>
      <c r="G91" s="8">
        <v>3448489.9909632192</v>
      </c>
      <c r="H91" s="1">
        <f>VLOOKUP(B91,CDM!$M$5:$S$16,3,FALSE)/12</f>
        <v>270693.99467576476</v>
      </c>
      <c r="I91" s="1">
        <f t="shared" si="7"/>
        <v>3719183.985638984</v>
      </c>
      <c r="J91" s="8">
        <v>10060825.489111267</v>
      </c>
      <c r="K91" s="1">
        <f>VLOOKUP(B91,CDM!$M$5:$S$16,4,FALSE)/12</f>
        <v>578682.55469858088</v>
      </c>
      <c r="L91" s="1">
        <f t="shared" si="8"/>
        <v>10639508.043809848</v>
      </c>
      <c r="M91" s="8">
        <v>71160.610624177993</v>
      </c>
      <c r="N91" s="8">
        <v>33715.378284647188</v>
      </c>
      <c r="O91" s="9">
        <v>24029.240000000005</v>
      </c>
      <c r="P91" s="9">
        <v>281.15999999999997</v>
      </c>
      <c r="Q91" s="8">
        <v>15728</v>
      </c>
      <c r="R91" s="8">
        <v>1766</v>
      </c>
      <c r="S91" s="8">
        <v>124</v>
      </c>
      <c r="T91" s="8">
        <v>3261</v>
      </c>
      <c r="U91" s="8">
        <v>30</v>
      </c>
      <c r="W91" s="8"/>
    </row>
    <row r="92" spans="1:23">
      <c r="A92" s="7">
        <v>43647</v>
      </c>
      <c r="B92" s="6">
        <f t="shared" si="5"/>
        <v>2019</v>
      </c>
      <c r="C92" s="8"/>
      <c r="D92" s="8">
        <v>10609156.907327704</v>
      </c>
      <c r="E92" s="1">
        <f>VLOOKUP(B92,CDM!$M$5:$N$16,2,FALSE)/12</f>
        <v>605813.83793017792</v>
      </c>
      <c r="F92" s="1">
        <f t="shared" si="6"/>
        <v>11214970.745257882</v>
      </c>
      <c r="G92" s="8">
        <v>4014350.0624655569</v>
      </c>
      <c r="H92" s="1">
        <f>VLOOKUP(B92,CDM!$M$5:$S$16,3,FALSE)/12</f>
        <v>270693.99467576476</v>
      </c>
      <c r="I92" s="1">
        <f t="shared" si="7"/>
        <v>4285044.0571413217</v>
      </c>
      <c r="J92" s="8">
        <v>10411256.698898302</v>
      </c>
      <c r="K92" s="1">
        <f>VLOOKUP(B92,CDM!$M$5:$S$16,4,FALSE)/12</f>
        <v>578682.55469858088</v>
      </c>
      <c r="L92" s="1">
        <f t="shared" si="8"/>
        <v>10989939.253596883</v>
      </c>
      <c r="M92" s="8">
        <v>76351.305884360918</v>
      </c>
      <c r="N92" s="8">
        <v>31669.642501445029</v>
      </c>
      <c r="O92" s="9">
        <v>24951.919999999998</v>
      </c>
      <c r="P92" s="9">
        <v>281.15999999999997</v>
      </c>
      <c r="Q92" s="8">
        <v>15749</v>
      </c>
      <c r="R92" s="8">
        <v>1757</v>
      </c>
      <c r="S92" s="8">
        <v>124</v>
      </c>
      <c r="T92" s="8">
        <v>3261</v>
      </c>
      <c r="U92" s="8">
        <v>30</v>
      </c>
      <c r="W92" s="8"/>
    </row>
    <row r="93" spans="1:23">
      <c r="A93" s="7">
        <v>43678</v>
      </c>
      <c r="B93" s="6">
        <f t="shared" si="5"/>
        <v>2019</v>
      </c>
      <c r="C93" s="8"/>
      <c r="D93" s="8">
        <v>9801261.3353332076</v>
      </c>
      <c r="E93" s="1">
        <f>VLOOKUP(B93,CDM!$M$5:$N$16,2,FALSE)/12</f>
        <v>605813.83793017792</v>
      </c>
      <c r="F93" s="1">
        <f t="shared" si="6"/>
        <v>10407075.173263386</v>
      </c>
      <c r="G93" s="8">
        <v>3882002.7717145048</v>
      </c>
      <c r="H93" s="1">
        <f>VLOOKUP(B93,CDM!$M$5:$S$16,3,FALSE)/12</f>
        <v>270693.99467576476</v>
      </c>
      <c r="I93" s="1">
        <f t="shared" si="7"/>
        <v>4152696.7663902696</v>
      </c>
      <c r="J93" s="8">
        <v>10709168.986959817</v>
      </c>
      <c r="K93" s="1">
        <f>VLOOKUP(B93,CDM!$M$5:$S$16,4,FALSE)/12</f>
        <v>578682.55469858088</v>
      </c>
      <c r="L93" s="1">
        <f t="shared" si="8"/>
        <v>11287851.541658398</v>
      </c>
      <c r="M93" s="8">
        <v>86315.117918134973</v>
      </c>
      <c r="N93" s="8">
        <v>34025.156570154941</v>
      </c>
      <c r="O93" s="9">
        <v>26294.26</v>
      </c>
      <c r="P93" s="9">
        <v>281.15999999999997</v>
      </c>
      <c r="Q93" s="8">
        <v>15732</v>
      </c>
      <c r="R93" s="8">
        <v>1746</v>
      </c>
      <c r="S93" s="8">
        <v>124</v>
      </c>
      <c r="T93" s="8">
        <v>3261</v>
      </c>
      <c r="U93" s="8">
        <v>30</v>
      </c>
      <c r="W93" s="8"/>
    </row>
    <row r="94" spans="1:23">
      <c r="A94" s="7">
        <v>43709</v>
      </c>
      <c r="B94" s="6">
        <f t="shared" si="5"/>
        <v>2019</v>
      </c>
      <c r="C94" s="8"/>
      <c r="D94" s="8">
        <v>8061127.0845380994</v>
      </c>
      <c r="E94" s="1">
        <f>VLOOKUP(B94,CDM!$M$5:$N$16,2,FALSE)/12</f>
        <v>605813.83793017792</v>
      </c>
      <c r="F94" s="1">
        <f t="shared" si="6"/>
        <v>8666940.9224682767</v>
      </c>
      <c r="G94" s="8">
        <v>3448393.0346508492</v>
      </c>
      <c r="H94" s="1">
        <f>VLOOKUP(B94,CDM!$M$5:$S$16,3,FALSE)/12</f>
        <v>270693.99467576476</v>
      </c>
      <c r="I94" s="1">
        <f t="shared" si="7"/>
        <v>3719087.029326614</v>
      </c>
      <c r="J94" s="8">
        <v>10395119.136384932</v>
      </c>
      <c r="K94" s="1">
        <f>VLOOKUP(B94,CDM!$M$5:$S$16,4,FALSE)/12</f>
        <v>578682.55469858088</v>
      </c>
      <c r="L94" s="1">
        <f t="shared" si="8"/>
        <v>10973801.691083513</v>
      </c>
      <c r="M94" s="8">
        <v>95972.641245745617</v>
      </c>
      <c r="N94" s="8">
        <v>33656.943757960209</v>
      </c>
      <c r="O94" s="9">
        <v>25467.440000000006</v>
      </c>
      <c r="P94" s="9">
        <v>281.15999999999997</v>
      </c>
      <c r="Q94" s="8">
        <v>15807</v>
      </c>
      <c r="R94" s="8">
        <v>1753</v>
      </c>
      <c r="S94" s="8">
        <v>127</v>
      </c>
      <c r="T94" s="8">
        <v>3261</v>
      </c>
      <c r="U94" s="8">
        <v>30</v>
      </c>
      <c r="W94" s="8"/>
    </row>
    <row r="95" spans="1:23">
      <c r="A95" s="7">
        <v>43739</v>
      </c>
      <c r="B95" s="6">
        <f t="shared" si="5"/>
        <v>2019</v>
      </c>
      <c r="C95" s="8"/>
      <c r="D95" s="8">
        <v>8747393.621830821</v>
      </c>
      <c r="E95" s="1">
        <f>VLOOKUP(B95,CDM!$M$5:$N$16,2,FALSE)/12</f>
        <v>605813.83793017792</v>
      </c>
      <c r="F95" s="1">
        <f t="shared" si="6"/>
        <v>9353207.4597609993</v>
      </c>
      <c r="G95" s="8">
        <v>3461001.7663835487</v>
      </c>
      <c r="H95" s="1">
        <f>VLOOKUP(B95,CDM!$M$5:$S$16,3,FALSE)/12</f>
        <v>270693.99467576476</v>
      </c>
      <c r="I95" s="1">
        <f t="shared" si="7"/>
        <v>3731695.7610593135</v>
      </c>
      <c r="J95" s="8">
        <v>10416127.544557648</v>
      </c>
      <c r="K95" s="1">
        <f>VLOOKUP(B95,CDM!$M$5:$S$16,4,FALSE)/12</f>
        <v>578682.55469858088</v>
      </c>
      <c r="L95" s="1">
        <f t="shared" si="8"/>
        <v>10994810.099256229</v>
      </c>
      <c r="M95" s="8">
        <v>112570.42824011325</v>
      </c>
      <c r="N95" s="8">
        <v>32913.391456526915</v>
      </c>
      <c r="O95" s="9">
        <v>26140.640000000003</v>
      </c>
      <c r="P95" s="9">
        <v>281.15999999999997</v>
      </c>
      <c r="Q95" s="8">
        <v>15811</v>
      </c>
      <c r="R95" s="8">
        <v>1788</v>
      </c>
      <c r="S95" s="8">
        <v>129</v>
      </c>
      <c r="T95" s="8">
        <v>3261</v>
      </c>
      <c r="U95" s="8">
        <v>30</v>
      </c>
      <c r="W95" s="8"/>
    </row>
    <row r="96" spans="1:23">
      <c r="A96" s="7">
        <v>43770</v>
      </c>
      <c r="B96" s="6">
        <f t="shared" si="5"/>
        <v>2019</v>
      </c>
      <c r="C96" s="8"/>
      <c r="D96" s="8">
        <v>10760571.810268486</v>
      </c>
      <c r="E96" s="1">
        <f>VLOOKUP(B96,CDM!$M$5:$N$16,2,FALSE)/12</f>
        <v>605813.83793017792</v>
      </c>
      <c r="F96" s="1">
        <f t="shared" si="6"/>
        <v>11366385.648198664</v>
      </c>
      <c r="G96" s="8">
        <v>3839348.9308264251</v>
      </c>
      <c r="H96" s="1">
        <f>VLOOKUP(B96,CDM!$M$5:$S$16,3,FALSE)/12</f>
        <v>270693.99467576476</v>
      </c>
      <c r="I96" s="1">
        <f t="shared" si="7"/>
        <v>4110042.9255021899</v>
      </c>
      <c r="J96" s="8">
        <v>10847244.234261472</v>
      </c>
      <c r="K96" s="1">
        <f>VLOOKUP(B96,CDM!$M$5:$S$16,4,FALSE)/12</f>
        <v>578682.55469858088</v>
      </c>
      <c r="L96" s="1">
        <f t="shared" si="8"/>
        <v>11425926.788960053</v>
      </c>
      <c r="M96" s="8">
        <v>120377.98196841464</v>
      </c>
      <c r="N96" s="8">
        <v>32060.80848710061</v>
      </c>
      <c r="O96" s="9">
        <v>26288.269999999997</v>
      </c>
      <c r="P96" s="9">
        <v>281.15999999999997</v>
      </c>
      <c r="Q96" s="8">
        <v>15859</v>
      </c>
      <c r="R96" s="8">
        <v>1771</v>
      </c>
      <c r="S96" s="8">
        <v>126</v>
      </c>
      <c r="T96" s="8">
        <v>3261</v>
      </c>
      <c r="U96" s="8">
        <v>30</v>
      </c>
      <c r="W96" s="8"/>
    </row>
    <row r="97" spans="1:23">
      <c r="A97" s="7">
        <v>43800</v>
      </c>
      <c r="B97" s="6">
        <f t="shared" si="5"/>
        <v>2019</v>
      </c>
      <c r="C97" s="8"/>
      <c r="D97" s="8">
        <v>12817933.095966045</v>
      </c>
      <c r="E97" s="1">
        <f>VLOOKUP(B97,CDM!$M$5:$N$16,2,FALSE)/12</f>
        <v>605813.83793017792</v>
      </c>
      <c r="F97" s="1">
        <f t="shared" si="6"/>
        <v>13423746.933896223</v>
      </c>
      <c r="G97" s="8">
        <v>4227042.4814835032</v>
      </c>
      <c r="H97" s="1">
        <f>VLOOKUP(B97,CDM!$M$5:$S$16,3,FALSE)/12</f>
        <v>270693.99467576476</v>
      </c>
      <c r="I97" s="1">
        <f t="shared" si="7"/>
        <v>4497736.4761592681</v>
      </c>
      <c r="J97" s="8">
        <v>10361685.654034983</v>
      </c>
      <c r="K97" s="1">
        <f>VLOOKUP(B97,CDM!$M$5:$S$16,4,FALSE)/12</f>
        <v>578682.55469858088</v>
      </c>
      <c r="L97" s="1">
        <f t="shared" si="8"/>
        <v>10940368.208733564</v>
      </c>
      <c r="M97" s="8">
        <v>133510.49307751775</v>
      </c>
      <c r="N97" s="8">
        <v>32602.377656945137</v>
      </c>
      <c r="O97" s="9">
        <v>25377.779999999992</v>
      </c>
      <c r="P97" s="9">
        <v>281.15999999999997</v>
      </c>
      <c r="Q97" s="8">
        <v>15922</v>
      </c>
      <c r="R97" s="8">
        <v>1763</v>
      </c>
      <c r="S97" s="8">
        <v>126</v>
      </c>
      <c r="T97" s="8">
        <v>3261</v>
      </c>
      <c r="U97" s="8">
        <v>30</v>
      </c>
      <c r="W97" s="8"/>
    </row>
    <row r="98" spans="1:23">
      <c r="A98" s="7">
        <v>43831</v>
      </c>
      <c r="B98" s="6">
        <f t="shared" si="5"/>
        <v>2020</v>
      </c>
      <c r="C98" s="8"/>
      <c r="D98" s="8">
        <v>12866456.17026085</v>
      </c>
      <c r="E98" s="1">
        <f>VLOOKUP(B98,CDM!$M$5:$N$16,2,FALSE)/12</f>
        <v>604879.61295870331</v>
      </c>
      <c r="F98" s="1">
        <f t="shared" si="6"/>
        <v>13471335.783219554</v>
      </c>
      <c r="G98" s="8">
        <v>4377026.2665486429</v>
      </c>
      <c r="H98" s="1">
        <f>VLOOKUP(B98,CDM!$M$5:$S$16,3,FALSE)/12</f>
        <v>270054.97975969774</v>
      </c>
      <c r="I98" s="1">
        <f t="shared" si="7"/>
        <v>4647081.2463083407</v>
      </c>
      <c r="J98" s="8">
        <v>10810342.446760129</v>
      </c>
      <c r="K98" s="1">
        <f>VLOOKUP(B98,CDM!$M$5:$S$16,4,FALSE)/12</f>
        <v>635523.45476492029</v>
      </c>
      <c r="L98" s="1">
        <f t="shared" si="8"/>
        <v>11445865.90152505</v>
      </c>
      <c r="M98" s="8">
        <v>129767.21785488386</v>
      </c>
      <c r="N98" s="8">
        <v>33005.016610059582</v>
      </c>
      <c r="O98" s="9">
        <v>25510.520000000004</v>
      </c>
      <c r="P98" s="9">
        <v>285.85000000000002</v>
      </c>
      <c r="Q98" s="8">
        <v>16009</v>
      </c>
      <c r="R98" s="8">
        <v>1779</v>
      </c>
      <c r="S98" s="8">
        <v>126</v>
      </c>
      <c r="T98" s="8">
        <v>3261</v>
      </c>
      <c r="U98" s="8">
        <v>30</v>
      </c>
      <c r="W98" s="8"/>
    </row>
    <row r="99" spans="1:23">
      <c r="A99" s="7">
        <v>43862</v>
      </c>
      <c r="B99" s="6">
        <f t="shared" si="5"/>
        <v>2020</v>
      </c>
      <c r="C99" s="8"/>
      <c r="D99" s="8">
        <v>12122959.291194474</v>
      </c>
      <c r="E99" s="1">
        <f>VLOOKUP(B99,CDM!$M$5:$N$16,2,FALSE)/12</f>
        <v>604879.61295870331</v>
      </c>
      <c r="F99" s="1">
        <f t="shared" si="6"/>
        <v>12727838.904153178</v>
      </c>
      <c r="G99" s="8">
        <v>4137486.5177108715</v>
      </c>
      <c r="H99" s="1">
        <f>VLOOKUP(B99,CDM!$M$5:$S$16,3,FALSE)/12</f>
        <v>270054.97975969774</v>
      </c>
      <c r="I99" s="1">
        <f t="shared" si="7"/>
        <v>4407541.4974705689</v>
      </c>
      <c r="J99" s="8">
        <v>10409882.874438919</v>
      </c>
      <c r="K99" s="1">
        <f>VLOOKUP(B99,CDM!$M$5:$S$16,4,FALSE)/12</f>
        <v>635523.45476492029</v>
      </c>
      <c r="L99" s="1">
        <f t="shared" si="8"/>
        <v>11045406.32920384</v>
      </c>
      <c r="M99" s="8">
        <v>111611.75779915231</v>
      </c>
      <c r="N99" s="8">
        <v>32945.981622905012</v>
      </c>
      <c r="O99" s="9">
        <v>24748.480000000003</v>
      </c>
      <c r="P99" s="9">
        <v>285.85000000000002</v>
      </c>
      <c r="Q99" s="8">
        <v>16023</v>
      </c>
      <c r="R99" s="8">
        <v>1778</v>
      </c>
      <c r="S99" s="8">
        <v>127</v>
      </c>
      <c r="T99" s="8">
        <v>3261</v>
      </c>
      <c r="U99" s="8">
        <v>30</v>
      </c>
      <c r="W99" s="8"/>
    </row>
    <row r="100" spans="1:23">
      <c r="A100" s="7">
        <v>43891</v>
      </c>
      <c r="B100" s="6">
        <f t="shared" si="5"/>
        <v>2020</v>
      </c>
      <c r="C100" s="8"/>
      <c r="D100" s="8">
        <v>11708936.147119425</v>
      </c>
      <c r="E100" s="1">
        <f>VLOOKUP(B100,CDM!$M$5:$N$16,2,FALSE)/12</f>
        <v>604879.61295870331</v>
      </c>
      <c r="F100" s="1">
        <f t="shared" si="6"/>
        <v>12313815.760078128</v>
      </c>
      <c r="G100" s="8">
        <v>3689100.3264955725</v>
      </c>
      <c r="H100" s="1">
        <f>VLOOKUP(B100,CDM!$M$5:$S$16,3,FALSE)/12</f>
        <v>270054.97975969774</v>
      </c>
      <c r="I100" s="1">
        <f t="shared" si="7"/>
        <v>3959155.3062552703</v>
      </c>
      <c r="J100" s="8">
        <v>9916764.6526984535</v>
      </c>
      <c r="K100" s="1">
        <f>VLOOKUP(B100,CDM!$M$5:$S$16,4,FALSE)/12</f>
        <v>635523.45476492029</v>
      </c>
      <c r="L100" s="1">
        <f t="shared" si="8"/>
        <v>10552288.107463375</v>
      </c>
      <c r="M100" s="8">
        <v>106442.85983284675</v>
      </c>
      <c r="N100" s="8">
        <v>33092.897928915736</v>
      </c>
      <c r="O100" s="9">
        <v>25540.920000000006</v>
      </c>
      <c r="P100" s="9">
        <v>285.85000000000002</v>
      </c>
      <c r="Q100" s="8">
        <v>16030</v>
      </c>
      <c r="R100" s="8">
        <v>1777</v>
      </c>
      <c r="S100" s="8">
        <v>127</v>
      </c>
      <c r="T100" s="8">
        <v>3261</v>
      </c>
      <c r="U100" s="8">
        <v>30</v>
      </c>
      <c r="W100" s="8"/>
    </row>
    <row r="101" spans="1:23">
      <c r="A101" s="7">
        <v>43922</v>
      </c>
      <c r="B101" s="6">
        <f t="shared" si="5"/>
        <v>2020</v>
      </c>
      <c r="C101" s="8"/>
      <c r="D101" s="8">
        <v>10594411.679266052</v>
      </c>
      <c r="E101" s="1">
        <f>VLOOKUP(B101,CDM!$M$5:$N$16,2,FALSE)/12</f>
        <v>604879.61295870331</v>
      </c>
      <c r="F101" s="1">
        <f t="shared" si="6"/>
        <v>11199291.292224756</v>
      </c>
      <c r="G101" s="8">
        <v>2848033.2428459735</v>
      </c>
      <c r="H101" s="1">
        <f>VLOOKUP(B101,CDM!$M$5:$S$16,3,FALSE)/12</f>
        <v>270054.97975969774</v>
      </c>
      <c r="I101" s="1">
        <f t="shared" si="7"/>
        <v>3118088.2226056713</v>
      </c>
      <c r="J101" s="8">
        <v>7038118.2699119393</v>
      </c>
      <c r="K101" s="1">
        <f>VLOOKUP(B101,CDM!$M$5:$S$16,4,FALSE)/12</f>
        <v>635523.45476492029</v>
      </c>
      <c r="L101" s="1">
        <f t="shared" si="8"/>
        <v>7673641.7246768596</v>
      </c>
      <c r="M101" s="8">
        <v>89747.398793209053</v>
      </c>
      <c r="N101" s="8">
        <v>32983.935001957776</v>
      </c>
      <c r="O101" s="9">
        <v>24483.24</v>
      </c>
      <c r="P101" s="9">
        <v>285.85000000000002</v>
      </c>
      <c r="Q101" s="8">
        <v>16137</v>
      </c>
      <c r="R101" s="8">
        <v>1778</v>
      </c>
      <c r="S101" s="8">
        <v>129</v>
      </c>
      <c r="T101" s="8">
        <v>3261</v>
      </c>
      <c r="U101" s="8">
        <v>30</v>
      </c>
      <c r="W101" s="8"/>
    </row>
    <row r="102" spans="1:23">
      <c r="A102" s="7">
        <v>43952</v>
      </c>
      <c r="B102" s="6">
        <f t="shared" si="5"/>
        <v>2020</v>
      </c>
      <c r="C102" s="8"/>
      <c r="D102" s="8">
        <v>10075897.739323296</v>
      </c>
      <c r="E102" s="1">
        <f>VLOOKUP(B102,CDM!$M$5:$N$16,2,FALSE)/12</f>
        <v>604879.61295870331</v>
      </c>
      <c r="F102" s="1">
        <f t="shared" si="6"/>
        <v>10680777.352281999</v>
      </c>
      <c r="G102" s="8">
        <v>2839173.9438523706</v>
      </c>
      <c r="H102" s="1">
        <f>VLOOKUP(B102,CDM!$M$5:$S$16,3,FALSE)/12</f>
        <v>270054.97975969774</v>
      </c>
      <c r="I102" s="1">
        <f t="shared" si="7"/>
        <v>3109228.9236120684</v>
      </c>
      <c r="J102" s="8">
        <v>7851278.3061691457</v>
      </c>
      <c r="K102" s="1">
        <f>VLOOKUP(B102,CDM!$M$5:$S$16,4,FALSE)/12</f>
        <v>635523.45476492029</v>
      </c>
      <c r="L102" s="1">
        <f t="shared" si="8"/>
        <v>8486801.760934066</v>
      </c>
      <c r="M102" s="8">
        <v>80962.821380882102</v>
      </c>
      <c r="N102" s="8">
        <v>33054.944549862958</v>
      </c>
      <c r="O102" s="9">
        <v>19142.870000000003</v>
      </c>
      <c r="P102" s="9">
        <v>285.85000000000002</v>
      </c>
      <c r="Q102" s="8">
        <v>16100</v>
      </c>
      <c r="R102" s="8">
        <v>1771</v>
      </c>
      <c r="S102" s="8">
        <v>129</v>
      </c>
      <c r="T102" s="8">
        <v>3261</v>
      </c>
      <c r="U102" s="8">
        <v>30</v>
      </c>
      <c r="W102" s="8"/>
    </row>
    <row r="103" spans="1:23">
      <c r="A103" s="7">
        <v>43983</v>
      </c>
      <c r="B103" s="6">
        <f t="shared" si="5"/>
        <v>2020</v>
      </c>
      <c r="C103" s="8"/>
      <c r="D103" s="8">
        <v>9987467.2126085386</v>
      </c>
      <c r="E103" s="1">
        <f>VLOOKUP(B103,CDM!$M$5:$N$16,2,FALSE)/12</f>
        <v>604879.61295870331</v>
      </c>
      <c r="F103" s="1">
        <f t="shared" si="6"/>
        <v>10592346.825567242</v>
      </c>
      <c r="G103" s="8">
        <v>3055159.5702205976</v>
      </c>
      <c r="H103" s="1">
        <f>VLOOKUP(B103,CDM!$M$5:$S$16,3,FALSE)/12</f>
        <v>270054.97975969774</v>
      </c>
      <c r="I103" s="1">
        <f t="shared" si="7"/>
        <v>3325214.5499802954</v>
      </c>
      <c r="J103" s="8">
        <v>9093235.5826156083</v>
      </c>
      <c r="K103" s="1">
        <f>VLOOKUP(B103,CDM!$M$5:$S$16,4,FALSE)/12</f>
        <v>635523.45476492029</v>
      </c>
      <c r="L103" s="1">
        <f t="shared" si="8"/>
        <v>9728759.0373805277</v>
      </c>
      <c r="M103" s="8">
        <v>72347.566729917788</v>
      </c>
      <c r="N103" s="8">
        <v>32983.935001957776</v>
      </c>
      <c r="O103" s="9">
        <v>23132.000000000004</v>
      </c>
      <c r="P103" s="9">
        <v>285.85000000000002</v>
      </c>
      <c r="Q103" s="8">
        <v>16160</v>
      </c>
      <c r="R103" s="8">
        <v>1775</v>
      </c>
      <c r="S103" s="8">
        <v>130</v>
      </c>
      <c r="T103" s="8">
        <v>3261</v>
      </c>
      <c r="U103" s="8">
        <v>30</v>
      </c>
      <c r="W103" s="8"/>
    </row>
    <row r="104" spans="1:23">
      <c r="A104" s="7">
        <v>44013</v>
      </c>
      <c r="B104" s="6">
        <f t="shared" si="5"/>
        <v>2020</v>
      </c>
      <c r="C104" s="8"/>
      <c r="D104" s="8">
        <v>13156024.823692113</v>
      </c>
      <c r="E104" s="1">
        <f>VLOOKUP(B104,CDM!$M$5:$N$16,2,FALSE)/12</f>
        <v>604879.61295870331</v>
      </c>
      <c r="F104" s="1">
        <f t="shared" si="6"/>
        <v>13760904.436650816</v>
      </c>
      <c r="G104" s="8">
        <v>3836853.5976870866</v>
      </c>
      <c r="H104" s="1">
        <f>VLOOKUP(B104,CDM!$M$5:$S$16,3,FALSE)/12</f>
        <v>270054.97975969774</v>
      </c>
      <c r="I104" s="1">
        <f t="shared" si="7"/>
        <v>4106908.5774467844</v>
      </c>
      <c r="J104" s="8">
        <v>10422144.205792543</v>
      </c>
      <c r="K104" s="1">
        <f>VLOOKUP(B104,CDM!$M$5:$S$16,4,FALSE)/12</f>
        <v>635523.45476492029</v>
      </c>
      <c r="L104" s="1">
        <f t="shared" si="8"/>
        <v>11057667.660557464</v>
      </c>
      <c r="M104" s="8">
        <v>77624.838920514434</v>
      </c>
      <c r="N104" s="8">
        <v>33054.944549862958</v>
      </c>
      <c r="O104" s="9">
        <v>23856.960000000006</v>
      </c>
      <c r="P104" s="9">
        <v>285.85000000000002</v>
      </c>
      <c r="Q104" s="8">
        <v>16214</v>
      </c>
      <c r="R104" s="8">
        <v>1773</v>
      </c>
      <c r="S104" s="8">
        <v>130</v>
      </c>
      <c r="T104" s="8">
        <v>3261</v>
      </c>
      <c r="U104" s="8">
        <v>30</v>
      </c>
      <c r="W104" s="8"/>
    </row>
    <row r="105" spans="1:23">
      <c r="A105" s="7">
        <v>44044</v>
      </c>
      <c r="B105" s="6">
        <f t="shared" si="5"/>
        <v>2020</v>
      </c>
      <c r="C105" s="8"/>
      <c r="D105" s="8">
        <v>11624511.125675922</v>
      </c>
      <c r="E105" s="1">
        <f>VLOOKUP(B105,CDM!$M$5:$N$16,2,FALSE)/12</f>
        <v>604879.61295870331</v>
      </c>
      <c r="F105" s="1">
        <f t="shared" si="6"/>
        <v>12229390.738634625</v>
      </c>
      <c r="G105" s="8">
        <v>3688140.2678477252</v>
      </c>
      <c r="H105" s="1">
        <f>VLOOKUP(B105,CDM!$M$5:$S$16,3,FALSE)/12</f>
        <v>270054.97975969774</v>
      </c>
      <c r="I105" s="1">
        <f t="shared" si="7"/>
        <v>3958195.247607423</v>
      </c>
      <c r="J105" s="8">
        <v>10192016.210357649</v>
      </c>
      <c r="K105" s="1">
        <f>VLOOKUP(B105,CDM!$M$5:$S$16,4,FALSE)/12</f>
        <v>635523.45476492029</v>
      </c>
      <c r="L105" s="1">
        <f t="shared" si="8"/>
        <v>10827539.665122569</v>
      </c>
      <c r="M105" s="8">
        <v>87754.916418180175</v>
      </c>
      <c r="N105" s="8">
        <v>33019.439775910374</v>
      </c>
      <c r="O105" s="9">
        <v>20204.010000000009</v>
      </c>
      <c r="P105" s="9">
        <v>285.85000000000002</v>
      </c>
      <c r="Q105" s="8">
        <v>16218</v>
      </c>
      <c r="R105" s="8">
        <v>1782</v>
      </c>
      <c r="S105" s="8">
        <v>128</v>
      </c>
      <c r="T105" s="8">
        <v>3261</v>
      </c>
      <c r="U105" s="8">
        <v>30</v>
      </c>
      <c r="W105" s="8"/>
    </row>
    <row r="106" spans="1:23">
      <c r="A106" s="7">
        <v>44075</v>
      </c>
      <c r="B106" s="6">
        <f t="shared" si="5"/>
        <v>2020</v>
      </c>
      <c r="C106" s="8"/>
      <c r="D106" s="8">
        <v>8863050.2273658421</v>
      </c>
      <c r="E106" s="1">
        <f>VLOOKUP(B106,CDM!$M$5:$N$16,2,FALSE)/12</f>
        <v>604879.61295870331</v>
      </c>
      <c r="F106" s="1">
        <f t="shared" si="6"/>
        <v>9467929.8403245453</v>
      </c>
      <c r="G106" s="8">
        <v>3202707.6551847798</v>
      </c>
      <c r="H106" s="1">
        <f>VLOOKUP(B106,CDM!$M$5:$S$16,3,FALSE)/12</f>
        <v>270054.97975969774</v>
      </c>
      <c r="I106" s="1">
        <f t="shared" si="7"/>
        <v>3472762.6349444776</v>
      </c>
      <c r="J106" s="8">
        <v>9646470.7241184711</v>
      </c>
      <c r="K106" s="1">
        <f>VLOOKUP(B106,CDM!$M$5:$S$16,4,FALSE)/12</f>
        <v>635523.45476492029</v>
      </c>
      <c r="L106" s="1">
        <f t="shared" si="8"/>
        <v>10281994.178883392</v>
      </c>
      <c r="M106" s="8">
        <v>97573.565856450121</v>
      </c>
      <c r="N106" s="8">
        <v>32983.935001957776</v>
      </c>
      <c r="O106" s="9">
        <v>19468.420000000002</v>
      </c>
      <c r="P106" s="9">
        <v>285.85000000000002</v>
      </c>
      <c r="Q106" s="8">
        <v>16220</v>
      </c>
      <c r="R106" s="8">
        <v>1789</v>
      </c>
      <c r="S106" s="8">
        <v>124</v>
      </c>
      <c r="T106" s="8">
        <v>3261</v>
      </c>
      <c r="U106" s="8">
        <v>30</v>
      </c>
      <c r="W106" s="8"/>
    </row>
    <row r="107" spans="1:23">
      <c r="A107" s="7">
        <v>44105</v>
      </c>
      <c r="B107" s="6">
        <f t="shared" si="5"/>
        <v>2020</v>
      </c>
      <c r="C107" s="8"/>
      <c r="D107" s="8">
        <v>9752297.8944030479</v>
      </c>
      <c r="E107" s="1">
        <f>VLOOKUP(B107,CDM!$M$5:$N$16,2,FALSE)/12</f>
        <v>604879.61295870331</v>
      </c>
      <c r="F107" s="1">
        <f t="shared" si="6"/>
        <v>10357177.507361751</v>
      </c>
      <c r="G107" s="8">
        <v>3288621.8524205163</v>
      </c>
      <c r="H107" s="1">
        <f>VLOOKUP(B107,CDM!$M$5:$S$16,3,FALSE)/12</f>
        <v>270054.97975969774</v>
      </c>
      <c r="I107" s="1">
        <f t="shared" si="7"/>
        <v>3558676.8321802141</v>
      </c>
      <c r="J107" s="8">
        <v>10119827.822303513</v>
      </c>
      <c r="K107" s="1">
        <f>VLOOKUP(B107,CDM!$M$5:$S$16,4,FALSE)/12</f>
        <v>635523.45476492029</v>
      </c>
      <c r="L107" s="1">
        <f t="shared" si="8"/>
        <v>10755351.277068432</v>
      </c>
      <c r="M107" s="8">
        <v>114448.17776572995</v>
      </c>
      <c r="N107" s="8">
        <v>33054.944549862958</v>
      </c>
      <c r="O107" s="9">
        <v>35104.030000000006</v>
      </c>
      <c r="P107" s="9">
        <v>285.85000000000002</v>
      </c>
      <c r="Q107" s="8">
        <v>16288</v>
      </c>
      <c r="R107" s="8">
        <v>1783</v>
      </c>
      <c r="S107" s="8">
        <v>125</v>
      </c>
      <c r="T107" s="8">
        <v>3261</v>
      </c>
      <c r="U107" s="8">
        <v>30</v>
      </c>
      <c r="W107" s="8"/>
    </row>
    <row r="108" spans="1:23">
      <c r="A108" s="7">
        <v>44136</v>
      </c>
      <c r="B108" s="6">
        <f t="shared" si="5"/>
        <v>2020</v>
      </c>
      <c r="C108" s="8"/>
      <c r="D108" s="8">
        <v>10443762.540943094</v>
      </c>
      <c r="E108" s="1">
        <f>VLOOKUP(B108,CDM!$M$5:$N$16,2,FALSE)/12</f>
        <v>604879.61295870331</v>
      </c>
      <c r="F108" s="1">
        <f t="shared" si="6"/>
        <v>11048642.153901797</v>
      </c>
      <c r="G108" s="8">
        <v>3516537.53517573</v>
      </c>
      <c r="H108" s="1">
        <f>VLOOKUP(B108,CDM!$M$5:$S$16,3,FALSE)/12</f>
        <v>270054.97975969774</v>
      </c>
      <c r="I108" s="1">
        <f t="shared" si="7"/>
        <v>3786592.5149354278</v>
      </c>
      <c r="J108" s="8">
        <v>10208460.217914181</v>
      </c>
      <c r="K108" s="1">
        <f>VLOOKUP(B108,CDM!$M$5:$S$16,4,FALSE)/12</f>
        <v>635523.45476492029</v>
      </c>
      <c r="L108" s="1">
        <f t="shared" si="8"/>
        <v>10843983.6726791</v>
      </c>
      <c r="M108" s="8">
        <v>122385.96602511972</v>
      </c>
      <c r="N108" s="8">
        <v>32983.935001957776</v>
      </c>
      <c r="O108" s="9">
        <v>23704.02</v>
      </c>
      <c r="P108" s="9">
        <v>285.85000000000002</v>
      </c>
      <c r="Q108" s="8">
        <v>16191</v>
      </c>
      <c r="R108" s="8">
        <v>1772</v>
      </c>
      <c r="S108" s="8">
        <v>123</v>
      </c>
      <c r="T108" s="8">
        <v>3261</v>
      </c>
      <c r="U108" s="8">
        <v>30</v>
      </c>
      <c r="W108" s="8"/>
    </row>
    <row r="109" spans="1:23">
      <c r="A109" s="7">
        <v>44166</v>
      </c>
      <c r="B109" s="6">
        <f t="shared" ref="B109:B115" si="9">YEAR(A109)</f>
        <v>2020</v>
      </c>
      <c r="C109" s="8"/>
      <c r="D109" s="8">
        <v>13579930.831677185</v>
      </c>
      <c r="E109" s="1">
        <f>VLOOKUP(B109,CDM!$M$5:$N$16,2,FALSE)/12</f>
        <v>604879.61295870331</v>
      </c>
      <c r="F109" s="1">
        <f t="shared" si="6"/>
        <v>14184810.444635889</v>
      </c>
      <c r="G109" s="8">
        <v>4068467.9093758743</v>
      </c>
      <c r="H109" s="1">
        <f>VLOOKUP(B109,CDM!$M$5:$S$16,3,FALSE)/12</f>
        <v>270054.97975969774</v>
      </c>
      <c r="I109" s="1">
        <f t="shared" si="7"/>
        <v>4338522.8891355721</v>
      </c>
      <c r="J109" s="8">
        <v>10223304.079936288</v>
      </c>
      <c r="K109" s="1">
        <f>VLOOKUP(B109,CDM!$M$5:$S$16,4,FALSE)/12</f>
        <v>635523.45476492029</v>
      </c>
      <c r="L109" s="1">
        <f t="shared" si="8"/>
        <v>10858827.53470121</v>
      </c>
      <c r="M109" s="8">
        <v>133577.63717960304</v>
      </c>
      <c r="N109" s="8">
        <v>33054.944549862958</v>
      </c>
      <c r="O109" s="9">
        <v>24848.53000000001</v>
      </c>
      <c r="P109" s="9">
        <v>285.85000000000002</v>
      </c>
      <c r="Q109" s="8">
        <v>16380</v>
      </c>
      <c r="R109" s="8">
        <v>1793</v>
      </c>
      <c r="S109" s="8">
        <v>124</v>
      </c>
      <c r="T109" s="8">
        <v>3261</v>
      </c>
      <c r="U109" s="8">
        <v>30</v>
      </c>
      <c r="W109" s="8"/>
    </row>
    <row r="110" spans="1:23">
      <c r="A110" s="7">
        <v>44197</v>
      </c>
      <c r="B110" s="6">
        <f t="shared" si="9"/>
        <v>2021</v>
      </c>
      <c r="C110" s="8"/>
      <c r="D110" s="8">
        <v>14015137.930928187</v>
      </c>
      <c r="E110" s="1">
        <f>VLOOKUP(B110,CDM!$M$5:$N$16,2,FALSE)/12</f>
        <v>510348.87553041166</v>
      </c>
      <c r="F110" s="1">
        <f t="shared" si="6"/>
        <v>14525486.8064586</v>
      </c>
      <c r="G110" s="8">
        <v>4010206.7576686703</v>
      </c>
      <c r="H110" s="1">
        <f>VLOOKUP(B110,CDM!$M$5:$S$16,3,FALSE)/12</f>
        <v>269023.54606715066</v>
      </c>
      <c r="I110" s="1">
        <f t="shared" si="7"/>
        <v>4279230.3037358206</v>
      </c>
      <c r="J110" s="8">
        <v>10805859.095122466</v>
      </c>
      <c r="K110" s="1">
        <f>VLOOKUP(B110,CDM!$M$5:$S$16,4,FALSE)/12</f>
        <v>647464.62987130939</v>
      </c>
      <c r="L110" s="1">
        <f t="shared" si="8"/>
        <v>11453323.724993775</v>
      </c>
      <c r="M110" s="8">
        <v>129767.21785488386</v>
      </c>
      <c r="N110" s="8">
        <v>33019.439775910374</v>
      </c>
      <c r="O110" s="9">
        <v>24275.310000000005</v>
      </c>
      <c r="P110" s="9">
        <v>285.85000000000002</v>
      </c>
      <c r="Q110" s="8">
        <v>16338</v>
      </c>
      <c r="R110" s="8">
        <v>1783</v>
      </c>
      <c r="S110" s="8">
        <v>124</v>
      </c>
      <c r="T110" s="8">
        <v>3261</v>
      </c>
      <c r="U110" s="8">
        <v>30</v>
      </c>
      <c r="W110" s="8"/>
    </row>
    <row r="111" spans="1:23">
      <c r="A111" s="7">
        <v>44228</v>
      </c>
      <c r="B111" s="6">
        <f t="shared" si="9"/>
        <v>2021</v>
      </c>
      <c r="C111" s="8"/>
      <c r="D111" s="8">
        <v>13340787.779683679</v>
      </c>
      <c r="E111" s="1">
        <f>VLOOKUP(B111,CDM!$M$5:$N$16,2,FALSE)/12</f>
        <v>510348.87553041166</v>
      </c>
      <c r="F111" s="1">
        <f t="shared" si="6"/>
        <v>13851136.655214092</v>
      </c>
      <c r="G111" s="8">
        <v>3893947.1031557391</v>
      </c>
      <c r="H111" s="1">
        <f>VLOOKUP(B111,CDM!$M$5:$S$16,3,FALSE)/12</f>
        <v>269023.54606715066</v>
      </c>
      <c r="I111" s="1">
        <f t="shared" si="7"/>
        <v>4162970.6492228899</v>
      </c>
      <c r="J111" s="8">
        <v>10132845.567464894</v>
      </c>
      <c r="K111" s="1">
        <f>VLOOKUP(B111,CDM!$M$5:$S$16,4,FALSE)/12</f>
        <v>647464.62987130939</v>
      </c>
      <c r="L111" s="1">
        <f t="shared" si="8"/>
        <v>10780310.197336202</v>
      </c>
      <c r="M111" s="8">
        <v>107960.31790135409</v>
      </c>
      <c r="N111" s="8">
        <v>32905.317288205617</v>
      </c>
      <c r="O111" s="9">
        <v>23412.6</v>
      </c>
      <c r="P111" s="9">
        <v>285.85000000000002</v>
      </c>
      <c r="Q111" s="8">
        <v>16339</v>
      </c>
      <c r="R111" s="8">
        <v>1789</v>
      </c>
      <c r="S111" s="8">
        <v>125</v>
      </c>
      <c r="T111" s="8">
        <v>3261</v>
      </c>
      <c r="U111" s="8">
        <v>30</v>
      </c>
      <c r="W111" s="8"/>
    </row>
    <row r="112" spans="1:23">
      <c r="A112" s="7">
        <v>44256</v>
      </c>
      <c r="B112" s="6">
        <f t="shared" si="9"/>
        <v>2021</v>
      </c>
      <c r="C112" s="8"/>
      <c r="D112" s="8">
        <v>12296411.319618419</v>
      </c>
      <c r="E112" s="1">
        <f>VLOOKUP(B112,CDM!$M$5:$N$16,2,FALSE)/12</f>
        <v>510348.87553041166</v>
      </c>
      <c r="F112" s="1">
        <f t="shared" si="6"/>
        <v>12806760.195148831</v>
      </c>
      <c r="G112" s="8">
        <v>4041550.7949551763</v>
      </c>
      <c r="H112" s="1">
        <f>VLOOKUP(B112,CDM!$M$5:$S$16,3,FALSE)/12</f>
        <v>269023.54606715066</v>
      </c>
      <c r="I112" s="1">
        <f t="shared" si="7"/>
        <v>4310574.3410223266</v>
      </c>
      <c r="J112" s="8">
        <v>10662203.03156714</v>
      </c>
      <c r="K112" s="1">
        <f>VLOOKUP(B112,CDM!$M$5:$S$16,4,FALSE)/12</f>
        <v>647464.62987130939</v>
      </c>
      <c r="L112" s="1">
        <f t="shared" si="8"/>
        <v>11309667.661438448</v>
      </c>
      <c r="M112" s="8">
        <v>106864.65182847332</v>
      </c>
      <c r="N112" s="8">
        <v>33133.562263615131</v>
      </c>
      <c r="O112" s="9">
        <v>23983.440000000002</v>
      </c>
      <c r="P112" s="9">
        <v>285.85000000000002</v>
      </c>
      <c r="Q112" s="8">
        <v>16380</v>
      </c>
      <c r="R112" s="8">
        <v>1804</v>
      </c>
      <c r="S112" s="8">
        <v>125</v>
      </c>
      <c r="T112" s="8">
        <v>3261</v>
      </c>
      <c r="U112" s="8">
        <v>30</v>
      </c>
      <c r="W112" s="8"/>
    </row>
    <row r="113" spans="1:23">
      <c r="A113" s="7">
        <v>44287</v>
      </c>
      <c r="B113" s="6">
        <f t="shared" si="9"/>
        <v>2021</v>
      </c>
      <c r="C113" s="8"/>
      <c r="D113" s="8">
        <v>10170203.826944141</v>
      </c>
      <c r="E113" s="1">
        <f>VLOOKUP(B113,CDM!$M$5:$N$16,2,FALSE)/12</f>
        <v>510348.87553041166</v>
      </c>
      <c r="F113" s="1">
        <f t="shared" si="6"/>
        <v>10680552.702474553</v>
      </c>
      <c r="G113" s="8">
        <v>3230840.8949029865</v>
      </c>
      <c r="H113" s="1">
        <f>VLOOKUP(B113,CDM!$M$5:$S$16,3,FALSE)/12</f>
        <v>269023.54606715066</v>
      </c>
      <c r="I113" s="1">
        <f t="shared" si="7"/>
        <v>3499864.4409701372</v>
      </c>
      <c r="J113" s="8">
        <v>9596030.5637827348</v>
      </c>
      <c r="K113" s="1">
        <f>VLOOKUP(B113,CDM!$M$5:$S$16,4,FALSE)/12</f>
        <v>647464.62987130939</v>
      </c>
      <c r="L113" s="1">
        <f t="shared" si="8"/>
        <v>10243495.193654044</v>
      </c>
      <c r="M113" s="8">
        <v>89761.229701916629</v>
      </c>
      <c r="N113" s="8">
        <v>32983.935001957769</v>
      </c>
      <c r="O113" s="9">
        <v>23731.940000000002</v>
      </c>
      <c r="P113" s="9">
        <v>285.85000000000002</v>
      </c>
      <c r="Q113" s="8">
        <v>16373</v>
      </c>
      <c r="R113" s="8">
        <v>1810</v>
      </c>
      <c r="S113" s="8">
        <v>117</v>
      </c>
      <c r="T113" s="8">
        <v>3261</v>
      </c>
      <c r="U113" s="8">
        <v>30</v>
      </c>
      <c r="W113" s="8"/>
    </row>
    <row r="114" spans="1:23">
      <c r="A114" s="7">
        <v>44317</v>
      </c>
      <c r="B114" s="6">
        <f t="shared" si="9"/>
        <v>2021</v>
      </c>
      <c r="C114" s="8"/>
      <c r="D114" s="8">
        <v>9703321.1027398072</v>
      </c>
      <c r="E114" s="1">
        <f>VLOOKUP(B114,CDM!$M$5:$N$16,2,FALSE)/12</f>
        <v>510348.87553041166</v>
      </c>
      <c r="F114" s="1">
        <f t="shared" si="6"/>
        <v>10213669.97827022</v>
      </c>
      <c r="G114" s="8">
        <v>3180341.9648168492</v>
      </c>
      <c r="H114" s="1">
        <f>VLOOKUP(B114,CDM!$M$5:$S$16,3,FALSE)/12</f>
        <v>269023.54606715066</v>
      </c>
      <c r="I114" s="1">
        <f t="shared" si="7"/>
        <v>3449365.510884</v>
      </c>
      <c r="J114" s="8">
        <v>9497213.5604260471</v>
      </c>
      <c r="K114" s="1">
        <f>VLOOKUP(B114,CDM!$M$5:$S$16,4,FALSE)/12</f>
        <v>647464.62987130939</v>
      </c>
      <c r="L114" s="1">
        <f t="shared" si="8"/>
        <v>10144678.190297356</v>
      </c>
      <c r="M114" s="8">
        <v>80962.821380882102</v>
      </c>
      <c r="N114" s="8">
        <v>33054.944549862965</v>
      </c>
      <c r="O114" s="9">
        <v>23387.250000000004</v>
      </c>
      <c r="P114" s="9">
        <v>285.85000000000002</v>
      </c>
      <c r="Q114" s="8">
        <v>16291</v>
      </c>
      <c r="R114" s="8">
        <v>1798</v>
      </c>
      <c r="S114" s="8">
        <v>125</v>
      </c>
      <c r="T114" s="8">
        <v>3261</v>
      </c>
      <c r="U114" s="8">
        <v>30</v>
      </c>
      <c r="W114" s="8"/>
    </row>
    <row r="115" spans="1:23">
      <c r="A115" s="7">
        <v>44348</v>
      </c>
      <c r="B115" s="6">
        <f t="shared" si="9"/>
        <v>2021</v>
      </c>
      <c r="C115" s="8"/>
      <c r="D115" s="8">
        <v>10757791.641526507</v>
      </c>
      <c r="E115" s="1">
        <f>VLOOKUP(B115,CDM!$M$5:$N$16,2,FALSE)/12</f>
        <v>510348.87553041166</v>
      </c>
      <c r="F115" s="1">
        <f t="shared" si="6"/>
        <v>11268140.51705692</v>
      </c>
      <c r="G115" s="8">
        <v>3536902.6744333198</v>
      </c>
      <c r="H115" s="1">
        <f>VLOOKUP(B115,CDM!$M$5:$S$16,3,FALSE)/12</f>
        <v>269023.54606715066</v>
      </c>
      <c r="I115" s="1">
        <f t="shared" si="7"/>
        <v>3805926.2205004706</v>
      </c>
      <c r="J115" s="8">
        <v>10041214.17232381</v>
      </c>
      <c r="K115" s="1">
        <f>VLOOKUP(B115,CDM!$M$5:$S$16,4,FALSE)/12</f>
        <v>647464.62987130939</v>
      </c>
      <c r="L115" s="1">
        <f t="shared" si="8"/>
        <v>10688678.802195119</v>
      </c>
      <c r="M115" s="8">
        <v>72347.566729917788</v>
      </c>
      <c r="N115" s="8">
        <v>32983.935001957783</v>
      </c>
      <c r="O115" s="9">
        <v>24116.44</v>
      </c>
      <c r="P115" s="9">
        <v>285.85000000000002</v>
      </c>
      <c r="Q115" s="8">
        <v>16505</v>
      </c>
      <c r="R115" s="8">
        <v>1818</v>
      </c>
      <c r="S115" s="8">
        <v>127</v>
      </c>
      <c r="T115" s="8">
        <v>3261</v>
      </c>
      <c r="U115" s="8">
        <v>30</v>
      </c>
      <c r="W115" s="8"/>
    </row>
    <row r="116" spans="1:23">
      <c r="A116" s="7">
        <v>44378</v>
      </c>
      <c r="B116" s="6">
        <f t="shared" ref="B116:B119" si="10">YEAR(A116)</f>
        <v>2021</v>
      </c>
      <c r="C116" s="8"/>
      <c r="D116" s="8">
        <v>11134010.184669029</v>
      </c>
      <c r="E116" s="1">
        <f>VLOOKUP(B116,CDM!$M$5:$N$16,2,FALSE)/12</f>
        <v>510348.87553041166</v>
      </c>
      <c r="F116" s="1">
        <f t="shared" si="6"/>
        <v>11644359.060199441</v>
      </c>
      <c r="G116" s="8">
        <v>3740276.8111922354</v>
      </c>
      <c r="H116" s="1">
        <f>VLOOKUP(B116,CDM!$M$5:$S$16,3,FALSE)/12</f>
        <v>269023.54606715066</v>
      </c>
      <c r="I116" s="1">
        <f t="shared" si="7"/>
        <v>4009300.3572593862</v>
      </c>
      <c r="J116" s="8">
        <v>9874828.2031405903</v>
      </c>
      <c r="K116" s="1">
        <f>VLOOKUP(B116,CDM!$M$5:$S$16,4,FALSE)/12</f>
        <v>647464.62987130939</v>
      </c>
      <c r="L116" s="1">
        <f t="shared" si="8"/>
        <v>10522292.833011899</v>
      </c>
      <c r="M116" s="8">
        <v>77624.838920514434</v>
      </c>
      <c r="N116" s="8">
        <v>33054.944549862958</v>
      </c>
      <c r="O116" s="9">
        <v>25743.349999999995</v>
      </c>
      <c r="P116" s="9">
        <v>285.85000000000002</v>
      </c>
      <c r="Q116" s="8">
        <v>16448</v>
      </c>
      <c r="R116" s="8">
        <v>1805</v>
      </c>
      <c r="S116" s="8">
        <v>127</v>
      </c>
      <c r="T116" s="8">
        <v>3261</v>
      </c>
      <c r="U116" s="8">
        <v>30</v>
      </c>
      <c r="W116" s="8"/>
    </row>
    <row r="117" spans="1:23">
      <c r="A117" s="7">
        <v>44409</v>
      </c>
      <c r="B117" s="6">
        <f t="shared" si="10"/>
        <v>2021</v>
      </c>
      <c r="C117" s="8"/>
      <c r="D117" s="8">
        <v>12880559.88235075</v>
      </c>
      <c r="E117" s="1">
        <f>VLOOKUP(B117,CDM!$M$5:$N$16,2,FALSE)/12</f>
        <v>510348.87553041166</v>
      </c>
      <c r="F117" s="1">
        <f t="shared" si="6"/>
        <v>13390908.757881163</v>
      </c>
      <c r="G117" s="8">
        <v>4156720.2886211914</v>
      </c>
      <c r="H117" s="1">
        <f>VLOOKUP(B117,CDM!$M$5:$S$16,3,FALSE)/12</f>
        <v>269023.54606715066</v>
      </c>
      <c r="I117" s="1">
        <f t="shared" si="7"/>
        <v>4425743.8346883422</v>
      </c>
      <c r="J117" s="8">
        <v>11025591.695461798</v>
      </c>
      <c r="K117" s="1">
        <f>VLOOKUP(B117,CDM!$M$5:$S$16,4,FALSE)/12</f>
        <v>647464.62987130939</v>
      </c>
      <c r="L117" s="1">
        <f t="shared" si="8"/>
        <v>11673056.325333107</v>
      </c>
      <c r="M117" s="8">
        <v>88013.206831119533</v>
      </c>
      <c r="N117" s="8">
        <v>33019.439775910367</v>
      </c>
      <c r="O117" s="9">
        <v>26672.799999999996</v>
      </c>
      <c r="P117" s="9">
        <v>285.85000000000002</v>
      </c>
      <c r="Q117" s="8">
        <v>16442</v>
      </c>
      <c r="R117" s="8">
        <v>1811</v>
      </c>
      <c r="S117" s="8">
        <v>135</v>
      </c>
      <c r="T117" s="8">
        <v>3261</v>
      </c>
      <c r="U117" s="8">
        <v>30</v>
      </c>
      <c r="W117" s="8"/>
    </row>
    <row r="118" spans="1:23">
      <c r="A118" s="7">
        <v>44440</v>
      </c>
      <c r="B118" s="6">
        <f t="shared" si="10"/>
        <v>2021</v>
      </c>
      <c r="C118" s="8"/>
      <c r="D118" s="8">
        <v>9119363.7730794698</v>
      </c>
      <c r="E118" s="1">
        <f>VLOOKUP(B118,CDM!$M$5:$N$16,2,FALSE)/12</f>
        <v>510348.87553041166</v>
      </c>
      <c r="F118" s="8">
        <f t="shared" ref="F118:F121" si="11">D118+E118</f>
        <v>9629712.6486098822</v>
      </c>
      <c r="G118" s="8">
        <v>3445349.1255803164</v>
      </c>
      <c r="H118" s="1">
        <f>VLOOKUP(B118,CDM!$M$5:$S$16,3,FALSE)/12</f>
        <v>269023.54606715066</v>
      </c>
      <c r="I118" s="1">
        <f t="shared" si="7"/>
        <v>3714372.6716474672</v>
      </c>
      <c r="J118" s="8">
        <v>9685483.4125192203</v>
      </c>
      <c r="K118" s="1">
        <f>VLOOKUP(B118,CDM!$M$5:$S$16,4,FALSE)/12</f>
        <v>647464.62987130939</v>
      </c>
      <c r="L118" s="8">
        <f t="shared" ref="L118:L121" si="12">J118+K118</f>
        <v>10332948.042390529</v>
      </c>
      <c r="M118" s="8">
        <v>97840.178960473087</v>
      </c>
      <c r="N118" s="8">
        <v>32983.935001957783</v>
      </c>
      <c r="O118" s="9">
        <v>26563.649999999998</v>
      </c>
      <c r="P118" s="9">
        <v>285.85000000000002</v>
      </c>
      <c r="Q118" s="8">
        <v>16499</v>
      </c>
      <c r="R118" s="8">
        <v>1810</v>
      </c>
      <c r="S118" s="8">
        <v>122</v>
      </c>
      <c r="T118" s="8">
        <v>3261</v>
      </c>
      <c r="U118" s="8">
        <v>30</v>
      </c>
      <c r="W118" s="8"/>
    </row>
    <row r="119" spans="1:23">
      <c r="A119" s="7">
        <v>44470</v>
      </c>
      <c r="B119" s="6">
        <f t="shared" si="10"/>
        <v>2021</v>
      </c>
      <c r="C119" s="8"/>
      <c r="D119" s="8">
        <v>9406750.7694920097</v>
      </c>
      <c r="E119" s="1">
        <f>VLOOKUP(B119,CDM!$M$5:$N$16,2,FALSE)/12</f>
        <v>510348.87553041166</v>
      </c>
      <c r="F119" s="8">
        <f t="shared" si="11"/>
        <v>9917099.6450224221</v>
      </c>
      <c r="G119" s="8">
        <v>3428168.1397582926</v>
      </c>
      <c r="H119" s="1">
        <f>VLOOKUP(B119,CDM!$M$5:$S$16,3,FALSE)/12</f>
        <v>269023.54606715066</v>
      </c>
      <c r="I119" s="1">
        <f t="shared" si="7"/>
        <v>3697191.6858254434</v>
      </c>
      <c r="J119" s="8">
        <v>10420909.217033997</v>
      </c>
      <c r="K119" s="1">
        <f>VLOOKUP(B119,CDM!$M$5:$S$16,4,FALSE)/12</f>
        <v>647464.62987130939</v>
      </c>
      <c r="L119" s="8">
        <f t="shared" si="12"/>
        <v>11068373.846905306</v>
      </c>
      <c r="M119" s="8">
        <v>114457.07443550897</v>
      </c>
      <c r="N119" s="8">
        <v>33054.944549862943</v>
      </c>
      <c r="O119" s="9">
        <v>25179.219999999998</v>
      </c>
      <c r="P119" s="9">
        <v>285.85000000000002</v>
      </c>
      <c r="Q119" s="8">
        <v>16380</v>
      </c>
      <c r="R119" s="8">
        <v>1802</v>
      </c>
      <c r="S119" s="8">
        <v>122</v>
      </c>
      <c r="T119" s="8">
        <v>3261</v>
      </c>
      <c r="U119" s="8">
        <v>30</v>
      </c>
      <c r="W119" s="8"/>
    </row>
    <row r="120" spans="1:23">
      <c r="A120" s="7">
        <v>44501</v>
      </c>
      <c r="B120" s="6">
        <f t="shared" ref="B120:B126" si="13">YEAR(A120)</f>
        <v>2021</v>
      </c>
      <c r="C120" s="8"/>
      <c r="D120" s="8">
        <v>10917126.859799722</v>
      </c>
      <c r="E120" s="1">
        <f>VLOOKUP(B120,CDM!$M$5:$N$16,2,FALSE)/12</f>
        <v>510348.87553041166</v>
      </c>
      <c r="F120" s="8">
        <f t="shared" si="11"/>
        <v>11427475.735330135</v>
      </c>
      <c r="G120" s="8">
        <v>3722801.5077559878</v>
      </c>
      <c r="H120" s="1">
        <f>VLOOKUP(B120,CDM!$M$5:$S$16,3,FALSE)/12</f>
        <v>269023.54606715066</v>
      </c>
      <c r="I120" s="1">
        <f t="shared" si="7"/>
        <v>3991825.0538231386</v>
      </c>
      <c r="J120" s="8">
        <v>10386529.823676176</v>
      </c>
      <c r="K120" s="1">
        <f>VLOOKUP(B120,CDM!$M$5:$S$16,4,FALSE)/12</f>
        <v>647464.62987130939</v>
      </c>
      <c r="L120" s="8">
        <f t="shared" si="12"/>
        <v>11033994.453547485</v>
      </c>
      <c r="M120" s="8">
        <v>122385.96602511972</v>
      </c>
      <c r="N120" s="8">
        <v>32983.935001957776</v>
      </c>
      <c r="O120" s="9">
        <v>25109.870000000006</v>
      </c>
      <c r="P120" s="9">
        <v>285.85000000000002</v>
      </c>
      <c r="Q120" s="8">
        <v>16634</v>
      </c>
      <c r="R120" s="8">
        <v>1818</v>
      </c>
      <c r="S120" s="8">
        <v>122</v>
      </c>
      <c r="T120" s="8">
        <v>3261</v>
      </c>
      <c r="U120" s="8">
        <v>30</v>
      </c>
    </row>
    <row r="121" spans="1:23">
      <c r="A121" s="7">
        <v>44531</v>
      </c>
      <c r="B121" s="6">
        <f t="shared" si="13"/>
        <v>2021</v>
      </c>
      <c r="C121" s="8"/>
      <c r="D121" s="8">
        <v>13249874.344815632</v>
      </c>
      <c r="E121" s="1">
        <f>VLOOKUP(B121,CDM!$M$5:$N$16,2,FALSE)/12</f>
        <v>510348.87553041166</v>
      </c>
      <c r="F121" s="8">
        <f t="shared" si="11"/>
        <v>13760223.220346045</v>
      </c>
      <c r="G121" s="8">
        <v>4156764.1076745745</v>
      </c>
      <c r="H121" s="1">
        <f>VLOOKUP(B121,CDM!$M$5:$S$16,3,FALSE)/12</f>
        <v>269023.54606715066</v>
      </c>
      <c r="I121" s="1">
        <f t="shared" si="7"/>
        <v>4425787.6537417248</v>
      </c>
      <c r="J121" s="8">
        <v>10216089.590354502</v>
      </c>
      <c r="K121" s="1">
        <f>VLOOKUP(B121,CDM!$M$5:$S$16,4,FALSE)/12</f>
        <v>647464.62987130939</v>
      </c>
      <c r="L121" s="8">
        <f t="shared" si="12"/>
        <v>10863554.220225811</v>
      </c>
      <c r="M121" s="8">
        <v>133577.63717960304</v>
      </c>
      <c r="N121" s="8">
        <v>33054.94454986295</v>
      </c>
      <c r="O121" s="9">
        <v>24600.28</v>
      </c>
      <c r="P121" s="9">
        <v>285.85000000000002</v>
      </c>
      <c r="Q121" s="8">
        <v>16428</v>
      </c>
      <c r="R121" s="8">
        <v>1818</v>
      </c>
      <c r="S121" s="8">
        <v>122</v>
      </c>
      <c r="T121" s="8">
        <v>3261</v>
      </c>
      <c r="U121" s="8">
        <v>30</v>
      </c>
    </row>
    <row r="122" spans="1:23">
      <c r="A122" s="7">
        <v>44562</v>
      </c>
      <c r="B122" s="6">
        <f t="shared" si="13"/>
        <v>2022</v>
      </c>
      <c r="C122" s="8"/>
      <c r="D122" s="8">
        <v>15971023.742888795</v>
      </c>
      <c r="E122" s="1">
        <f>VLOOKUP(B122,CDM!$M$5:$N$16,2,FALSE)/12</f>
        <v>511113.08695654914</v>
      </c>
      <c r="F122" s="8">
        <f t="shared" ref="F122:F126" si="14">D122+E122</f>
        <v>16482136.829845345</v>
      </c>
      <c r="G122" s="8">
        <v>4709516.5272817072</v>
      </c>
      <c r="H122" s="1">
        <f>VLOOKUP(B122,CDM!$M$5:$S$16,3,FALSE)/12</f>
        <v>275789.68317710795</v>
      </c>
      <c r="I122" s="1">
        <f t="shared" ref="I122:I129" si="15">G122+H122</f>
        <v>4985306.2104588151</v>
      </c>
      <c r="J122" s="8">
        <v>10856453.022274628</v>
      </c>
      <c r="K122" s="1">
        <f>VLOOKUP(B122,CDM!$M$5:$S$16,4,FALSE)/12</f>
        <v>669759.26272722369</v>
      </c>
      <c r="L122" s="8">
        <f t="shared" ref="L122:L129" si="16">J122+K122</f>
        <v>11526212.285001852</v>
      </c>
      <c r="M122" s="8">
        <v>129767.21785488389</v>
      </c>
      <c r="N122" s="8">
        <v>33019.439775910367</v>
      </c>
      <c r="O122" s="9">
        <v>25004.879999999997</v>
      </c>
      <c r="P122" s="9">
        <v>285.85000000000002</v>
      </c>
      <c r="Q122" s="8">
        <v>16503</v>
      </c>
      <c r="R122" s="8">
        <v>1816</v>
      </c>
      <c r="S122" s="8">
        <v>120</v>
      </c>
      <c r="T122" s="8">
        <v>3261</v>
      </c>
      <c r="U122" s="8">
        <v>30</v>
      </c>
    </row>
    <row r="123" spans="1:23">
      <c r="A123" s="7">
        <v>44593</v>
      </c>
      <c r="B123" s="6">
        <f t="shared" si="13"/>
        <v>2022</v>
      </c>
      <c r="C123" s="8"/>
      <c r="D123" s="8">
        <v>13531218.453115635</v>
      </c>
      <c r="E123" s="1">
        <f>VLOOKUP(B123,CDM!$M$5:$N$16,2,FALSE)/12</f>
        <v>511113.08695654914</v>
      </c>
      <c r="F123" s="8">
        <f t="shared" si="14"/>
        <v>14042331.540072184</v>
      </c>
      <c r="G123" s="8">
        <v>4141986.7494752454</v>
      </c>
      <c r="H123" s="1">
        <f>VLOOKUP(B123,CDM!$M$5:$S$16,3,FALSE)/12</f>
        <v>275789.68317710795</v>
      </c>
      <c r="I123" s="1">
        <f t="shared" si="15"/>
        <v>4417776.4326523533</v>
      </c>
      <c r="J123" s="8">
        <v>10138741.291015388</v>
      </c>
      <c r="K123" s="1">
        <f>VLOOKUP(B123,CDM!$M$5:$S$16,4,FALSE)/12</f>
        <v>669759.26272722369</v>
      </c>
      <c r="L123" s="8">
        <f t="shared" si="16"/>
        <v>10808500.553742612</v>
      </c>
      <c r="M123" s="8">
        <v>107960.31790135409</v>
      </c>
      <c r="N123" s="8">
        <v>32905.317288205617</v>
      </c>
      <c r="O123" s="9">
        <v>25617.839999999997</v>
      </c>
      <c r="P123" s="9">
        <v>285.85000000000002</v>
      </c>
      <c r="Q123" s="8">
        <v>16635</v>
      </c>
      <c r="R123" s="8">
        <v>1815</v>
      </c>
      <c r="S123" s="8">
        <v>125</v>
      </c>
      <c r="T123" s="8">
        <v>3261</v>
      </c>
      <c r="U123" s="8">
        <v>30</v>
      </c>
    </row>
    <row r="124" spans="1:23">
      <c r="A124" s="7">
        <v>44621</v>
      </c>
      <c r="B124" s="6">
        <f t="shared" si="13"/>
        <v>2022</v>
      </c>
      <c r="C124" s="8"/>
      <c r="D124" s="8">
        <v>13009732.056150042</v>
      </c>
      <c r="E124" s="1">
        <f>VLOOKUP(B124,CDM!$M$5:$N$16,2,FALSE)/12</f>
        <v>511113.08695654914</v>
      </c>
      <c r="F124" s="8">
        <f t="shared" si="14"/>
        <v>13520845.143106591</v>
      </c>
      <c r="G124" s="8">
        <v>4236803.3773569549</v>
      </c>
      <c r="H124" s="1">
        <f>VLOOKUP(B124,CDM!$M$5:$S$16,3,FALSE)/12</f>
        <v>275789.68317710795</v>
      </c>
      <c r="I124" s="1">
        <f t="shared" si="15"/>
        <v>4512593.0605340628</v>
      </c>
      <c r="J124" s="8">
        <v>10937291.665276835</v>
      </c>
      <c r="K124" s="1">
        <f>VLOOKUP(B124,CDM!$M$5:$S$16,4,FALSE)/12</f>
        <v>669759.26272722369</v>
      </c>
      <c r="L124" s="8">
        <f t="shared" si="16"/>
        <v>11607050.928004058</v>
      </c>
      <c r="M124" s="8">
        <v>106864.65182847332</v>
      </c>
      <c r="N124" s="8">
        <v>33133.562263615138</v>
      </c>
      <c r="O124" s="9">
        <v>25101.399999999998</v>
      </c>
      <c r="P124" s="9">
        <v>285.85000000000002</v>
      </c>
      <c r="Q124" s="8">
        <v>16660</v>
      </c>
      <c r="R124" s="8">
        <v>1816</v>
      </c>
      <c r="S124" s="8">
        <v>125</v>
      </c>
      <c r="T124" s="8">
        <v>3261</v>
      </c>
      <c r="U124" s="8">
        <v>30</v>
      </c>
    </row>
    <row r="125" spans="1:23">
      <c r="A125" s="7">
        <v>44652</v>
      </c>
      <c r="B125" s="6">
        <f t="shared" si="13"/>
        <v>2022</v>
      </c>
      <c r="C125" s="8"/>
      <c r="D125" s="8">
        <v>10581904.83307535</v>
      </c>
      <c r="E125" s="1">
        <f>VLOOKUP(B125,CDM!$M$5:$N$16,2,FALSE)/12</f>
        <v>511113.08695654914</v>
      </c>
      <c r="F125" s="8">
        <f t="shared" si="14"/>
        <v>11093017.9200319</v>
      </c>
      <c r="G125" s="8">
        <v>3582267.8734456766</v>
      </c>
      <c r="H125" s="1">
        <f>VLOOKUP(B125,CDM!$M$5:$S$16,3,FALSE)/12</f>
        <v>275789.68317710795</v>
      </c>
      <c r="I125" s="1">
        <f t="shared" si="15"/>
        <v>3858057.5566227846</v>
      </c>
      <c r="J125" s="8">
        <v>9792884.2876604423</v>
      </c>
      <c r="K125" s="1">
        <f>VLOOKUP(B125,CDM!$M$5:$S$16,4,FALSE)/12</f>
        <v>669759.26272722369</v>
      </c>
      <c r="L125" s="8">
        <f t="shared" si="16"/>
        <v>10462643.550387666</v>
      </c>
      <c r="M125" s="8">
        <v>89761.229701916629</v>
      </c>
      <c r="N125" s="8">
        <v>32983.935001957791</v>
      </c>
      <c r="O125" s="9">
        <v>24277.27</v>
      </c>
      <c r="P125" s="9">
        <v>285.85000000000002</v>
      </c>
      <c r="Q125" s="8">
        <v>16541</v>
      </c>
      <c r="R125" s="8">
        <v>1815</v>
      </c>
      <c r="S125" s="8">
        <v>125</v>
      </c>
      <c r="T125" s="8">
        <v>3261</v>
      </c>
      <c r="U125" s="8">
        <v>30</v>
      </c>
    </row>
    <row r="126" spans="1:23">
      <c r="A126" s="7">
        <v>44682</v>
      </c>
      <c r="B126" s="6">
        <f t="shared" si="13"/>
        <v>2022</v>
      </c>
      <c r="C126" s="8"/>
      <c r="D126" s="8">
        <v>9694580.7971229069</v>
      </c>
      <c r="E126" s="1">
        <f>VLOOKUP(B126,CDM!$M$5:$N$16,2,FALSE)/12</f>
        <v>511113.08695654914</v>
      </c>
      <c r="F126" s="8">
        <f t="shared" si="14"/>
        <v>10205693.884079456</v>
      </c>
      <c r="G126" s="8">
        <v>3502521.4758304525</v>
      </c>
      <c r="H126" s="1">
        <f>VLOOKUP(B126,CDM!$M$5:$S$16,3,FALSE)/12</f>
        <v>275789.68317710795</v>
      </c>
      <c r="I126" s="1">
        <f t="shared" si="15"/>
        <v>3778311.1590075605</v>
      </c>
      <c r="J126" s="8">
        <v>10219323.04060223</v>
      </c>
      <c r="K126" s="1">
        <f>VLOOKUP(B126,CDM!$M$5:$S$16,4,FALSE)/12</f>
        <v>669759.26272722369</v>
      </c>
      <c r="L126" s="8">
        <f t="shared" si="16"/>
        <v>10889082.303329453</v>
      </c>
      <c r="M126" s="8">
        <v>80962.821380882102</v>
      </c>
      <c r="N126" s="8">
        <v>33054.944549862958</v>
      </c>
      <c r="O126" s="9">
        <v>26792.880000000005</v>
      </c>
      <c r="P126" s="9">
        <v>285.85000000000002</v>
      </c>
      <c r="Q126" s="8">
        <v>16626</v>
      </c>
      <c r="R126" s="8">
        <v>1814</v>
      </c>
      <c r="S126" s="8">
        <v>125</v>
      </c>
      <c r="T126" s="8">
        <v>3261</v>
      </c>
      <c r="U126" s="8">
        <v>30</v>
      </c>
    </row>
    <row r="127" spans="1:23">
      <c r="A127" s="7">
        <v>44713</v>
      </c>
      <c r="B127" s="6">
        <f t="shared" ref="B127:B129" si="17">YEAR(A127)</f>
        <v>2022</v>
      </c>
      <c r="D127" s="8">
        <v>9809452.2010768466</v>
      </c>
      <c r="E127" s="8">
        <f>VLOOKUP(B127,CDM!$M$5:$N$16,2,FALSE)/12</f>
        <v>511113.08695654914</v>
      </c>
      <c r="F127" s="8">
        <f t="shared" ref="F127:F133" si="18">D127+E127</f>
        <v>10320565.288033396</v>
      </c>
      <c r="G127" s="8">
        <v>3579336.4952542619</v>
      </c>
      <c r="H127" s="8">
        <f>VLOOKUP(B127,CDM!$M$5:$S$16,3,FALSE)/12</f>
        <v>275789.68317710795</v>
      </c>
      <c r="I127" s="8">
        <f t="shared" si="15"/>
        <v>3855126.1784313698</v>
      </c>
      <c r="J127" s="8">
        <v>10241584.608569901</v>
      </c>
      <c r="K127" s="8">
        <f>VLOOKUP(B127,CDM!$M$5:$S$16,4,FALSE)/12</f>
        <v>669759.26272722369</v>
      </c>
      <c r="L127" s="8">
        <f t="shared" si="16"/>
        <v>10911343.871297125</v>
      </c>
      <c r="M127" s="8">
        <v>72347.566729917788</v>
      </c>
      <c r="N127" s="8">
        <v>32983.935001957783</v>
      </c>
      <c r="O127" s="9">
        <v>26619.030000000002</v>
      </c>
      <c r="P127" s="9">
        <v>285.85000000000002</v>
      </c>
      <c r="Q127" s="8">
        <v>16647</v>
      </c>
      <c r="R127" s="8">
        <v>1815</v>
      </c>
      <c r="S127" s="8">
        <v>125</v>
      </c>
      <c r="T127" s="8">
        <v>3261</v>
      </c>
      <c r="U127" s="8">
        <v>30</v>
      </c>
    </row>
    <row r="128" spans="1:23">
      <c r="A128" s="7">
        <v>44743</v>
      </c>
      <c r="B128" s="6">
        <f t="shared" si="17"/>
        <v>2022</v>
      </c>
      <c r="D128" s="8">
        <v>11378786.989411291</v>
      </c>
      <c r="E128" s="8">
        <f>VLOOKUP(B128,CDM!$M$5:$N$16,2,FALSE)/12</f>
        <v>511113.08695654914</v>
      </c>
      <c r="F128" s="8">
        <f t="shared" si="18"/>
        <v>11889900.07636784</v>
      </c>
      <c r="G128" s="8">
        <v>3909538.887876207</v>
      </c>
      <c r="H128" s="8">
        <f>VLOOKUP(B128,CDM!$M$5:$S$16,3,FALSE)/12</f>
        <v>275789.68317710795</v>
      </c>
      <c r="I128" s="8">
        <f t="shared" si="15"/>
        <v>4185328.571053315</v>
      </c>
      <c r="J128" s="8">
        <v>10322518.993328698</v>
      </c>
      <c r="K128" s="8">
        <f>VLOOKUP(B128,CDM!$M$5:$S$16,4,FALSE)/12</f>
        <v>669759.26272722369</v>
      </c>
      <c r="L128" s="8">
        <f t="shared" si="16"/>
        <v>10992278.256055921</v>
      </c>
      <c r="M128" s="8">
        <v>77624.838920514434</v>
      </c>
      <c r="N128" s="8">
        <v>33054.944549862958</v>
      </c>
      <c r="O128" s="9">
        <v>27231.300000000003</v>
      </c>
      <c r="P128" s="9">
        <v>285.85000000000002</v>
      </c>
      <c r="Q128" s="8">
        <v>16670</v>
      </c>
      <c r="R128" s="8">
        <v>1818</v>
      </c>
      <c r="S128" s="8">
        <v>125</v>
      </c>
      <c r="T128" s="8">
        <v>3261</v>
      </c>
      <c r="U128" s="8">
        <v>30</v>
      </c>
    </row>
    <row r="129" spans="1:21">
      <c r="A129" s="7">
        <v>44774</v>
      </c>
      <c r="B129" s="6">
        <f t="shared" si="17"/>
        <v>2022</v>
      </c>
      <c r="D129" s="8">
        <v>11801112.162802909</v>
      </c>
      <c r="E129" s="8">
        <f>VLOOKUP(B129,CDM!$M$5:$N$16,2,FALSE)/12</f>
        <v>511113.08695654914</v>
      </c>
      <c r="F129" s="8">
        <f t="shared" si="18"/>
        <v>12312225.249759458</v>
      </c>
      <c r="G129" s="8">
        <v>4024477.5450362675</v>
      </c>
      <c r="H129" s="8">
        <f>VLOOKUP(B129,CDM!$M$5:$S$16,3,FALSE)/12</f>
        <v>275789.68317710795</v>
      </c>
      <c r="I129" s="8">
        <f t="shared" si="15"/>
        <v>4300267.2282133754</v>
      </c>
      <c r="J129" s="8">
        <v>10683363.433805969</v>
      </c>
      <c r="K129" s="8">
        <f>VLOOKUP(B129,CDM!$M$5:$S$16,4,FALSE)/12</f>
        <v>669759.26272722369</v>
      </c>
      <c r="L129" s="8">
        <f t="shared" si="16"/>
        <v>11353122.696533192</v>
      </c>
      <c r="M129" s="8">
        <v>87754.916418180175</v>
      </c>
      <c r="N129" s="8">
        <v>33019.439775910374</v>
      </c>
      <c r="O129" s="9">
        <v>27191.85</v>
      </c>
      <c r="P129" s="9">
        <v>285.85000000000002</v>
      </c>
      <c r="Q129" s="8">
        <v>16679</v>
      </c>
      <c r="R129" s="8">
        <v>1818</v>
      </c>
      <c r="S129" s="8">
        <v>125</v>
      </c>
      <c r="T129" s="8">
        <v>3270</v>
      </c>
      <c r="U129" s="8">
        <v>30</v>
      </c>
    </row>
    <row r="130" spans="1:21">
      <c r="A130" s="7">
        <v>44805</v>
      </c>
      <c r="B130" s="6">
        <f t="shared" ref="B130:B133" si="19">YEAR(A130)</f>
        <v>2022</v>
      </c>
      <c r="D130" s="8">
        <v>9529641.5840808935</v>
      </c>
      <c r="E130" s="8">
        <f>VLOOKUP(B130,CDM!$M$5:$N$16,2,FALSE)/12</f>
        <v>511113.08695654914</v>
      </c>
      <c r="F130" s="8">
        <f t="shared" si="18"/>
        <v>10040754.671037443</v>
      </c>
      <c r="G130" s="8">
        <v>3534817.1311010993</v>
      </c>
      <c r="H130" s="8">
        <f>VLOOKUP(B130,CDM!$M$5:$S$16,3,FALSE)/12</f>
        <v>275789.68317710795</v>
      </c>
      <c r="I130" s="8">
        <f t="shared" ref="I130:I133" si="20">G130+H130</f>
        <v>3810606.8142782073</v>
      </c>
      <c r="J130" s="8">
        <v>10328133.159407582</v>
      </c>
      <c r="K130" s="8">
        <f>VLOOKUP(B130,CDM!$M$5:$S$16,4,FALSE)/12</f>
        <v>669759.26272722369</v>
      </c>
      <c r="L130" s="8">
        <f t="shared" ref="L130:L133" si="21">J130+K130</f>
        <v>10997892.422134805</v>
      </c>
      <c r="M130" s="8">
        <v>98007.934048171257</v>
      </c>
      <c r="N130" s="8">
        <v>32983.935001957769</v>
      </c>
      <c r="O130" s="9">
        <v>26663.790000000008</v>
      </c>
      <c r="P130" s="9">
        <v>287.16000000000003</v>
      </c>
      <c r="Q130" s="8">
        <v>16722</v>
      </c>
      <c r="R130" s="8">
        <v>1814</v>
      </c>
      <c r="S130" s="8">
        <v>126</v>
      </c>
      <c r="T130" s="8">
        <v>3270</v>
      </c>
      <c r="U130" s="8">
        <v>30</v>
      </c>
    </row>
    <row r="131" spans="1:21">
      <c r="A131" s="7">
        <v>44835</v>
      </c>
      <c r="B131" s="6">
        <f t="shared" si="19"/>
        <v>2022</v>
      </c>
      <c r="D131" s="8">
        <v>9475179.0803979356</v>
      </c>
      <c r="E131" s="8">
        <f>VLOOKUP(B131,CDM!$M$5:$N$16,2,FALSE)/12</f>
        <v>511113.08695654914</v>
      </c>
      <c r="F131" s="8">
        <f t="shared" si="18"/>
        <v>9986292.167354485</v>
      </c>
      <c r="G131" s="8">
        <v>3424866.3854432101</v>
      </c>
      <c r="H131" s="8">
        <f>VLOOKUP(B131,CDM!$M$5:$S$16,3,FALSE)/12</f>
        <v>275789.68317710795</v>
      </c>
      <c r="I131" s="8">
        <f t="shared" si="20"/>
        <v>3700656.0686203181</v>
      </c>
      <c r="J131" s="8">
        <v>10345061.588906959</v>
      </c>
      <c r="K131" s="8">
        <f>VLOOKUP(B131,CDM!$M$5:$S$16,4,FALSE)/12</f>
        <v>669759.26272722369</v>
      </c>
      <c r="L131" s="8">
        <f t="shared" si="21"/>
        <v>11014820.851634182</v>
      </c>
      <c r="M131" s="8">
        <v>114972.91472144415</v>
      </c>
      <c r="N131" s="8">
        <v>32705.337610312945</v>
      </c>
      <c r="O131" s="9">
        <v>25360.71000000001</v>
      </c>
      <c r="P131" s="9">
        <v>287.16000000000003</v>
      </c>
      <c r="Q131" s="8">
        <v>16696</v>
      </c>
      <c r="R131" s="8">
        <v>1817</v>
      </c>
      <c r="S131" s="8">
        <v>126</v>
      </c>
      <c r="T131" s="8">
        <v>3270</v>
      </c>
      <c r="U131" s="8">
        <v>30</v>
      </c>
    </row>
    <row r="132" spans="1:21">
      <c r="A132" s="7">
        <v>44866</v>
      </c>
      <c r="B132" s="6">
        <f t="shared" si="19"/>
        <v>2022</v>
      </c>
      <c r="D132" s="8">
        <v>10521075.68956654</v>
      </c>
      <c r="E132" s="8">
        <f>VLOOKUP(B132,CDM!$M$5:$N$16,2,FALSE)/12</f>
        <v>511113.08695654914</v>
      </c>
      <c r="F132" s="8">
        <f t="shared" si="18"/>
        <v>11032188.776523089</v>
      </c>
      <c r="G132" s="8">
        <v>3759181.4401974236</v>
      </c>
      <c r="H132" s="8">
        <f>VLOOKUP(B132,CDM!$M$5:$S$16,3,FALSE)/12</f>
        <v>275789.68317710795</v>
      </c>
      <c r="I132" s="8">
        <f t="shared" si="20"/>
        <v>4034971.1233745315</v>
      </c>
      <c r="J132" s="8">
        <v>10476624.503401155</v>
      </c>
      <c r="K132" s="8">
        <f>VLOOKUP(B132,CDM!$M$5:$S$16,4,FALSE)/12</f>
        <v>669759.26272722369</v>
      </c>
      <c r="L132" s="8">
        <f t="shared" si="21"/>
        <v>11146383.766128378</v>
      </c>
      <c r="M132" s="8">
        <v>122947.06224712108</v>
      </c>
      <c r="N132" s="8">
        <v>32623.062949911149</v>
      </c>
      <c r="O132" s="9">
        <v>25620.190000000002</v>
      </c>
      <c r="P132" s="9">
        <v>287.16000000000003</v>
      </c>
      <c r="Q132" s="8">
        <v>16694</v>
      </c>
      <c r="R132" s="8">
        <v>1819</v>
      </c>
      <c r="S132" s="8">
        <v>126</v>
      </c>
      <c r="T132" s="8">
        <v>3270</v>
      </c>
      <c r="U132" s="8">
        <v>30</v>
      </c>
    </row>
    <row r="133" spans="1:21">
      <c r="A133" s="7">
        <v>44896</v>
      </c>
      <c r="B133" s="6">
        <f t="shared" si="19"/>
        <v>2022</v>
      </c>
      <c r="D133" s="8">
        <v>13447826.60696169</v>
      </c>
      <c r="E133" s="8">
        <f>VLOOKUP(B133,CDM!$M$5:$N$16,2,FALSE)/12</f>
        <v>511113.08695654914</v>
      </c>
      <c r="F133" s="8">
        <f t="shared" si="18"/>
        <v>13958939.693918239</v>
      </c>
      <c r="G133" s="8">
        <v>4370701.4292690214</v>
      </c>
      <c r="H133" s="8">
        <f>VLOOKUP(B133,CDM!$M$5:$S$16,3,FALSE)/12</f>
        <v>275789.68317710795</v>
      </c>
      <c r="I133" s="8">
        <f t="shared" si="20"/>
        <v>4646491.1124461293</v>
      </c>
      <c r="J133" s="8">
        <v>10311737.817849258</v>
      </c>
      <c r="K133" s="8">
        <f>VLOOKUP(B133,CDM!$M$5:$S$16,4,FALSE)/12</f>
        <v>669759.26272722369</v>
      </c>
      <c r="L133" s="8">
        <f t="shared" si="21"/>
        <v>10981497.080576481</v>
      </c>
      <c r="M133" s="8">
        <v>134189.93874682492</v>
      </c>
      <c r="N133" s="8">
        <v>32693.295593506227</v>
      </c>
      <c r="O133" s="9">
        <v>26643.7</v>
      </c>
      <c r="P133" s="9">
        <v>287.16000000000003</v>
      </c>
      <c r="Q133" s="8">
        <v>16750</v>
      </c>
      <c r="R133" s="8">
        <v>1821</v>
      </c>
      <c r="S133" s="8">
        <v>126</v>
      </c>
      <c r="T133" s="8">
        <v>3270</v>
      </c>
      <c r="U133" s="8">
        <v>30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8CB-F6E5-43B1-8CB3-2E4F36FEEE18}">
  <dimension ref="B2:S93"/>
  <sheetViews>
    <sheetView topLeftCell="A60" workbookViewId="0">
      <selection activeCell="O78" sqref="O78"/>
    </sheetView>
  </sheetViews>
  <sheetFormatPr defaultRowHeight="12.75"/>
  <cols>
    <col min="2" max="2" width="13.5703125" customWidth="1"/>
    <col min="3" max="3" width="15.42578125" bestFit="1" customWidth="1"/>
    <col min="4" max="7" width="12.85546875" bestFit="1" customWidth="1"/>
    <col min="8" max="8" width="13.42578125" customWidth="1"/>
    <col min="9" max="9" width="10.28515625" bestFit="1" customWidth="1"/>
    <col min="13" max="13" width="10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0.42578125" bestFit="1" customWidth="1"/>
    <col min="18" max="18" width="14" customWidth="1"/>
    <col min="19" max="19" width="13.28515625" customWidth="1"/>
  </cols>
  <sheetData>
    <row r="2" spans="2:19">
      <c r="M2" s="212" t="s">
        <v>248</v>
      </c>
      <c r="N2" s="212"/>
      <c r="O2" s="212"/>
      <c r="P2" s="212"/>
      <c r="Q2" s="212"/>
      <c r="R2" s="212"/>
      <c r="S2" s="212"/>
    </row>
    <row r="3" spans="2:19" ht="24" customHeight="1">
      <c r="B3" s="55" t="s">
        <v>239</v>
      </c>
      <c r="C3" s="55" t="s">
        <v>240</v>
      </c>
      <c r="D3" s="56" t="s">
        <v>89</v>
      </c>
      <c r="E3" s="56" t="s">
        <v>235</v>
      </c>
      <c r="F3" s="56" t="s">
        <v>236</v>
      </c>
      <c r="G3" s="56" t="s">
        <v>237</v>
      </c>
      <c r="H3" s="56" t="s">
        <v>238</v>
      </c>
      <c r="I3" s="56"/>
      <c r="L3" s="56"/>
      <c r="M3" s="56" t="str">
        <f t="shared" ref="M3:R3" si="0">C3</f>
        <v>Persistence Year</v>
      </c>
      <c r="N3" s="56" t="str">
        <f t="shared" si="0"/>
        <v>Residential</v>
      </c>
      <c r="O3" s="56" t="str">
        <f t="shared" si="0"/>
        <v>GS&lt;50 kW</v>
      </c>
      <c r="P3" s="56" t="str">
        <f t="shared" si="0"/>
        <v>GS&gt;50 kW</v>
      </c>
      <c r="Q3" s="56" t="str">
        <f t="shared" si="0"/>
        <v>Streetlights</v>
      </c>
      <c r="R3" s="56" t="str">
        <f t="shared" si="0"/>
        <v>Unmetered Scattered Load</v>
      </c>
      <c r="S3" s="36" t="s">
        <v>146</v>
      </c>
    </row>
    <row r="5" spans="2:19">
      <c r="B5">
        <v>2012</v>
      </c>
      <c r="C5">
        <v>2012</v>
      </c>
      <c r="D5" s="8">
        <v>182798.36813494764</v>
      </c>
      <c r="E5" s="8">
        <v>637416.22134672385</v>
      </c>
      <c r="F5" s="8">
        <v>900164.43934726948</v>
      </c>
      <c r="G5" s="8"/>
      <c r="I5" s="1">
        <f>SUM(D5:H5)</f>
        <v>1720379.0288289408</v>
      </c>
      <c r="M5">
        <v>2012</v>
      </c>
      <c r="N5" s="29">
        <f t="shared" ref="N5:N15" si="1">SUMIFS(D:D,$C:$C,$M5)-SUMIFS(D:D,$B:$B,$M5,$C:$C,$M5)/2</f>
        <v>91399.18406747382</v>
      </c>
      <c r="O5" s="29">
        <f t="shared" ref="O5:O16" si="2">SUMIFS(E:E,$C:$C,$M5)-SUMIFS(E:E,$B:$B,$M5,$C:$C,$M5)/2</f>
        <v>318708.11067336192</v>
      </c>
      <c r="P5" s="29">
        <f t="shared" ref="P5:P16" si="3">SUMIFS(F:F,$C:$C,$M5)-SUMIFS(F:F,$B:$B,$M5,$C:$C,$M5)/2</f>
        <v>450082.21967363474</v>
      </c>
      <c r="Q5" s="29">
        <f t="shared" ref="Q5:Q16" si="4">SUMIFS(G:G,$C:$C,$M5)-SUMIFS(G:G,$B:$B,$M5,$C:$C,$M5)/2</f>
        <v>0</v>
      </c>
      <c r="R5" s="29">
        <f t="shared" ref="R5:R16" si="5">SUMIFS(H:H,$C:$C,$M5)-SUMIFS(H:H,$B:$B,$M5,$C:$C,$M5)/2</f>
        <v>0</v>
      </c>
      <c r="S5" s="29">
        <f t="shared" ref="S5:S16" si="6">SUMIFS(I:I,$C:$C,$M5)-SUMIFS(I:I,$B:$B,$M5,$C:$C,$M5)/2</f>
        <v>860189.51441447041</v>
      </c>
    </row>
    <row r="6" spans="2:19">
      <c r="B6">
        <v>2012</v>
      </c>
      <c r="C6">
        <v>2013</v>
      </c>
      <c r="D6" s="8">
        <v>182798.36818072401</v>
      </c>
      <c r="E6" s="8">
        <v>629827.47439789714</v>
      </c>
      <c r="F6" s="8">
        <v>885001.99869017152</v>
      </c>
      <c r="G6" s="8"/>
      <c r="I6" s="1">
        <f t="shared" ref="I6:I69" si="7">SUM(D6:H6)</f>
        <v>1697627.8412687927</v>
      </c>
      <c r="M6">
        <f t="shared" ref="M6:M16" si="8">M5+1</f>
        <v>2013</v>
      </c>
      <c r="N6" s="29">
        <f t="shared" si="1"/>
        <v>275682.3715457517</v>
      </c>
      <c r="O6" s="29">
        <f t="shared" si="2"/>
        <v>1034472.7711019369</v>
      </c>
      <c r="P6" s="29">
        <f t="shared" si="3"/>
        <v>1203803.7166887426</v>
      </c>
      <c r="Q6" s="29">
        <f t="shared" si="4"/>
        <v>0</v>
      </c>
      <c r="R6" s="29">
        <f t="shared" si="5"/>
        <v>0</v>
      </c>
      <c r="S6" s="29">
        <f t="shared" si="6"/>
        <v>2513958.8593364311</v>
      </c>
    </row>
    <row r="7" spans="2:19">
      <c r="B7">
        <v>2012</v>
      </c>
      <c r="C7">
        <v>2014</v>
      </c>
      <c r="D7" s="8">
        <v>182798.36818072401</v>
      </c>
      <c r="E7" s="8">
        <v>629297.01234217582</v>
      </c>
      <c r="F7" s="8">
        <v>883979.9589133769</v>
      </c>
      <c r="G7" s="8"/>
      <c r="I7" s="1">
        <f t="shared" si="7"/>
        <v>1696075.3394362768</v>
      </c>
      <c r="M7">
        <f t="shared" si="8"/>
        <v>2014</v>
      </c>
      <c r="N7" s="29">
        <f t="shared" si="1"/>
        <v>684035.39877995697</v>
      </c>
      <c r="O7" s="29">
        <f t="shared" si="2"/>
        <v>2039315.5157642043</v>
      </c>
      <c r="P7" s="29">
        <f t="shared" si="3"/>
        <v>1774172.9888768329</v>
      </c>
      <c r="Q7" s="29">
        <f t="shared" si="4"/>
        <v>0</v>
      </c>
      <c r="R7" s="29">
        <f t="shared" si="5"/>
        <v>0</v>
      </c>
      <c r="S7" s="29">
        <f t="shared" si="6"/>
        <v>4497523.9034209941</v>
      </c>
    </row>
    <row r="8" spans="2:19">
      <c r="B8">
        <v>2012</v>
      </c>
      <c r="C8">
        <v>2015</v>
      </c>
      <c r="D8" s="8">
        <v>181956.93527149782</v>
      </c>
      <c r="E8" s="8">
        <v>553022.66172791412</v>
      </c>
      <c r="F8" s="8">
        <v>860030.09265142737</v>
      </c>
      <c r="G8" s="8"/>
      <c r="I8" s="1">
        <f t="shared" si="7"/>
        <v>1595009.6896508392</v>
      </c>
      <c r="M8">
        <f t="shared" si="8"/>
        <v>2015</v>
      </c>
      <c r="N8" s="29">
        <f t="shared" si="1"/>
        <v>1232498.9568600547</v>
      </c>
      <c r="O8" s="29">
        <f t="shared" si="2"/>
        <v>2861281.7595750992</v>
      </c>
      <c r="P8" s="29">
        <f t="shared" si="3"/>
        <v>2416176.7425917615</v>
      </c>
      <c r="Q8" s="29">
        <f t="shared" si="4"/>
        <v>0</v>
      </c>
      <c r="R8" s="29">
        <f t="shared" si="5"/>
        <v>0</v>
      </c>
      <c r="S8" s="29">
        <f t="shared" si="6"/>
        <v>6509957.459026916</v>
      </c>
    </row>
    <row r="9" spans="2:19">
      <c r="B9">
        <v>2012</v>
      </c>
      <c r="C9">
        <v>2016</v>
      </c>
      <c r="D9" s="8">
        <v>161602.94655746734</v>
      </c>
      <c r="E9" s="8">
        <v>553022.66172791412</v>
      </c>
      <c r="F9" s="8">
        <v>842175.09265142737</v>
      </c>
      <c r="G9" s="8"/>
      <c r="I9" s="1">
        <f t="shared" si="7"/>
        <v>1556800.7009368087</v>
      </c>
      <c r="M9">
        <f t="shared" si="8"/>
        <v>2016</v>
      </c>
      <c r="N9" s="29">
        <f t="shared" si="1"/>
        <v>2380443.4985395758</v>
      </c>
      <c r="O9" s="29">
        <f t="shared" si="2"/>
        <v>2961943.0378775019</v>
      </c>
      <c r="P9" s="29">
        <f t="shared" si="3"/>
        <v>3069717.8755852287</v>
      </c>
      <c r="Q9" s="29">
        <f t="shared" si="4"/>
        <v>0</v>
      </c>
      <c r="R9" s="29">
        <f t="shared" si="5"/>
        <v>0</v>
      </c>
      <c r="S9" s="29">
        <f t="shared" si="6"/>
        <v>8412104.4120023064</v>
      </c>
    </row>
    <row r="10" spans="2:19">
      <c r="B10">
        <v>2012</v>
      </c>
      <c r="C10">
        <v>2017</v>
      </c>
      <c r="D10" s="8">
        <v>121505.36898959364</v>
      </c>
      <c r="E10" s="8">
        <v>457162.83560447826</v>
      </c>
      <c r="F10" s="8">
        <v>840366.6992402192</v>
      </c>
      <c r="G10" s="8"/>
      <c r="I10" s="1">
        <f t="shared" si="7"/>
        <v>1419034.9038342913</v>
      </c>
      <c r="M10">
        <f t="shared" si="8"/>
        <v>2017</v>
      </c>
      <c r="N10" s="29">
        <f t="shared" si="1"/>
        <v>5089987.7237613462</v>
      </c>
      <c r="O10" s="29">
        <f t="shared" si="2"/>
        <v>2995907.492629664</v>
      </c>
      <c r="P10" s="29">
        <f t="shared" si="3"/>
        <v>4343071.9883193905</v>
      </c>
      <c r="Q10" s="29">
        <f t="shared" si="4"/>
        <v>691627.5</v>
      </c>
      <c r="R10" s="29">
        <f t="shared" si="5"/>
        <v>0</v>
      </c>
      <c r="S10" s="29">
        <f t="shared" si="6"/>
        <v>13120594.704710398</v>
      </c>
    </row>
    <row r="11" spans="2:19">
      <c r="B11">
        <v>2012</v>
      </c>
      <c r="C11">
        <v>2018</v>
      </c>
      <c r="D11" s="8">
        <v>101166.14940672874</v>
      </c>
      <c r="E11" s="8">
        <v>452433.01127994357</v>
      </c>
      <c r="F11" s="8">
        <v>831253.75978529104</v>
      </c>
      <c r="G11" s="8"/>
      <c r="I11" s="1">
        <f t="shared" si="7"/>
        <v>1384852.9204719635</v>
      </c>
      <c r="M11">
        <f t="shared" si="8"/>
        <v>2018</v>
      </c>
      <c r="N11" s="29">
        <f t="shared" si="1"/>
        <v>6903258.3815914569</v>
      </c>
      <c r="O11" s="29">
        <f t="shared" si="2"/>
        <v>3158722.0054270336</v>
      </c>
      <c r="P11" s="29">
        <f t="shared" si="3"/>
        <v>5774540.3136973642</v>
      </c>
      <c r="Q11" s="29">
        <f t="shared" si="4"/>
        <v>1402801.4905402288</v>
      </c>
      <c r="R11" s="29">
        <f t="shared" si="5"/>
        <v>0</v>
      </c>
      <c r="S11" s="29">
        <f t="shared" si="6"/>
        <v>17239322.191256084</v>
      </c>
    </row>
    <row r="12" spans="2:19">
      <c r="B12">
        <v>2012</v>
      </c>
      <c r="C12">
        <v>2019</v>
      </c>
      <c r="D12" s="8">
        <v>100336.37840540743</v>
      </c>
      <c r="E12" s="8">
        <v>452433.01127994357</v>
      </c>
      <c r="F12" s="8">
        <v>831253.75978529104</v>
      </c>
      <c r="G12" s="8"/>
      <c r="I12" s="1">
        <f t="shared" si="7"/>
        <v>1384023.1494706422</v>
      </c>
      <c r="M12">
        <f t="shared" si="8"/>
        <v>2019</v>
      </c>
      <c r="N12" s="29">
        <f t="shared" si="1"/>
        <v>7269766.0551621346</v>
      </c>
      <c r="O12" s="29">
        <f t="shared" si="2"/>
        <v>3248327.9361091773</v>
      </c>
      <c r="P12" s="29">
        <f t="shared" si="3"/>
        <v>6944190.6563829705</v>
      </c>
      <c r="Q12" s="29">
        <f t="shared" si="4"/>
        <v>1402801.4905402288</v>
      </c>
      <c r="R12" s="29">
        <f t="shared" si="5"/>
        <v>0</v>
      </c>
      <c r="S12" s="29">
        <f t="shared" si="6"/>
        <v>18865086.138194509</v>
      </c>
    </row>
    <row r="13" spans="2:19">
      <c r="B13">
        <v>2012</v>
      </c>
      <c r="C13">
        <v>2020</v>
      </c>
      <c r="D13" s="8">
        <v>91876.378405407435</v>
      </c>
      <c r="E13" s="8">
        <v>426996.13132541295</v>
      </c>
      <c r="F13" s="8">
        <v>782244.59347323887</v>
      </c>
      <c r="G13" s="8"/>
      <c r="I13" s="1">
        <f t="shared" si="7"/>
        <v>1301117.1032040592</v>
      </c>
      <c r="M13">
        <f t="shared" si="8"/>
        <v>2020</v>
      </c>
      <c r="N13" s="29">
        <f t="shared" si="1"/>
        <v>7258555.3555044392</v>
      </c>
      <c r="O13" s="29">
        <f t="shared" si="2"/>
        <v>3240659.7571163727</v>
      </c>
      <c r="P13" s="29">
        <f t="shared" si="3"/>
        <v>7626281.4571790434</v>
      </c>
      <c r="Q13" s="29">
        <f t="shared" si="4"/>
        <v>1402801.4905402288</v>
      </c>
      <c r="R13" s="29">
        <f t="shared" si="5"/>
        <v>0</v>
      </c>
      <c r="S13" s="29">
        <f t="shared" si="6"/>
        <v>19528298.060340084</v>
      </c>
    </row>
    <row r="14" spans="2:19">
      <c r="B14">
        <v>2012</v>
      </c>
      <c r="C14">
        <v>2021</v>
      </c>
      <c r="D14" s="8">
        <v>73137.78480473299</v>
      </c>
      <c r="E14" s="8">
        <v>254516.59443401813</v>
      </c>
      <c r="F14" s="8">
        <v>449928.74640212354</v>
      </c>
      <c r="G14" s="8"/>
      <c r="I14" s="1">
        <f t="shared" si="7"/>
        <v>777583.12564087473</v>
      </c>
      <c r="M14">
        <f t="shared" si="8"/>
        <v>2021</v>
      </c>
      <c r="N14" s="29">
        <f>SUMIFS(D:D,$C:$C,$M14)-SUMIFS(D:D,$B:$B,$M14,$C:$C,$M14)/2</f>
        <v>6124186.5063649397</v>
      </c>
      <c r="O14" s="29">
        <f t="shared" si="2"/>
        <v>3228282.5528058079</v>
      </c>
      <c r="P14" s="29">
        <f t="shared" si="3"/>
        <v>7769575.5584557131</v>
      </c>
      <c r="Q14" s="29">
        <f t="shared" si="4"/>
        <v>1402801.4905402288</v>
      </c>
      <c r="R14" s="29">
        <f t="shared" si="5"/>
        <v>0</v>
      </c>
      <c r="S14" s="29">
        <f t="shared" si="6"/>
        <v>18524846.108166691</v>
      </c>
    </row>
    <row r="15" spans="2:19">
      <c r="B15">
        <v>2012</v>
      </c>
      <c r="C15">
        <v>2022</v>
      </c>
      <c r="D15" s="8">
        <v>66606.317419600513</v>
      </c>
      <c r="E15" s="8">
        <v>245904.25538821146</v>
      </c>
      <c r="F15" s="8">
        <v>433335.3765632828</v>
      </c>
      <c r="G15" s="8"/>
      <c r="I15" s="1">
        <f t="shared" si="7"/>
        <v>745845.94937109482</v>
      </c>
      <c r="M15">
        <f t="shared" si="8"/>
        <v>2022</v>
      </c>
      <c r="N15" s="29">
        <f t="shared" si="1"/>
        <v>6133357.0434785895</v>
      </c>
      <c r="O15" s="29">
        <f t="shared" si="2"/>
        <v>3309476.1981252953</v>
      </c>
      <c r="P15" s="29">
        <f t="shared" si="3"/>
        <v>8037111.1527266847</v>
      </c>
      <c r="Q15" s="29">
        <f t="shared" si="4"/>
        <v>1388448.5447707593</v>
      </c>
      <c r="R15" s="29">
        <f t="shared" si="5"/>
        <v>0</v>
      </c>
      <c r="S15" s="29">
        <f t="shared" si="6"/>
        <v>18868392.939101327</v>
      </c>
    </row>
    <row r="16" spans="2:19">
      <c r="B16">
        <v>2012</v>
      </c>
      <c r="C16">
        <v>2023</v>
      </c>
      <c r="D16" s="8">
        <v>65592.001613036904</v>
      </c>
      <c r="E16" s="8">
        <v>241574.70492073282</v>
      </c>
      <c r="F16" s="8">
        <v>433335.3765632828</v>
      </c>
      <c r="G16" s="8"/>
      <c r="I16" s="1">
        <f t="shared" si="7"/>
        <v>740502.08309705253</v>
      </c>
      <c r="M16">
        <f t="shared" si="8"/>
        <v>2023</v>
      </c>
      <c r="N16" s="29">
        <f>SUMIFS(D:D,$C:$C,$M16)-SUMIFS(D:D,$B:$B,$M16,$C:$C,$M16)/2</f>
        <v>6088749.7097540423</v>
      </c>
      <c r="O16" s="29">
        <f t="shared" si="2"/>
        <v>3318902.9580858345</v>
      </c>
      <c r="P16" s="29">
        <f t="shared" si="3"/>
        <v>8315623.7819543546</v>
      </c>
      <c r="Q16" s="29">
        <f t="shared" si="4"/>
        <v>1388448.5447707593</v>
      </c>
      <c r="R16" s="29">
        <f t="shared" si="5"/>
        <v>0</v>
      </c>
      <c r="S16" s="29">
        <f t="shared" si="6"/>
        <v>19111724.994564991</v>
      </c>
    </row>
    <row r="17" spans="2:9">
      <c r="D17" s="8"/>
      <c r="E17" s="8"/>
      <c r="F17" s="8"/>
      <c r="G17" s="8"/>
      <c r="I17" s="1"/>
    </row>
    <row r="18" spans="2:9">
      <c r="B18">
        <v>2013</v>
      </c>
      <c r="C18">
        <v>2013</v>
      </c>
      <c r="D18" s="8">
        <v>185768.00673005526</v>
      </c>
      <c r="E18" s="8">
        <v>809290.59340807935</v>
      </c>
      <c r="F18" s="8">
        <v>637603.43599714234</v>
      </c>
      <c r="G18" s="8"/>
      <c r="I18" s="1">
        <f t="shared" si="7"/>
        <v>1632662.0361352768</v>
      </c>
    </row>
    <row r="19" spans="2:9">
      <c r="B19">
        <v>2013</v>
      </c>
      <c r="C19">
        <v>2014</v>
      </c>
      <c r="D19" s="8">
        <v>185584.95890901034</v>
      </c>
      <c r="E19" s="8">
        <v>802720.73473321495</v>
      </c>
      <c r="F19" s="8">
        <v>626889.99812974897</v>
      </c>
      <c r="G19" s="8"/>
      <c r="I19" s="1">
        <f t="shared" si="7"/>
        <v>1615195.6917719743</v>
      </c>
    </row>
    <row r="20" spans="2:9">
      <c r="B20">
        <v>2013</v>
      </c>
      <c r="C20">
        <v>2015</v>
      </c>
      <c r="D20" s="8">
        <v>177580.03957744085</v>
      </c>
      <c r="E20" s="8">
        <v>799187.41797466238</v>
      </c>
      <c r="F20" s="8">
        <v>624924.95657283894</v>
      </c>
      <c r="G20" s="8"/>
      <c r="I20" s="1">
        <f t="shared" si="7"/>
        <v>1601692.4141249422</v>
      </c>
    </row>
    <row r="21" spans="2:9">
      <c r="B21">
        <v>2013</v>
      </c>
      <c r="C21">
        <v>2016</v>
      </c>
      <c r="D21" s="8">
        <v>170630.64539053896</v>
      </c>
      <c r="E21" s="8">
        <v>700542.89409111103</v>
      </c>
      <c r="F21" s="8">
        <v>624924.95657283894</v>
      </c>
      <c r="G21" s="8"/>
      <c r="I21" s="1">
        <f t="shared" si="7"/>
        <v>1496098.4960544889</v>
      </c>
    </row>
    <row r="22" spans="2:9">
      <c r="B22">
        <v>2013</v>
      </c>
      <c r="C22">
        <v>2017</v>
      </c>
      <c r="D22" s="8">
        <v>152850.27773268899</v>
      </c>
      <c r="E22" s="8">
        <v>613144.35412408924</v>
      </c>
      <c r="F22" s="8">
        <v>612414.75282750127</v>
      </c>
      <c r="G22" s="8"/>
      <c r="I22" s="1">
        <f t="shared" si="7"/>
        <v>1378409.3846842796</v>
      </c>
    </row>
    <row r="23" spans="2:9">
      <c r="B23">
        <v>2013</v>
      </c>
      <c r="C23">
        <v>2018</v>
      </c>
      <c r="D23" s="8">
        <v>140810.95602466186</v>
      </c>
      <c r="E23" s="8">
        <v>609054.93942597951</v>
      </c>
      <c r="F23" s="8">
        <v>606060.50109612453</v>
      </c>
      <c r="G23" s="8"/>
      <c r="I23" s="1">
        <f t="shared" si="7"/>
        <v>1355926.3965467659</v>
      </c>
    </row>
    <row r="24" spans="2:9">
      <c r="B24">
        <v>2013</v>
      </c>
      <c r="C24">
        <v>2019</v>
      </c>
      <c r="D24" s="8">
        <v>139608.33189441284</v>
      </c>
      <c r="E24" s="8">
        <v>609054.93942597951</v>
      </c>
      <c r="F24" s="8">
        <v>606060.50109612453</v>
      </c>
      <c r="G24" s="8"/>
      <c r="I24" s="1">
        <f t="shared" si="7"/>
        <v>1354723.7724165169</v>
      </c>
    </row>
    <row r="25" spans="2:9">
      <c r="B25">
        <v>2013</v>
      </c>
      <c r="C25">
        <v>2020</v>
      </c>
      <c r="D25" s="8">
        <v>138728.49003650268</v>
      </c>
      <c r="E25" s="8">
        <v>607696.2288016649</v>
      </c>
      <c r="F25" s="8">
        <v>603949.29693260905</v>
      </c>
      <c r="G25" s="8"/>
      <c r="I25" s="1">
        <f t="shared" si="7"/>
        <v>1350374.0157707767</v>
      </c>
    </row>
    <row r="26" spans="2:9">
      <c r="B26">
        <v>2013</v>
      </c>
      <c r="C26">
        <v>2021</v>
      </c>
      <c r="D26" s="8">
        <v>126541.32391899246</v>
      </c>
      <c r="E26" s="8">
        <v>606701.77813365753</v>
      </c>
      <c r="F26" s="8">
        <v>602404.09050444327</v>
      </c>
      <c r="G26" s="8"/>
      <c r="I26" s="1">
        <f t="shared" si="7"/>
        <v>1335647.1925570932</v>
      </c>
    </row>
    <row r="27" spans="2:9">
      <c r="B27">
        <v>2013</v>
      </c>
      <c r="C27">
        <v>2022</v>
      </c>
      <c r="D27" s="8">
        <v>126541.32391899246</v>
      </c>
      <c r="E27" s="8">
        <v>576890.94364907034</v>
      </c>
      <c r="F27" s="8">
        <v>556083.14713691582</v>
      </c>
      <c r="G27" s="8"/>
      <c r="I27" s="1">
        <f t="shared" si="7"/>
        <v>1259515.4147049785</v>
      </c>
    </row>
    <row r="28" spans="2:9">
      <c r="B28">
        <v>2013</v>
      </c>
      <c r="C28">
        <v>2023</v>
      </c>
      <c r="D28" s="8">
        <v>83759.904249916915</v>
      </c>
      <c r="E28" s="8">
        <v>518135.34573599545</v>
      </c>
      <c r="F28" s="8">
        <v>481172.9847225736</v>
      </c>
      <c r="G28" s="8"/>
      <c r="I28" s="1">
        <f t="shared" si="7"/>
        <v>1083068.2347084859</v>
      </c>
    </row>
    <row r="29" spans="2:9">
      <c r="D29" s="8"/>
      <c r="E29" s="8"/>
      <c r="F29" s="8"/>
      <c r="G29" s="8"/>
      <c r="I29" s="1"/>
    </row>
    <row r="30" spans="2:9">
      <c r="B30">
        <v>2014</v>
      </c>
      <c r="C30">
        <v>2014</v>
      </c>
      <c r="D30" s="8">
        <v>631304.1433804452</v>
      </c>
      <c r="E30" s="8">
        <v>1214595.5373776266</v>
      </c>
      <c r="F30" s="8">
        <v>526606.06366741424</v>
      </c>
      <c r="G30" s="8"/>
      <c r="I30" s="1">
        <f t="shared" si="7"/>
        <v>2372505.7444254858</v>
      </c>
    </row>
    <row r="31" spans="2:9">
      <c r="B31">
        <v>2014</v>
      </c>
      <c r="C31">
        <v>2015</v>
      </c>
      <c r="D31" s="8">
        <v>578637.45456912112</v>
      </c>
      <c r="E31" s="8">
        <v>1210974.4636271079</v>
      </c>
      <c r="F31" s="8">
        <v>526057.57868140191</v>
      </c>
      <c r="G31" s="8"/>
      <c r="I31" s="1">
        <f t="shared" si="7"/>
        <v>2315669.4968776312</v>
      </c>
    </row>
    <row r="32" spans="2:9">
      <c r="B32">
        <v>2014</v>
      </c>
      <c r="C32">
        <v>2016</v>
      </c>
      <c r="D32" s="8">
        <v>547051.6928007328</v>
      </c>
      <c r="E32" s="8">
        <v>886424.09773851628</v>
      </c>
      <c r="F32" s="8">
        <v>526057.57868140191</v>
      </c>
      <c r="G32" s="8"/>
      <c r="I32" s="1">
        <f t="shared" si="7"/>
        <v>1959533.369220651</v>
      </c>
    </row>
    <row r="33" spans="2:9">
      <c r="B33">
        <v>2014</v>
      </c>
      <c r="C33">
        <v>2017</v>
      </c>
      <c r="D33" s="8">
        <v>545095.16637071758</v>
      </c>
      <c r="E33" s="8">
        <v>822732.1863809292</v>
      </c>
      <c r="F33" s="8">
        <v>519764.44264269725</v>
      </c>
      <c r="G33" s="8"/>
      <c r="I33" s="1">
        <f t="shared" si="7"/>
        <v>1887591.7953943438</v>
      </c>
    </row>
    <row r="34" spans="2:9">
      <c r="B34">
        <v>2014</v>
      </c>
      <c r="C34">
        <v>2018</v>
      </c>
      <c r="D34" s="8">
        <v>527221.37010389916</v>
      </c>
      <c r="E34" s="8">
        <v>822732.1863809292</v>
      </c>
      <c r="F34" s="8">
        <v>323943.73247602687</v>
      </c>
      <c r="G34" s="8"/>
      <c r="I34" s="1">
        <f t="shared" si="7"/>
        <v>1673897.288960855</v>
      </c>
    </row>
    <row r="35" spans="2:9">
      <c r="B35">
        <v>2014</v>
      </c>
      <c r="C35">
        <v>2019</v>
      </c>
      <c r="D35" s="8">
        <v>508443.92741661629</v>
      </c>
      <c r="E35" s="8">
        <v>822732.1863809292</v>
      </c>
      <c r="F35" s="8">
        <v>323943.73247602687</v>
      </c>
      <c r="G35" s="8"/>
      <c r="I35" s="1">
        <f t="shared" si="7"/>
        <v>1655119.8462735722</v>
      </c>
    </row>
    <row r="36" spans="2:9">
      <c r="B36">
        <v>2014</v>
      </c>
      <c r="C36">
        <v>2020</v>
      </c>
      <c r="D36" s="8">
        <v>506523.36374168954</v>
      </c>
      <c r="E36" s="8">
        <v>818037.9072876533</v>
      </c>
      <c r="F36" s="8">
        <v>316943.13428995089</v>
      </c>
      <c r="G36" s="8"/>
      <c r="I36" s="1">
        <f t="shared" si="7"/>
        <v>1641504.4053192937</v>
      </c>
    </row>
    <row r="37" spans="2:9">
      <c r="B37">
        <v>2014</v>
      </c>
      <c r="C37">
        <v>2021</v>
      </c>
      <c r="D37" s="8">
        <v>501621.73473134846</v>
      </c>
      <c r="E37" s="8">
        <v>818037.9072876533</v>
      </c>
      <c r="F37" s="8">
        <v>316943.13428995089</v>
      </c>
      <c r="G37" s="8"/>
      <c r="I37" s="1">
        <f t="shared" si="7"/>
        <v>1636602.7763089526</v>
      </c>
    </row>
    <row r="38" spans="2:9">
      <c r="B38">
        <v>2014</v>
      </c>
      <c r="C38">
        <v>2022</v>
      </c>
      <c r="D38" s="8">
        <v>484115.07609716267</v>
      </c>
      <c r="E38" s="8">
        <v>816974.61764683505</v>
      </c>
      <c r="F38" s="8">
        <v>315357.44596957625</v>
      </c>
      <c r="G38" s="8"/>
      <c r="I38" s="1">
        <f t="shared" si="7"/>
        <v>1616447.139713574</v>
      </c>
    </row>
    <row r="39" spans="2:9">
      <c r="B39">
        <v>2014</v>
      </c>
      <c r="C39">
        <v>2023</v>
      </c>
      <c r="D39" s="8">
        <v>450894.06954337214</v>
      </c>
      <c r="E39" s="8">
        <v>796840.54887639591</v>
      </c>
      <c r="F39" s="8">
        <v>285331.42439907225</v>
      </c>
      <c r="G39" s="8"/>
      <c r="I39" s="1">
        <f t="shared" si="7"/>
        <v>1533066.0428188404</v>
      </c>
    </row>
    <row r="40" spans="2:9">
      <c r="D40" s="8"/>
      <c r="E40" s="8"/>
      <c r="F40" s="8"/>
      <c r="G40" s="8"/>
      <c r="I40" s="1"/>
    </row>
    <row r="41" spans="2:9">
      <c r="B41">
        <v>2015</v>
      </c>
      <c r="C41">
        <v>2015</v>
      </c>
      <c r="D41" s="8">
        <v>588649.05488399032</v>
      </c>
      <c r="E41" s="8">
        <v>596194.43249082926</v>
      </c>
      <c r="F41" s="8">
        <v>810328.22937218589</v>
      </c>
      <c r="G41" s="8"/>
      <c r="I41" s="1">
        <f t="shared" si="7"/>
        <v>1995171.7167470055</v>
      </c>
    </row>
    <row r="42" spans="2:9">
      <c r="B42">
        <v>2015</v>
      </c>
      <c r="C42">
        <v>2016</v>
      </c>
      <c r="D42" s="8">
        <v>578989.81832256762</v>
      </c>
      <c r="E42" s="8">
        <v>569603.09528286057</v>
      </c>
      <c r="F42" s="8">
        <v>810328.22937218589</v>
      </c>
      <c r="G42" s="8"/>
      <c r="I42" s="1">
        <f t="shared" si="7"/>
        <v>1958921.1429776142</v>
      </c>
    </row>
    <row r="43" spans="2:9">
      <c r="B43">
        <v>2015</v>
      </c>
      <c r="C43">
        <v>2017</v>
      </c>
      <c r="D43" s="8">
        <v>578377.51123180834</v>
      </c>
      <c r="E43" s="8">
        <v>540951.08276346303</v>
      </c>
      <c r="F43" s="8">
        <v>810328.5871257229</v>
      </c>
      <c r="G43" s="8"/>
      <c r="I43" s="1">
        <f t="shared" si="7"/>
        <v>1929657.181120994</v>
      </c>
    </row>
    <row r="44" spans="2:9">
      <c r="B44">
        <v>2015</v>
      </c>
      <c r="C44">
        <v>2018</v>
      </c>
      <c r="D44" s="8">
        <v>577660.79559471598</v>
      </c>
      <c r="E44" s="8">
        <v>553114.81494703074</v>
      </c>
      <c r="F44" s="8">
        <v>823424.8549421553</v>
      </c>
      <c r="G44" s="8"/>
      <c r="I44" s="1">
        <f t="shared" si="7"/>
        <v>1954200.465483902</v>
      </c>
    </row>
    <row r="45" spans="2:9">
      <c r="B45">
        <v>2015</v>
      </c>
      <c r="C45">
        <v>2019</v>
      </c>
      <c r="D45" s="8">
        <v>572253.95823375299</v>
      </c>
      <c r="E45" s="8">
        <v>553114.81494703074</v>
      </c>
      <c r="F45" s="8">
        <v>823424.8549421553</v>
      </c>
      <c r="G45" s="8"/>
      <c r="I45" s="1">
        <f t="shared" si="7"/>
        <v>1948793.628122939</v>
      </c>
    </row>
    <row r="46" spans="2:9">
      <c r="B46">
        <v>2015</v>
      </c>
      <c r="C46">
        <v>2020</v>
      </c>
      <c r="D46" s="8">
        <v>566149.33176084189</v>
      </c>
      <c r="E46" s="8">
        <v>553114.81494703074</v>
      </c>
      <c r="F46" s="8">
        <v>823424.8549421553</v>
      </c>
      <c r="G46" s="8"/>
      <c r="I46" s="1">
        <f t="shared" si="7"/>
        <v>1942689.0016500279</v>
      </c>
    </row>
    <row r="47" spans="2:9">
      <c r="B47">
        <v>2015</v>
      </c>
      <c r="C47">
        <v>2021</v>
      </c>
      <c r="D47" s="8">
        <v>565513.44343991904</v>
      </c>
      <c r="E47" s="8">
        <v>552293.92234919639</v>
      </c>
      <c r="F47" s="8">
        <v>817674.90384076512</v>
      </c>
      <c r="G47" s="8"/>
      <c r="I47" s="1">
        <f t="shared" si="7"/>
        <v>1935482.2696298806</v>
      </c>
    </row>
    <row r="48" spans="2:9">
      <c r="B48">
        <v>2015</v>
      </c>
      <c r="C48">
        <v>2022</v>
      </c>
      <c r="D48" s="8">
        <v>565332.19379898789</v>
      </c>
      <c r="E48" s="8">
        <v>552293.95977884997</v>
      </c>
      <c r="F48" s="8">
        <v>817674.94413997279</v>
      </c>
      <c r="G48" s="8"/>
      <c r="I48" s="1">
        <f t="shared" si="7"/>
        <v>1935301.0977178107</v>
      </c>
    </row>
    <row r="49" spans="2:9">
      <c r="B49">
        <v>2015</v>
      </c>
      <c r="C49">
        <v>2023</v>
      </c>
      <c r="D49" s="8">
        <v>560739.16424652818</v>
      </c>
      <c r="E49" s="8">
        <v>551304.01074113278</v>
      </c>
      <c r="F49" s="8">
        <v>816609.10040657676</v>
      </c>
      <c r="G49" s="8"/>
      <c r="I49" s="1">
        <f t="shared" si="7"/>
        <v>1928652.2753942376</v>
      </c>
    </row>
    <row r="50" spans="2:9">
      <c r="D50" s="8"/>
      <c r="E50" s="8"/>
      <c r="F50" s="8"/>
      <c r="G50" s="8"/>
      <c r="I50" s="1"/>
    </row>
    <row r="51" spans="2:9">
      <c r="B51">
        <v>2016</v>
      </c>
      <c r="C51">
        <v>2016</v>
      </c>
      <c r="D51" s="8">
        <v>1844336.790936538</v>
      </c>
      <c r="E51" s="8">
        <v>504700.57807419926</v>
      </c>
      <c r="F51" s="8">
        <v>532464.03661474865</v>
      </c>
      <c r="G51" s="8"/>
      <c r="I51" s="1">
        <f t="shared" si="7"/>
        <v>2881501.4056254858</v>
      </c>
    </row>
    <row r="52" spans="2:9">
      <c r="B52">
        <v>2016</v>
      </c>
      <c r="C52">
        <v>2017</v>
      </c>
      <c r="D52" s="8">
        <v>1527194.790936538</v>
      </c>
      <c r="E52" s="8">
        <v>504299.53375670407</v>
      </c>
      <c r="F52" s="8">
        <v>532464.09788400168</v>
      </c>
      <c r="G52" s="8"/>
      <c r="I52" s="1">
        <f t="shared" si="7"/>
        <v>2563958.4225772438</v>
      </c>
    </row>
    <row r="53" spans="2:9">
      <c r="B53">
        <v>2016</v>
      </c>
      <c r="C53">
        <v>2018</v>
      </c>
      <c r="D53" s="8">
        <v>1527194.790936538</v>
      </c>
      <c r="E53" s="8">
        <v>504299.53375670407</v>
      </c>
      <c r="F53" s="8">
        <v>532464.09788400168</v>
      </c>
      <c r="G53" s="8"/>
      <c r="I53" s="1">
        <f t="shared" si="7"/>
        <v>2563958.4225772438</v>
      </c>
    </row>
    <row r="54" spans="2:9">
      <c r="B54">
        <v>2016</v>
      </c>
      <c r="C54">
        <v>2019</v>
      </c>
      <c r="D54" s="8">
        <v>1527194.790936538</v>
      </c>
      <c r="E54" s="8">
        <v>483103.04217275861</v>
      </c>
      <c r="F54" s="8">
        <v>532464.09788400168</v>
      </c>
      <c r="G54" s="8"/>
      <c r="I54" s="1">
        <f t="shared" si="7"/>
        <v>2542761.9309932981</v>
      </c>
    </row>
    <row r="55" spans="2:9">
      <c r="B55">
        <v>2016</v>
      </c>
      <c r="C55">
        <v>2020</v>
      </c>
      <c r="D55" s="8">
        <v>1527194.790936538</v>
      </c>
      <c r="E55" s="8">
        <v>467573.62555873307</v>
      </c>
      <c r="F55" s="8">
        <v>532464.09788400168</v>
      </c>
      <c r="G55" s="8"/>
      <c r="I55" s="1">
        <f t="shared" si="7"/>
        <v>2527232.5143792727</v>
      </c>
    </row>
    <row r="56" spans="2:9">
      <c r="B56">
        <v>2016</v>
      </c>
      <c r="C56">
        <v>2021</v>
      </c>
      <c r="D56" s="8">
        <v>1527194.790936538</v>
      </c>
      <c r="E56" s="8">
        <v>454530.31768611551</v>
      </c>
      <c r="F56" s="8">
        <v>511490.33122371323</v>
      </c>
      <c r="G56" s="8"/>
      <c r="I56" s="1">
        <f t="shared" si="7"/>
        <v>2493215.4398463666</v>
      </c>
    </row>
    <row r="57" spans="2:9">
      <c r="B57">
        <v>2016</v>
      </c>
      <c r="C57">
        <v>2022</v>
      </c>
      <c r="D57" s="8">
        <v>1527194.898870779</v>
      </c>
      <c r="E57" s="8">
        <v>454530.42997970682</v>
      </c>
      <c r="F57" s="8">
        <v>511490.51179290656</v>
      </c>
      <c r="G57" s="8"/>
      <c r="I57" s="1">
        <f t="shared" si="7"/>
        <v>2493215.8406433924</v>
      </c>
    </row>
    <row r="58" spans="2:9">
      <c r="B58">
        <v>2016</v>
      </c>
      <c r="C58">
        <v>2023</v>
      </c>
      <c r="D58" s="8">
        <v>1527021.5158031639</v>
      </c>
      <c r="E58" s="8">
        <v>454530.42997970682</v>
      </c>
      <c r="F58" s="8">
        <v>511490.51179290656</v>
      </c>
      <c r="G58" s="8"/>
      <c r="I58" s="1">
        <f t="shared" si="7"/>
        <v>2493042.4575757775</v>
      </c>
    </row>
    <row r="59" spans="2:9">
      <c r="D59" s="8"/>
      <c r="E59" s="8"/>
      <c r="F59" s="8"/>
      <c r="G59" s="8"/>
      <c r="I59" s="1"/>
    </row>
    <row r="60" spans="2:9">
      <c r="B60">
        <v>2017</v>
      </c>
      <c r="C60">
        <v>2017</v>
      </c>
      <c r="D60" s="8">
        <v>4329929.2170000002</v>
      </c>
      <c r="E60" s="8">
        <v>115235</v>
      </c>
      <c r="F60" s="8">
        <v>2055466.8171984977</v>
      </c>
      <c r="G60" s="8">
        <v>1383255</v>
      </c>
      <c r="I60" s="1">
        <f t="shared" si="7"/>
        <v>7883886.0341984984</v>
      </c>
    </row>
    <row r="61" spans="2:9">
      <c r="B61">
        <v>2017</v>
      </c>
      <c r="C61">
        <v>2018</v>
      </c>
      <c r="D61" s="8">
        <v>3636991.3790358477</v>
      </c>
      <c r="E61" s="8">
        <v>115480.18339522612</v>
      </c>
      <c r="F61" s="8">
        <v>2084495.8729413291</v>
      </c>
      <c r="G61" s="8">
        <v>1402801.4905402288</v>
      </c>
      <c r="I61" s="1">
        <f t="shared" si="7"/>
        <v>7239768.9259126317</v>
      </c>
    </row>
    <row r="62" spans="2:9">
      <c r="B62">
        <v>2017</v>
      </c>
      <c r="C62">
        <v>2019</v>
      </c>
      <c r="D62" s="8">
        <v>3636991.3790358477</v>
      </c>
      <c r="E62" s="8">
        <v>110507.85528205858</v>
      </c>
      <c r="F62" s="8">
        <v>2084437.2010544967</v>
      </c>
      <c r="G62" s="8">
        <v>1402801.4905402288</v>
      </c>
      <c r="I62" s="1">
        <f t="shared" si="7"/>
        <v>7234737.9259126317</v>
      </c>
    </row>
    <row r="63" spans="2:9">
      <c r="B63">
        <v>2017</v>
      </c>
      <c r="C63">
        <v>2020</v>
      </c>
      <c r="D63" s="8">
        <v>3636991.3790358477</v>
      </c>
      <c r="E63" s="8">
        <v>110507.85528205858</v>
      </c>
      <c r="F63" s="8">
        <v>2084437.2010544967</v>
      </c>
      <c r="G63" s="8">
        <v>1402801.4905402288</v>
      </c>
      <c r="I63" s="1">
        <f t="shared" si="7"/>
        <v>7234737.9259126317</v>
      </c>
    </row>
    <row r="64" spans="2:9">
      <c r="B64">
        <v>2017</v>
      </c>
      <c r="C64">
        <v>2021</v>
      </c>
      <c r="D64" s="8">
        <v>2506081.3790358477</v>
      </c>
      <c r="E64" s="8">
        <v>110507.85528205858</v>
      </c>
      <c r="F64" s="8">
        <v>2084437.2010544967</v>
      </c>
      <c r="G64" s="8">
        <v>1402801.4905402288</v>
      </c>
      <c r="I64" s="1">
        <f t="shared" si="7"/>
        <v>6103827.9259126317</v>
      </c>
    </row>
    <row r="65" spans="2:9">
      <c r="B65">
        <v>2017</v>
      </c>
      <c r="C65">
        <v>2022</v>
      </c>
      <c r="D65" s="8">
        <v>2506116.2528303531</v>
      </c>
      <c r="E65" s="8">
        <v>87707.755117392197</v>
      </c>
      <c r="F65" s="8">
        <v>2062854.318617993</v>
      </c>
      <c r="G65" s="8">
        <v>1388448.5447707593</v>
      </c>
      <c r="I65" s="1">
        <f t="shared" si="7"/>
        <v>6045126.8713364983</v>
      </c>
    </row>
    <row r="66" spans="2:9">
      <c r="B66">
        <v>2017</v>
      </c>
      <c r="C66">
        <v>2023</v>
      </c>
      <c r="D66" s="8">
        <v>2506116.2528303526</v>
      </c>
      <c r="E66" s="8">
        <v>71289.453059636173</v>
      </c>
      <c r="F66" s="8">
        <v>2062660.5878869572</v>
      </c>
      <c r="G66" s="8">
        <v>1388448.5447707593</v>
      </c>
      <c r="I66" s="1">
        <f t="shared" si="7"/>
        <v>6028514.8385477057</v>
      </c>
    </row>
    <row r="67" spans="2:9">
      <c r="D67" s="8"/>
      <c r="E67" s="8"/>
      <c r="F67" s="8"/>
      <c r="G67" s="8"/>
      <c r="I67" s="1"/>
    </row>
    <row r="68" spans="2:9">
      <c r="B68">
        <v>2018</v>
      </c>
      <c r="C68">
        <v>2018</v>
      </c>
      <c r="D68" s="8">
        <v>784425.88097813143</v>
      </c>
      <c r="E68" s="8">
        <v>203214.67248244124</v>
      </c>
      <c r="F68" s="8">
        <v>1145794.989144874</v>
      </c>
      <c r="G68" s="8"/>
      <c r="I68" s="1">
        <f t="shared" si="7"/>
        <v>2133435.5426054467</v>
      </c>
    </row>
    <row r="69" spans="2:9">
      <c r="B69">
        <v>2018</v>
      </c>
      <c r="C69">
        <v>2019</v>
      </c>
      <c r="D69" s="8">
        <v>778399.28923955967</v>
      </c>
      <c r="E69" s="8">
        <v>195853.60662047693</v>
      </c>
      <c r="F69" s="8">
        <v>1145794.989144874</v>
      </c>
      <c r="G69" s="8"/>
      <c r="I69" s="1">
        <f t="shared" si="7"/>
        <v>2120047.8850049106</v>
      </c>
    </row>
    <row r="70" spans="2:9">
      <c r="B70">
        <v>2018</v>
      </c>
      <c r="C70">
        <v>2020</v>
      </c>
      <c r="D70" s="8">
        <v>778015.62158761255</v>
      </c>
      <c r="E70" s="8">
        <v>180522.61478823921</v>
      </c>
      <c r="F70" s="8">
        <v>1140128.913602591</v>
      </c>
      <c r="G70" s="8"/>
      <c r="I70" s="1">
        <f t="shared" ref="I70:I93" si="9">SUM(D70:H70)</f>
        <v>2098667.149978443</v>
      </c>
    </row>
    <row r="71" spans="2:9">
      <c r="B71">
        <v>2018</v>
      </c>
      <c r="C71">
        <v>2021</v>
      </c>
      <c r="D71" s="8">
        <v>777631.95372344845</v>
      </c>
      <c r="E71" s="8">
        <v>180402.46649296282</v>
      </c>
      <c r="F71" s="8">
        <v>1140128.913602591</v>
      </c>
      <c r="G71" s="8"/>
      <c r="I71" s="1">
        <f t="shared" si="9"/>
        <v>2098163.3338190024</v>
      </c>
    </row>
    <row r="72" spans="2:9">
      <c r="B72">
        <v>2018</v>
      </c>
      <c r="C72">
        <v>2022</v>
      </c>
      <c r="D72" s="8">
        <v>777598.78899448738</v>
      </c>
      <c r="E72" s="8">
        <v>180402.46649296282</v>
      </c>
      <c r="F72" s="8">
        <v>1140128.913602591</v>
      </c>
      <c r="G72" s="8"/>
      <c r="I72" s="1">
        <f t="shared" si="9"/>
        <v>2098130.169090041</v>
      </c>
    </row>
    <row r="73" spans="2:9">
      <c r="B73">
        <v>2018</v>
      </c>
      <c r="C73">
        <v>2023</v>
      </c>
      <c r="D73" s="8">
        <v>777598.78899448738</v>
      </c>
      <c r="E73" s="8">
        <v>180398.70105966539</v>
      </c>
      <c r="F73" s="8">
        <v>1140098.4478240937</v>
      </c>
      <c r="G73" s="8"/>
      <c r="I73" s="1">
        <f t="shared" si="9"/>
        <v>2098095.9378782464</v>
      </c>
    </row>
    <row r="74" spans="2:9">
      <c r="D74" s="8"/>
      <c r="E74" s="8"/>
      <c r="F74" s="8"/>
      <c r="G74" s="8"/>
      <c r="I74" s="1"/>
    </row>
    <row r="75" spans="2:9">
      <c r="B75">
        <v>2019</v>
      </c>
      <c r="C75">
        <v>2019</v>
      </c>
      <c r="D75" s="8">
        <v>13076</v>
      </c>
      <c r="E75" s="8">
        <v>43056.960000000006</v>
      </c>
      <c r="F75" s="8">
        <v>1193623.04</v>
      </c>
      <c r="G75" s="8"/>
      <c r="I75" s="1">
        <f t="shared" si="9"/>
        <v>1249756</v>
      </c>
    </row>
    <row r="76" spans="2:9">
      <c r="B76">
        <v>2019</v>
      </c>
      <c r="C76">
        <v>2020</v>
      </c>
      <c r="D76" s="8">
        <v>13076</v>
      </c>
      <c r="E76" s="8">
        <v>41244.404125579429</v>
      </c>
      <c r="F76" s="8">
        <v>1193623.04</v>
      </c>
      <c r="G76" s="8"/>
      <c r="I76" s="1">
        <f t="shared" si="9"/>
        <v>1247943.4441255794</v>
      </c>
    </row>
    <row r="77" spans="2:9">
      <c r="B77">
        <v>2019</v>
      </c>
      <c r="C77">
        <v>2021</v>
      </c>
      <c r="D77" s="8">
        <v>13076</v>
      </c>
      <c r="E77" s="8">
        <v>37503.894676780365</v>
      </c>
      <c r="F77" s="8">
        <v>1193343.0331705818</v>
      </c>
      <c r="G77" s="8"/>
      <c r="I77" s="1">
        <f t="shared" si="9"/>
        <v>1243922.9278473621</v>
      </c>
    </row>
    <row r="78" spans="2:9">
      <c r="B78">
        <v>2019</v>
      </c>
      <c r="C78">
        <v>2022</v>
      </c>
      <c r="D78" s="8">
        <v>13076</v>
      </c>
      <c r="E78" s="8">
        <v>37474.30989891143</v>
      </c>
      <c r="F78" s="8">
        <v>1193343.0331705818</v>
      </c>
      <c r="G78" s="8"/>
      <c r="I78" s="1">
        <f t="shared" si="9"/>
        <v>1243893.3430694933</v>
      </c>
    </row>
    <row r="79" spans="2:9">
      <c r="B79">
        <v>2019</v>
      </c>
      <c r="C79">
        <v>2023</v>
      </c>
      <c r="D79" s="8">
        <v>13076</v>
      </c>
      <c r="E79" s="8">
        <v>37474.30989891143</v>
      </c>
      <c r="F79" s="8">
        <v>1193343.0331705818</v>
      </c>
      <c r="G79" s="8"/>
      <c r="I79" s="1">
        <f t="shared" si="9"/>
        <v>1243893.3430694933</v>
      </c>
    </row>
    <row r="80" spans="2:9">
      <c r="D80" s="8"/>
      <c r="E80" s="8"/>
      <c r="F80" s="8"/>
      <c r="G80" s="8"/>
      <c r="I80" s="1"/>
    </row>
    <row r="81" spans="2:11">
      <c r="B81">
        <v>2020</v>
      </c>
      <c r="C81">
        <v>2020</v>
      </c>
      <c r="D81" s="8">
        <v>0</v>
      </c>
      <c r="E81" s="8">
        <v>69932.350000000006</v>
      </c>
      <c r="F81" s="8">
        <v>298132.65000000002</v>
      </c>
      <c r="G81" s="8"/>
      <c r="I81" s="1">
        <f t="shared" si="9"/>
        <v>368065</v>
      </c>
    </row>
    <row r="82" spans="2:11">
      <c r="B82">
        <v>2020</v>
      </c>
      <c r="C82">
        <v>2021</v>
      </c>
      <c r="D82" s="8">
        <v>0</v>
      </c>
      <c r="E82" s="8">
        <v>69932.350000000006</v>
      </c>
      <c r="F82" s="8">
        <v>298132.65000000002</v>
      </c>
      <c r="G82" s="8"/>
      <c r="I82" s="1">
        <f t="shared" si="9"/>
        <v>368065</v>
      </c>
    </row>
    <row r="83" spans="2:11">
      <c r="B83">
        <v>2020</v>
      </c>
      <c r="C83">
        <v>2022</v>
      </c>
      <c r="D83" s="8">
        <v>0</v>
      </c>
      <c r="E83" s="8">
        <v>69586.527246625003</v>
      </c>
      <c r="F83" s="8">
        <v>296658.35299876973</v>
      </c>
      <c r="G83" s="8"/>
      <c r="I83" s="1">
        <f t="shared" si="9"/>
        <v>366244.88024539471</v>
      </c>
    </row>
    <row r="84" spans="2:11">
      <c r="B84">
        <v>2020</v>
      </c>
      <c r="C84">
        <v>2023</v>
      </c>
      <c r="D84" s="8">
        <v>0</v>
      </c>
      <c r="E84" s="8">
        <v>69586.527246625003</v>
      </c>
      <c r="F84" s="8">
        <v>296658.35299876973</v>
      </c>
      <c r="G84" s="8"/>
      <c r="I84" s="1">
        <f t="shared" si="9"/>
        <v>366244.88024539471</v>
      </c>
    </row>
    <row r="85" spans="2:11">
      <c r="I85" s="1"/>
    </row>
    <row r="86" spans="2:11">
      <c r="B86">
        <v>2021</v>
      </c>
      <c r="C86">
        <v>2021</v>
      </c>
      <c r="D86" s="184">
        <f>'CDM Adjustment'!L25</f>
        <v>66776.191548226619</v>
      </c>
      <c r="E86" s="184">
        <f>'CDM Adjustment'!L26</f>
        <v>287710.93292673025</v>
      </c>
      <c r="F86" s="184">
        <f>'CDM Adjustment'!L27</f>
        <v>710185.10873409442</v>
      </c>
      <c r="G86" s="185"/>
      <c r="H86" s="185"/>
      <c r="I86" s="186">
        <f t="shared" si="9"/>
        <v>1064672.2332090512</v>
      </c>
    </row>
    <row r="87" spans="2:11">
      <c r="B87">
        <v>2021</v>
      </c>
      <c r="C87">
        <v>2022</v>
      </c>
      <c r="D87" s="186">
        <f t="shared" ref="D87:F88" si="10">D86</f>
        <v>66776.191548226619</v>
      </c>
      <c r="E87" s="186">
        <f t="shared" si="10"/>
        <v>287710.93292673025</v>
      </c>
      <c r="F87" s="186">
        <f t="shared" si="10"/>
        <v>710185.10873409442</v>
      </c>
      <c r="G87" s="185"/>
      <c r="H87" s="185"/>
      <c r="I87" s="186">
        <f t="shared" si="9"/>
        <v>1064672.2332090512</v>
      </c>
      <c r="K87" s="194" t="s">
        <v>254</v>
      </c>
    </row>
    <row r="88" spans="2:11">
      <c r="B88">
        <v>2021</v>
      </c>
      <c r="C88">
        <v>2023</v>
      </c>
      <c r="D88" s="186">
        <f t="shared" si="10"/>
        <v>66776.191548226619</v>
      </c>
      <c r="E88" s="186">
        <f t="shared" si="10"/>
        <v>287710.93292673025</v>
      </c>
      <c r="F88" s="186">
        <f t="shared" si="10"/>
        <v>710185.10873409442</v>
      </c>
      <c r="G88" s="185"/>
      <c r="H88" s="185"/>
      <c r="I88" s="186">
        <f t="shared" si="9"/>
        <v>1064672.2332090512</v>
      </c>
    </row>
    <row r="89" spans="2:11">
      <c r="I89" s="1"/>
    </row>
    <row r="90" spans="2:11">
      <c r="B90" s="171">
        <v>2022</v>
      </c>
      <c r="C90" s="171">
        <v>2023</v>
      </c>
      <c r="D90" s="184">
        <f>'CDM Adjustment'!M25-'CDM Adjustment'!L25</f>
        <v>37175.820924958083</v>
      </c>
      <c r="E90" s="184">
        <f>'CDM Adjustment'!M26-'CDM Adjustment'!L26</f>
        <v>110057.9936403021</v>
      </c>
      <c r="F90" s="184">
        <f>'CDM Adjustment'!M27-'CDM Adjustment'!L27</f>
        <v>384738.85345544561</v>
      </c>
      <c r="G90" s="185"/>
      <c r="H90" s="185"/>
      <c r="I90" s="186">
        <f t="shared" si="9"/>
        <v>531972.66802070581</v>
      </c>
      <c r="K90" s="194" t="s">
        <v>255</v>
      </c>
    </row>
    <row r="91" spans="2:11">
      <c r="B91" s="171">
        <v>2022</v>
      </c>
      <c r="C91" s="171">
        <v>2024</v>
      </c>
      <c r="D91" s="184">
        <f>D90</f>
        <v>37175.820924958083</v>
      </c>
      <c r="E91" s="186">
        <f t="shared" ref="E91:F91" si="11">E90</f>
        <v>110057.9936403021</v>
      </c>
      <c r="F91" s="186">
        <f t="shared" si="11"/>
        <v>384738.85345544561</v>
      </c>
      <c r="G91" s="185"/>
      <c r="H91" s="185"/>
      <c r="I91" s="186">
        <f t="shared" si="9"/>
        <v>531972.66802070581</v>
      </c>
    </row>
    <row r="92" spans="2:11">
      <c r="B92" s="171"/>
      <c r="C92" s="171"/>
      <c r="D92" s="1"/>
      <c r="E92" s="1"/>
      <c r="F92" s="1"/>
      <c r="I92" s="1"/>
    </row>
    <row r="93" spans="2:11">
      <c r="B93" s="171">
        <v>2023</v>
      </c>
      <c r="C93" s="171">
        <v>2023</v>
      </c>
      <c r="I93" s="1">
        <f t="shared" si="9"/>
        <v>0</v>
      </c>
    </row>
  </sheetData>
  <mergeCells count="1">
    <mergeCell ref="M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dimension ref="A1:EW253"/>
  <sheetViews>
    <sheetView workbookViewId="0">
      <pane xSplit="2" ySplit="1" topLeftCell="C223" activePane="bottomRight" state="frozen"/>
      <selection activeCell="Q163" sqref="Q163"/>
      <selection pane="topRight" activeCell="Q163" sqref="Q163"/>
      <selection pane="bottomLeft" activeCell="Q163" sqref="Q163"/>
      <selection pane="bottomRight" activeCell="DU26" sqref="DU26:ED26"/>
    </sheetView>
  </sheetViews>
  <sheetFormatPr defaultRowHeight="12.75"/>
  <cols>
    <col min="137" max="137" width="14" bestFit="1" customWidth="1"/>
    <col min="138" max="138" width="12.85546875" bestFit="1" customWidth="1"/>
    <col min="139" max="139" width="14" bestFit="1" customWidth="1"/>
    <col min="142" max="142" width="14.7109375" customWidth="1"/>
    <col min="151" max="151" width="14" bestFit="1" customWidth="1"/>
    <col min="152" max="152" width="11.28515625" bestFit="1" customWidth="1"/>
    <col min="153" max="153" width="12.7109375" customWidth="1"/>
  </cols>
  <sheetData>
    <row r="1" spans="1:153">
      <c r="A1" s="10" t="s">
        <v>10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s="36" t="s">
        <v>184</v>
      </c>
      <c r="EG1" t="str">
        <f>Dataset!D1</f>
        <v>ReskWh</v>
      </c>
      <c r="EH1" t="str">
        <f>Dataset!G1</f>
        <v>GSlt50kWh</v>
      </c>
      <c r="EI1" t="str">
        <f>Dataset!J1</f>
        <v>GSgt50kWh</v>
      </c>
      <c r="EU1" s="36" t="s">
        <v>141</v>
      </c>
      <c r="EV1" s="36" t="s">
        <v>143</v>
      </c>
      <c r="EW1" s="36" t="s">
        <v>145</v>
      </c>
    </row>
    <row r="2" spans="1:153">
      <c r="A2">
        <v>2002</v>
      </c>
      <c r="B2">
        <v>1</v>
      </c>
      <c r="C2" s="11">
        <v>-0.39354838709677425</v>
      </c>
      <c r="D2">
        <v>694.2</v>
      </c>
      <c r="E2">
        <v>0</v>
      </c>
      <c r="F2">
        <v>632.20000000000005</v>
      </c>
      <c r="G2">
        <v>0</v>
      </c>
      <c r="H2">
        <v>570.20000000000005</v>
      </c>
      <c r="I2">
        <v>0</v>
      </c>
      <c r="J2">
        <v>508.2</v>
      </c>
      <c r="K2">
        <v>0</v>
      </c>
      <c r="L2">
        <v>446.2</v>
      </c>
      <c r="M2">
        <v>0</v>
      </c>
      <c r="N2">
        <v>384.2</v>
      </c>
      <c r="O2">
        <v>0</v>
      </c>
      <c r="P2">
        <v>322.2</v>
      </c>
      <c r="Q2">
        <v>0</v>
      </c>
      <c r="R2">
        <v>260.2</v>
      </c>
      <c r="S2">
        <v>0</v>
      </c>
      <c r="T2">
        <v>19</v>
      </c>
    </row>
    <row r="3" spans="1:153">
      <c r="A3">
        <v>2002</v>
      </c>
      <c r="B3">
        <v>2</v>
      </c>
      <c r="C3" s="11">
        <v>-1.3892857142857142</v>
      </c>
      <c r="D3">
        <v>654.9</v>
      </c>
      <c r="E3">
        <v>0</v>
      </c>
      <c r="F3">
        <v>598.9</v>
      </c>
      <c r="G3">
        <v>0</v>
      </c>
      <c r="H3">
        <v>542.9</v>
      </c>
      <c r="I3">
        <v>0</v>
      </c>
      <c r="J3">
        <v>486.9</v>
      </c>
      <c r="K3">
        <v>0</v>
      </c>
      <c r="L3">
        <v>430.9</v>
      </c>
      <c r="M3">
        <v>0</v>
      </c>
      <c r="N3">
        <v>374.9</v>
      </c>
      <c r="O3">
        <v>0</v>
      </c>
      <c r="P3">
        <v>318.89999999999998</v>
      </c>
      <c r="Q3">
        <v>0</v>
      </c>
      <c r="R3">
        <v>264.3</v>
      </c>
      <c r="S3">
        <v>1.4</v>
      </c>
      <c r="T3">
        <v>16</v>
      </c>
    </row>
    <row r="4" spans="1:153">
      <c r="A4">
        <v>2002</v>
      </c>
      <c r="B4">
        <v>3</v>
      </c>
      <c r="C4" s="11">
        <v>-0.43548387096774221</v>
      </c>
      <c r="D4">
        <v>695.5</v>
      </c>
      <c r="E4">
        <v>0</v>
      </c>
      <c r="F4">
        <v>633.5</v>
      </c>
      <c r="G4">
        <v>0</v>
      </c>
      <c r="H4">
        <v>571.5</v>
      </c>
      <c r="I4">
        <v>0</v>
      </c>
      <c r="J4">
        <v>509.5</v>
      </c>
      <c r="K4">
        <v>0</v>
      </c>
      <c r="L4">
        <v>447.5</v>
      </c>
      <c r="M4">
        <v>0</v>
      </c>
      <c r="N4">
        <v>385.5</v>
      </c>
      <c r="O4">
        <v>0</v>
      </c>
      <c r="P4">
        <v>324.2</v>
      </c>
      <c r="Q4">
        <v>0.7</v>
      </c>
      <c r="R4">
        <v>264.2</v>
      </c>
      <c r="S4">
        <v>2.7</v>
      </c>
      <c r="T4">
        <v>17</v>
      </c>
      <c r="X4" s="12" t="str">
        <f>D1</f>
        <v>HDD22</v>
      </c>
      <c r="Y4" s="13" t="s">
        <v>38</v>
      </c>
      <c r="Z4" s="13" t="s">
        <v>39</v>
      </c>
      <c r="AA4" s="13" t="s">
        <v>40</v>
      </c>
      <c r="AB4" s="13" t="s">
        <v>41</v>
      </c>
      <c r="AC4" s="13" t="s">
        <v>42</v>
      </c>
      <c r="AD4" s="13" t="s">
        <v>43</v>
      </c>
      <c r="AE4" s="13" t="s">
        <v>44</v>
      </c>
      <c r="AF4" s="13" t="s">
        <v>45</v>
      </c>
      <c r="AG4" s="13" t="s">
        <v>46</v>
      </c>
      <c r="AH4" s="13" t="s">
        <v>47</v>
      </c>
      <c r="AI4" s="13" t="s">
        <v>48</v>
      </c>
      <c r="AJ4" s="13" t="s">
        <v>49</v>
      </c>
      <c r="AK4" s="14"/>
      <c r="AL4" s="12" t="str">
        <f>F1</f>
        <v>HDD20</v>
      </c>
      <c r="AM4" s="13" t="s">
        <v>38</v>
      </c>
      <c r="AN4" s="13" t="s">
        <v>39</v>
      </c>
      <c r="AO4" s="13" t="s">
        <v>40</v>
      </c>
      <c r="AP4" s="13" t="s">
        <v>41</v>
      </c>
      <c r="AQ4" s="13" t="s">
        <v>42</v>
      </c>
      <c r="AR4" s="13" t="s">
        <v>43</v>
      </c>
      <c r="AS4" s="13" t="s">
        <v>44</v>
      </c>
      <c r="AT4" s="13" t="s">
        <v>45</v>
      </c>
      <c r="AU4" s="13" t="s">
        <v>46</v>
      </c>
      <c r="AV4" s="13" t="s">
        <v>47</v>
      </c>
      <c r="AW4" s="13" t="s">
        <v>48</v>
      </c>
      <c r="AX4" s="13" t="s">
        <v>49</v>
      </c>
      <c r="AY4" s="14"/>
      <c r="AZ4" s="12" t="str">
        <f>H1</f>
        <v>HDD18</v>
      </c>
      <c r="BA4" s="13" t="s">
        <v>38</v>
      </c>
      <c r="BB4" s="13" t="s">
        <v>39</v>
      </c>
      <c r="BC4" s="13" t="s">
        <v>40</v>
      </c>
      <c r="BD4" s="13" t="s">
        <v>41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4"/>
      <c r="BN4" s="12" t="str">
        <f>J1</f>
        <v>HDD16</v>
      </c>
      <c r="BO4" s="13" t="s">
        <v>38</v>
      </c>
      <c r="BP4" s="13" t="s">
        <v>39</v>
      </c>
      <c r="BQ4" s="13" t="s">
        <v>40</v>
      </c>
      <c r="BR4" s="13" t="s">
        <v>41</v>
      </c>
      <c r="BS4" s="13" t="s">
        <v>42</v>
      </c>
      <c r="BT4" s="13" t="s">
        <v>43</v>
      </c>
      <c r="BU4" s="13" t="s">
        <v>44</v>
      </c>
      <c r="BV4" s="13" t="s">
        <v>45</v>
      </c>
      <c r="BW4" s="13" t="s">
        <v>46</v>
      </c>
      <c r="BX4" s="13" t="s">
        <v>47</v>
      </c>
      <c r="BY4" s="13" t="s">
        <v>48</v>
      </c>
      <c r="BZ4" s="13" t="s">
        <v>49</v>
      </c>
      <c r="CA4" s="14"/>
      <c r="CB4" s="12" t="str">
        <f>L1</f>
        <v>HDD14</v>
      </c>
      <c r="CC4" s="13" t="s">
        <v>38</v>
      </c>
      <c r="CD4" s="13" t="s">
        <v>39</v>
      </c>
      <c r="CE4" s="13" t="s">
        <v>40</v>
      </c>
      <c r="CF4" s="13" t="s">
        <v>41</v>
      </c>
      <c r="CG4" s="13" t="s">
        <v>42</v>
      </c>
      <c r="CH4" s="13" t="s">
        <v>43</v>
      </c>
      <c r="CI4" s="13" t="s">
        <v>44</v>
      </c>
      <c r="CJ4" s="13" t="s">
        <v>45</v>
      </c>
      <c r="CK4" s="13" t="s">
        <v>46</v>
      </c>
      <c r="CL4" s="13" t="s">
        <v>47</v>
      </c>
      <c r="CM4" s="13" t="s">
        <v>48</v>
      </c>
      <c r="CN4" s="13" t="s">
        <v>49</v>
      </c>
      <c r="CO4" s="14"/>
      <c r="CP4" s="12" t="str">
        <f>N1</f>
        <v>HDD12</v>
      </c>
      <c r="CQ4" s="13" t="s">
        <v>38</v>
      </c>
      <c r="CR4" s="13" t="s">
        <v>39</v>
      </c>
      <c r="CS4" s="13" t="s">
        <v>40</v>
      </c>
      <c r="CT4" s="13" t="s">
        <v>41</v>
      </c>
      <c r="CU4" s="13" t="s">
        <v>42</v>
      </c>
      <c r="CV4" s="13" t="s">
        <v>43</v>
      </c>
      <c r="CW4" s="13" t="s">
        <v>44</v>
      </c>
      <c r="CX4" s="13" t="s">
        <v>45</v>
      </c>
      <c r="CY4" s="13" t="s">
        <v>46</v>
      </c>
      <c r="CZ4" s="13" t="s">
        <v>47</v>
      </c>
      <c r="DA4" s="13" t="s">
        <v>48</v>
      </c>
      <c r="DB4" s="13" t="s">
        <v>49</v>
      </c>
      <c r="DC4" s="14"/>
      <c r="DD4" s="12" t="str">
        <f>P1</f>
        <v>HDD10</v>
      </c>
      <c r="DE4" s="13" t="s">
        <v>38</v>
      </c>
      <c r="DF4" s="13" t="s">
        <v>39</v>
      </c>
      <c r="DG4" s="13" t="s">
        <v>40</v>
      </c>
      <c r="DH4" s="13" t="s">
        <v>41</v>
      </c>
      <c r="DI4" s="13" t="s">
        <v>42</v>
      </c>
      <c r="DJ4" s="13" t="s">
        <v>43</v>
      </c>
      <c r="DK4" s="13" t="s">
        <v>44</v>
      </c>
      <c r="DL4" s="13" t="s">
        <v>45</v>
      </c>
      <c r="DM4" s="13" t="s">
        <v>46</v>
      </c>
      <c r="DN4" s="13" t="s">
        <v>47</v>
      </c>
      <c r="DO4" s="13" t="s">
        <v>48</v>
      </c>
      <c r="DP4" s="13" t="s">
        <v>49</v>
      </c>
      <c r="DQ4" s="14"/>
      <c r="DR4" s="12" t="str">
        <f>R1</f>
        <v>HDD8</v>
      </c>
      <c r="DS4" s="13" t="s">
        <v>38</v>
      </c>
      <c r="DT4" s="13" t="s">
        <v>39</v>
      </c>
      <c r="DU4" s="13" t="s">
        <v>40</v>
      </c>
      <c r="DV4" s="13" t="s">
        <v>41</v>
      </c>
      <c r="DW4" s="13" t="s">
        <v>42</v>
      </c>
      <c r="DX4" s="13" t="s">
        <v>43</v>
      </c>
      <c r="DY4" s="13" t="s">
        <v>44</v>
      </c>
      <c r="DZ4" s="13" t="s">
        <v>45</v>
      </c>
      <c r="EA4" s="13" t="s">
        <v>46</v>
      </c>
      <c r="EB4" s="13" t="s">
        <v>47</v>
      </c>
      <c r="EC4" s="13" t="s">
        <v>48</v>
      </c>
      <c r="ED4" s="13" t="s">
        <v>49</v>
      </c>
      <c r="EE4" s="14"/>
    </row>
    <row r="5" spans="1:153">
      <c r="A5">
        <v>2002</v>
      </c>
      <c r="B5">
        <v>4</v>
      </c>
      <c r="C5" s="11">
        <v>6.919999999999999</v>
      </c>
      <c r="D5">
        <v>453.7</v>
      </c>
      <c r="E5">
        <v>1.3</v>
      </c>
      <c r="F5">
        <v>397</v>
      </c>
      <c r="G5">
        <v>4.5999999999999996</v>
      </c>
      <c r="H5">
        <v>342.7</v>
      </c>
      <c r="I5">
        <v>10.3</v>
      </c>
      <c r="J5">
        <v>290.10000000000002</v>
      </c>
      <c r="K5">
        <v>17.7</v>
      </c>
      <c r="L5">
        <v>242.1</v>
      </c>
      <c r="M5">
        <v>29.7</v>
      </c>
      <c r="N5">
        <v>194.1</v>
      </c>
      <c r="O5">
        <v>41.7</v>
      </c>
      <c r="P5">
        <v>148</v>
      </c>
      <c r="Q5">
        <v>55.6</v>
      </c>
      <c r="R5">
        <v>105.6</v>
      </c>
      <c r="S5">
        <v>73.2</v>
      </c>
      <c r="T5">
        <v>3</v>
      </c>
      <c r="X5" s="14">
        <v>2002</v>
      </c>
      <c r="Y5" s="14">
        <f ca="1">OFFSET($D$2,(ROW()-5)*12+COLUMN()-25,0)</f>
        <v>694.2</v>
      </c>
      <c r="Z5" s="14">
        <f t="shared" ref="Z5:AJ5" ca="1" si="0">OFFSET($D$2,(ROW()-5)*12+COLUMN()-25,0)</f>
        <v>654.9</v>
      </c>
      <c r="AA5" s="14">
        <f t="shared" ca="1" si="0"/>
        <v>695.5</v>
      </c>
      <c r="AB5" s="14">
        <f t="shared" ca="1" si="0"/>
        <v>453.7</v>
      </c>
      <c r="AC5" s="14">
        <f t="shared" ca="1" si="0"/>
        <v>358.2</v>
      </c>
      <c r="AD5" s="14">
        <f t="shared" ca="1" si="0"/>
        <v>135.6</v>
      </c>
      <c r="AE5" s="14">
        <f t="shared" ca="1" si="0"/>
        <v>41.1</v>
      </c>
      <c r="AF5" s="14">
        <f t="shared" ca="1" si="0"/>
        <v>57.4</v>
      </c>
      <c r="AG5" s="14">
        <f t="shared" ca="1" si="0"/>
        <v>95.3</v>
      </c>
      <c r="AH5" s="14">
        <f t="shared" ca="1" si="0"/>
        <v>421.8</v>
      </c>
      <c r="AI5" s="14">
        <f t="shared" ca="1" si="0"/>
        <v>570.29999999999995</v>
      </c>
      <c r="AJ5" s="14">
        <f t="shared" ca="1" si="0"/>
        <v>737.7</v>
      </c>
      <c r="AK5" s="14"/>
      <c r="AL5" s="14">
        <v>2002</v>
      </c>
      <c r="AM5" s="14">
        <f t="shared" ref="AM5:AX25" ca="1" si="1">OFFSET($F$2,(ROW()-5)*12+COLUMN()-39,0)</f>
        <v>632.20000000000005</v>
      </c>
      <c r="AN5" s="14">
        <f t="shared" ca="1" si="1"/>
        <v>598.9</v>
      </c>
      <c r="AO5" s="14">
        <f t="shared" ca="1" si="1"/>
        <v>633.5</v>
      </c>
      <c r="AP5" s="14">
        <f t="shared" ca="1" si="1"/>
        <v>397</v>
      </c>
      <c r="AQ5" s="14">
        <f t="shared" ca="1" si="1"/>
        <v>296.2</v>
      </c>
      <c r="AR5" s="14">
        <f t="shared" ca="1" si="1"/>
        <v>92.7</v>
      </c>
      <c r="AS5" s="14">
        <f t="shared" ca="1" si="1"/>
        <v>16.399999999999999</v>
      </c>
      <c r="AT5" s="14">
        <f t="shared" ca="1" si="1"/>
        <v>23.4</v>
      </c>
      <c r="AU5" s="14">
        <f t="shared" ca="1" si="1"/>
        <v>60.2</v>
      </c>
      <c r="AV5" s="14">
        <f t="shared" ca="1" si="1"/>
        <v>362.3</v>
      </c>
      <c r="AW5" s="14">
        <f t="shared" ca="1" si="1"/>
        <v>510.3</v>
      </c>
      <c r="AX5" s="14">
        <f t="shared" ca="1" si="1"/>
        <v>675.7</v>
      </c>
      <c r="AY5" s="15"/>
      <c r="AZ5" s="14">
        <v>2002</v>
      </c>
      <c r="BA5" s="14">
        <f t="shared" ref="BA5:BL20" ca="1" si="2">OFFSET($H$2,(ROW()-5)*12+COLUMN()-53,0)</f>
        <v>570.20000000000005</v>
      </c>
      <c r="BB5" s="14">
        <f t="shared" ca="1" si="2"/>
        <v>542.9</v>
      </c>
      <c r="BC5" s="14">
        <f t="shared" ca="1" si="2"/>
        <v>571.5</v>
      </c>
      <c r="BD5" s="14">
        <f t="shared" ca="1" si="2"/>
        <v>342.7</v>
      </c>
      <c r="BE5" s="14">
        <f t="shared" ca="1" si="2"/>
        <v>236.5</v>
      </c>
      <c r="BF5" s="14">
        <f t="shared" ca="1" si="2"/>
        <v>59.7</v>
      </c>
      <c r="BG5" s="14">
        <f t="shared" ca="1" si="2"/>
        <v>3.8</v>
      </c>
      <c r="BH5" s="14">
        <f t="shared" ca="1" si="2"/>
        <v>5</v>
      </c>
      <c r="BI5" s="14">
        <f t="shared" ca="1" si="2"/>
        <v>30.3</v>
      </c>
      <c r="BJ5" s="14">
        <f t="shared" ca="1" si="2"/>
        <v>304.39999999999998</v>
      </c>
      <c r="BK5" s="14">
        <f t="shared" ca="1" si="2"/>
        <v>450.3</v>
      </c>
      <c r="BL5" s="14">
        <f t="shared" ca="1" si="2"/>
        <v>613.70000000000005</v>
      </c>
      <c r="BM5" s="15">
        <f t="shared" ref="BM5:BM26" ca="1" si="3">SUM(BA5:BL5)</f>
        <v>3731.0000000000009</v>
      </c>
      <c r="BN5" s="14">
        <v>2002</v>
      </c>
      <c r="BO5" s="14">
        <f t="shared" ref="BO5:BZ20" ca="1" si="4">OFFSET($J$2,(ROW()-5)*12+COLUMN()-67,0)</f>
        <v>508.2</v>
      </c>
      <c r="BP5" s="14">
        <f t="shared" ca="1" si="4"/>
        <v>486.9</v>
      </c>
      <c r="BQ5" s="14">
        <f t="shared" ca="1" si="4"/>
        <v>509.5</v>
      </c>
      <c r="BR5" s="14">
        <f t="shared" ca="1" si="4"/>
        <v>290.10000000000002</v>
      </c>
      <c r="BS5" s="14">
        <f t="shared" ca="1" si="4"/>
        <v>182.5</v>
      </c>
      <c r="BT5" s="14">
        <f t="shared" ca="1" si="4"/>
        <v>33.5</v>
      </c>
      <c r="BU5" s="14">
        <f t="shared" ca="1" si="4"/>
        <v>0.3</v>
      </c>
      <c r="BV5" s="14">
        <f t="shared" ca="1" si="4"/>
        <v>0</v>
      </c>
      <c r="BW5" s="14">
        <f t="shared" ca="1" si="4"/>
        <v>11.1</v>
      </c>
      <c r="BX5" s="14">
        <f t="shared" ca="1" si="4"/>
        <v>248.4</v>
      </c>
      <c r="BY5" s="14">
        <f t="shared" ca="1" si="4"/>
        <v>390.3</v>
      </c>
      <c r="BZ5" s="14">
        <f t="shared" ca="1" si="4"/>
        <v>551.70000000000005</v>
      </c>
      <c r="CA5" s="14"/>
      <c r="CB5" s="14">
        <v>2002</v>
      </c>
      <c r="CC5" s="14">
        <f t="shared" ref="CC5:CN20" ca="1" si="5">OFFSET($L$2,(ROW()-5)*12+COLUMN()-81,0)</f>
        <v>446.2</v>
      </c>
      <c r="CD5" s="14">
        <f t="shared" ca="1" si="5"/>
        <v>430.9</v>
      </c>
      <c r="CE5" s="14">
        <f t="shared" ca="1" si="5"/>
        <v>447.5</v>
      </c>
      <c r="CF5" s="14">
        <f t="shared" ca="1" si="5"/>
        <v>242.1</v>
      </c>
      <c r="CG5" s="14">
        <f t="shared" ca="1" si="5"/>
        <v>132.19999999999999</v>
      </c>
      <c r="CH5" s="14">
        <f t="shared" ca="1" si="5"/>
        <v>15.4</v>
      </c>
      <c r="CI5" s="14">
        <f t="shared" ca="1" si="5"/>
        <v>0</v>
      </c>
      <c r="CJ5" s="14">
        <f t="shared" ca="1" si="5"/>
        <v>0</v>
      </c>
      <c r="CK5" s="14">
        <f t="shared" ca="1" si="5"/>
        <v>1.2</v>
      </c>
      <c r="CL5" s="14">
        <f t="shared" ca="1" si="5"/>
        <v>193.3</v>
      </c>
      <c r="CM5" s="14">
        <f t="shared" ca="1" si="5"/>
        <v>331.5</v>
      </c>
      <c r="CN5" s="14">
        <f t="shared" ca="1" si="5"/>
        <v>489.7</v>
      </c>
      <c r="CO5" s="14"/>
      <c r="CP5" s="14">
        <v>2002</v>
      </c>
      <c r="CQ5" s="14">
        <f t="shared" ref="CQ5:DB20" ca="1" si="6">OFFSET($N$2,(ROW()-5)*12+COLUMN()-95,0)</f>
        <v>384.2</v>
      </c>
      <c r="CR5" s="14">
        <f t="shared" ca="1" si="6"/>
        <v>374.9</v>
      </c>
      <c r="CS5" s="14">
        <f t="shared" ca="1" si="6"/>
        <v>385.5</v>
      </c>
      <c r="CT5" s="14">
        <f t="shared" ca="1" si="6"/>
        <v>194.1</v>
      </c>
      <c r="CU5" s="14">
        <f t="shared" ca="1" si="6"/>
        <v>90.5</v>
      </c>
      <c r="CV5" s="14">
        <f t="shared" ca="1" si="6"/>
        <v>5.6</v>
      </c>
      <c r="CW5" s="14">
        <f t="shared" ca="1" si="6"/>
        <v>0</v>
      </c>
      <c r="CX5" s="14">
        <f t="shared" ca="1" si="6"/>
        <v>0</v>
      </c>
      <c r="CY5" s="14">
        <f t="shared" ca="1" si="6"/>
        <v>0</v>
      </c>
      <c r="CZ5" s="14">
        <f t="shared" ca="1" si="6"/>
        <v>144.30000000000001</v>
      </c>
      <c r="DA5" s="14">
        <f t="shared" ca="1" si="6"/>
        <v>274.89999999999998</v>
      </c>
      <c r="DB5" s="14">
        <f t="shared" ca="1" si="6"/>
        <v>427.7</v>
      </c>
      <c r="DC5" s="14"/>
      <c r="DD5" s="14">
        <v>2002</v>
      </c>
      <c r="DE5" s="14">
        <f ca="1">OFFSET($P$2,(ROW()-5)*12+COLUMN()-109,0)</f>
        <v>322.2</v>
      </c>
      <c r="DF5" s="14">
        <f t="shared" ref="DF5:DP5" ca="1" si="7">OFFSET($P$2,(ROW()-5)*12+COLUMN()-109,0)</f>
        <v>318.89999999999998</v>
      </c>
      <c r="DG5" s="14">
        <f t="shared" ca="1" si="7"/>
        <v>324.2</v>
      </c>
      <c r="DH5" s="14">
        <f t="shared" ca="1" si="7"/>
        <v>148</v>
      </c>
      <c r="DI5" s="14">
        <f t="shared" ca="1" si="7"/>
        <v>55.8</v>
      </c>
      <c r="DJ5" s="14">
        <f t="shared" ca="1" si="7"/>
        <v>1.3</v>
      </c>
      <c r="DK5" s="14">
        <f t="shared" ca="1" si="7"/>
        <v>0</v>
      </c>
      <c r="DL5" s="14">
        <f t="shared" ca="1" si="7"/>
        <v>0</v>
      </c>
      <c r="DM5" s="14">
        <f t="shared" ca="1" si="7"/>
        <v>0</v>
      </c>
      <c r="DN5" s="14">
        <f t="shared" ca="1" si="7"/>
        <v>100.9</v>
      </c>
      <c r="DO5" s="14">
        <f t="shared" ca="1" si="7"/>
        <v>218.9</v>
      </c>
      <c r="DP5" s="14">
        <f t="shared" ca="1" si="7"/>
        <v>365.7</v>
      </c>
      <c r="DQ5" s="14"/>
      <c r="DR5" s="14">
        <v>2002</v>
      </c>
      <c r="DS5" s="14">
        <f ca="1">OFFSET($R$2,(ROW()-5)*12+COLUMN()-123,0)</f>
        <v>260.2</v>
      </c>
      <c r="DT5" s="14">
        <f t="shared" ref="DT5:ED5" ca="1" si="8">OFFSET($R$2,(ROW()-5)*12+COLUMN()-123,0)</f>
        <v>264.3</v>
      </c>
      <c r="DU5" s="14">
        <f t="shared" ca="1" si="8"/>
        <v>264.2</v>
      </c>
      <c r="DV5" s="14">
        <f t="shared" ca="1" si="8"/>
        <v>105.6</v>
      </c>
      <c r="DW5" s="14">
        <f t="shared" ca="1" si="8"/>
        <v>24.7</v>
      </c>
      <c r="DX5" s="14">
        <f t="shared" ca="1" si="8"/>
        <v>0</v>
      </c>
      <c r="DY5" s="14">
        <f t="shared" ca="1" si="8"/>
        <v>0</v>
      </c>
      <c r="DZ5" s="14">
        <f t="shared" ca="1" si="8"/>
        <v>0</v>
      </c>
      <c r="EA5" s="14">
        <f t="shared" ca="1" si="8"/>
        <v>0</v>
      </c>
      <c r="EB5" s="14">
        <f t="shared" ca="1" si="8"/>
        <v>62.7</v>
      </c>
      <c r="EC5" s="14">
        <f t="shared" ca="1" si="8"/>
        <v>163.69999999999999</v>
      </c>
      <c r="ED5" s="14">
        <f t="shared" ca="1" si="8"/>
        <v>303.7</v>
      </c>
      <c r="EE5" s="14"/>
    </row>
    <row r="6" spans="1:153">
      <c r="A6">
        <v>2002</v>
      </c>
      <c r="B6">
        <v>5</v>
      </c>
      <c r="C6" s="11">
        <v>10.445161290322579</v>
      </c>
      <c r="D6">
        <v>358.2</v>
      </c>
      <c r="E6">
        <v>0</v>
      </c>
      <c r="F6">
        <v>296.2</v>
      </c>
      <c r="G6">
        <v>0</v>
      </c>
      <c r="H6">
        <v>236.5</v>
      </c>
      <c r="I6">
        <v>2.2999999999999998</v>
      </c>
      <c r="J6">
        <v>182.5</v>
      </c>
      <c r="K6">
        <v>10.3</v>
      </c>
      <c r="L6">
        <v>132.19999999999999</v>
      </c>
      <c r="M6">
        <v>22</v>
      </c>
      <c r="N6">
        <v>90.5</v>
      </c>
      <c r="O6">
        <v>42.3</v>
      </c>
      <c r="P6">
        <v>55.8</v>
      </c>
      <c r="Q6">
        <v>69.599999999999994</v>
      </c>
      <c r="R6">
        <v>24.7</v>
      </c>
      <c r="S6">
        <v>100.5</v>
      </c>
      <c r="T6">
        <v>0</v>
      </c>
      <c r="X6" s="14">
        <f t="shared" ref="X6:X26" si="9">1+X5</f>
        <v>2003</v>
      </c>
      <c r="Y6" s="14">
        <f t="shared" ref="Y6:AJ25" ca="1" si="10">OFFSET($D$2,(ROW()-5)*12+COLUMN()-25,0)</f>
        <v>929.3</v>
      </c>
      <c r="Z6" s="14">
        <f t="shared" ca="1" si="10"/>
        <v>855.3</v>
      </c>
      <c r="AA6" s="14">
        <f t="shared" ca="1" si="10"/>
        <v>735</v>
      </c>
      <c r="AB6" s="14">
        <f t="shared" ca="1" si="10"/>
        <v>542.20000000000005</v>
      </c>
      <c r="AC6" s="14">
        <f t="shared" ca="1" si="10"/>
        <v>355.3</v>
      </c>
      <c r="AD6" s="14">
        <f t="shared" ca="1" si="10"/>
        <v>169.8</v>
      </c>
      <c r="AE6" s="14">
        <f t="shared" ca="1" si="10"/>
        <v>58</v>
      </c>
      <c r="AF6" s="14">
        <f t="shared" ca="1" si="10"/>
        <v>48.1</v>
      </c>
      <c r="AG6" s="14">
        <f t="shared" ca="1" si="10"/>
        <v>158.30000000000001</v>
      </c>
      <c r="AH6" s="14">
        <f t="shared" ca="1" si="10"/>
        <v>394.3</v>
      </c>
      <c r="AI6" s="14">
        <f t="shared" ca="1" si="10"/>
        <v>506.9</v>
      </c>
      <c r="AJ6" s="14">
        <f t="shared" ca="1" si="10"/>
        <v>705.8</v>
      </c>
      <c r="AK6" s="14"/>
      <c r="AL6" s="14">
        <f t="shared" ref="AL6:AL26" si="11">1+AL5</f>
        <v>2003</v>
      </c>
      <c r="AM6" s="14">
        <f t="shared" ca="1" si="1"/>
        <v>867.3</v>
      </c>
      <c r="AN6" s="14">
        <f t="shared" ca="1" si="1"/>
        <v>799.3</v>
      </c>
      <c r="AO6" s="14">
        <f t="shared" ca="1" si="1"/>
        <v>673</v>
      </c>
      <c r="AP6" s="14">
        <f t="shared" ca="1" si="1"/>
        <v>484.2</v>
      </c>
      <c r="AQ6" s="14">
        <f t="shared" ca="1" si="1"/>
        <v>293.3</v>
      </c>
      <c r="AR6" s="14">
        <f t="shared" ca="1" si="1"/>
        <v>116.8</v>
      </c>
      <c r="AS6" s="14">
        <f t="shared" ca="1" si="1"/>
        <v>23.2</v>
      </c>
      <c r="AT6" s="14">
        <f t="shared" ca="1" si="1"/>
        <v>17.7</v>
      </c>
      <c r="AU6" s="14">
        <f t="shared" ca="1" si="1"/>
        <v>103.6</v>
      </c>
      <c r="AV6" s="14">
        <f t="shared" ca="1" si="1"/>
        <v>332.3</v>
      </c>
      <c r="AW6" s="14">
        <f t="shared" ca="1" si="1"/>
        <v>446.9</v>
      </c>
      <c r="AX6" s="14">
        <f t="shared" ca="1" si="1"/>
        <v>643.79999999999995</v>
      </c>
      <c r="AY6" s="15"/>
      <c r="AZ6" s="14">
        <f t="shared" ref="AZ6:AZ26" si="12">1+AZ5</f>
        <v>2003</v>
      </c>
      <c r="BA6" s="14">
        <f t="shared" ca="1" si="2"/>
        <v>805.3</v>
      </c>
      <c r="BB6" s="14">
        <f t="shared" ca="1" si="2"/>
        <v>743.3</v>
      </c>
      <c r="BC6" s="14">
        <f t="shared" ca="1" si="2"/>
        <v>611</v>
      </c>
      <c r="BD6" s="14">
        <f t="shared" ca="1" si="2"/>
        <v>426.4</v>
      </c>
      <c r="BE6" s="14">
        <f t="shared" ca="1" si="2"/>
        <v>231.3</v>
      </c>
      <c r="BF6" s="14">
        <f t="shared" ca="1" si="2"/>
        <v>70.900000000000006</v>
      </c>
      <c r="BG6" s="14">
        <f t="shared" ca="1" si="2"/>
        <v>4.3</v>
      </c>
      <c r="BH6" s="14">
        <f t="shared" ca="1" si="2"/>
        <v>3.9</v>
      </c>
      <c r="BI6" s="14">
        <f t="shared" ca="1" si="2"/>
        <v>56.5</v>
      </c>
      <c r="BJ6" s="14">
        <f t="shared" ca="1" si="2"/>
        <v>270.3</v>
      </c>
      <c r="BK6" s="14">
        <f t="shared" ca="1" si="2"/>
        <v>386.9</v>
      </c>
      <c r="BL6" s="14">
        <f t="shared" ca="1" si="2"/>
        <v>581.79999999999995</v>
      </c>
      <c r="BM6" s="15">
        <f t="shared" ca="1" si="3"/>
        <v>4191.9000000000005</v>
      </c>
      <c r="BN6" s="14">
        <f t="shared" ref="BN6:BN26" si="13">1+BN5</f>
        <v>2003</v>
      </c>
      <c r="BO6" s="14">
        <f t="shared" ca="1" si="4"/>
        <v>743.3</v>
      </c>
      <c r="BP6" s="14">
        <f t="shared" ca="1" si="4"/>
        <v>687.3</v>
      </c>
      <c r="BQ6" s="14">
        <f t="shared" ca="1" si="4"/>
        <v>549</v>
      </c>
      <c r="BR6" s="14">
        <f t="shared" ca="1" si="4"/>
        <v>370.5</v>
      </c>
      <c r="BS6" s="14">
        <f t="shared" ca="1" si="4"/>
        <v>170.3</v>
      </c>
      <c r="BT6" s="14">
        <f t="shared" ca="1" si="4"/>
        <v>34.200000000000003</v>
      </c>
      <c r="BU6" s="14">
        <f t="shared" ca="1" si="4"/>
        <v>0.3</v>
      </c>
      <c r="BV6" s="14">
        <f t="shared" ca="1" si="4"/>
        <v>0</v>
      </c>
      <c r="BW6" s="14">
        <f t="shared" ca="1" si="4"/>
        <v>27.5</v>
      </c>
      <c r="BX6" s="14">
        <f t="shared" ca="1" si="4"/>
        <v>211.8</v>
      </c>
      <c r="BY6" s="14">
        <f t="shared" ca="1" si="4"/>
        <v>326.89999999999998</v>
      </c>
      <c r="BZ6" s="14">
        <f t="shared" ca="1" si="4"/>
        <v>519.79999999999995</v>
      </c>
      <c r="CA6" s="14"/>
      <c r="CB6" s="14">
        <f t="shared" ref="CB6:CB26" si="14">1+CB5</f>
        <v>2003</v>
      </c>
      <c r="CC6" s="14">
        <f t="shared" ca="1" si="5"/>
        <v>681.3</v>
      </c>
      <c r="CD6" s="14">
        <f t="shared" ca="1" si="5"/>
        <v>631.29999999999995</v>
      </c>
      <c r="CE6" s="14">
        <f t="shared" ca="1" si="5"/>
        <v>487</v>
      </c>
      <c r="CF6" s="14">
        <f t="shared" ca="1" si="5"/>
        <v>316.5</v>
      </c>
      <c r="CG6" s="14">
        <f t="shared" ca="1" si="5"/>
        <v>113.2</v>
      </c>
      <c r="CH6" s="14">
        <f t="shared" ca="1" si="5"/>
        <v>11.7</v>
      </c>
      <c r="CI6" s="14">
        <f t="shared" ca="1" si="5"/>
        <v>0</v>
      </c>
      <c r="CJ6" s="14">
        <f t="shared" ca="1" si="5"/>
        <v>0</v>
      </c>
      <c r="CK6" s="14">
        <f t="shared" ca="1" si="5"/>
        <v>13.4</v>
      </c>
      <c r="CL6" s="14">
        <f t="shared" ca="1" si="5"/>
        <v>158.30000000000001</v>
      </c>
      <c r="CM6" s="14">
        <f t="shared" ca="1" si="5"/>
        <v>266.89999999999998</v>
      </c>
      <c r="CN6" s="14">
        <f t="shared" ca="1" si="5"/>
        <v>457.8</v>
      </c>
      <c r="CO6" s="14"/>
      <c r="CP6" s="14">
        <f t="shared" ref="CP6:CP26" si="15">1+CP5</f>
        <v>2003</v>
      </c>
      <c r="CQ6" s="14">
        <f t="shared" ca="1" si="6"/>
        <v>619.29999999999995</v>
      </c>
      <c r="CR6" s="14">
        <f t="shared" ca="1" si="6"/>
        <v>575.29999999999995</v>
      </c>
      <c r="CS6" s="14">
        <f t="shared" ca="1" si="6"/>
        <v>425</v>
      </c>
      <c r="CT6" s="14">
        <f t="shared" ca="1" si="6"/>
        <v>263</v>
      </c>
      <c r="CU6" s="14">
        <f t="shared" ca="1" si="6"/>
        <v>64.7</v>
      </c>
      <c r="CV6" s="14">
        <f t="shared" ca="1" si="6"/>
        <v>1.9</v>
      </c>
      <c r="CW6" s="14">
        <f t="shared" ca="1" si="6"/>
        <v>0</v>
      </c>
      <c r="CX6" s="14">
        <f t="shared" ca="1" si="6"/>
        <v>0</v>
      </c>
      <c r="CY6" s="14">
        <f t="shared" ca="1" si="6"/>
        <v>5</v>
      </c>
      <c r="CZ6" s="14">
        <f t="shared" ca="1" si="6"/>
        <v>109.7</v>
      </c>
      <c r="DA6" s="14">
        <f t="shared" ca="1" si="6"/>
        <v>206.9</v>
      </c>
      <c r="DB6" s="14">
        <f t="shared" ca="1" si="6"/>
        <v>395.8</v>
      </c>
      <c r="DC6" s="14"/>
      <c r="DD6" s="14">
        <f t="shared" ref="DD6:DD26" si="16">1+DD5</f>
        <v>2003</v>
      </c>
      <c r="DE6" s="14">
        <f t="shared" ref="DE6:DP25" ca="1" si="17">OFFSET($P$2,(ROW()-5)*12+COLUMN()-109,0)</f>
        <v>557.29999999999995</v>
      </c>
      <c r="DF6" s="14">
        <f t="shared" ca="1" si="17"/>
        <v>519.29999999999995</v>
      </c>
      <c r="DG6" s="14">
        <f t="shared" ca="1" si="17"/>
        <v>363.9</v>
      </c>
      <c r="DH6" s="14">
        <f t="shared" ca="1" si="17"/>
        <v>214.9</v>
      </c>
      <c r="DI6" s="14">
        <f t="shared" ca="1" si="17"/>
        <v>29.4</v>
      </c>
      <c r="DJ6" s="14">
        <f t="shared" ca="1" si="17"/>
        <v>0</v>
      </c>
      <c r="DK6" s="14">
        <f t="shared" ca="1" si="17"/>
        <v>0</v>
      </c>
      <c r="DL6" s="14">
        <f t="shared" ca="1" si="17"/>
        <v>0</v>
      </c>
      <c r="DM6" s="14">
        <f t="shared" ca="1" si="17"/>
        <v>1.2</v>
      </c>
      <c r="DN6" s="14">
        <f t="shared" ca="1" si="17"/>
        <v>66.900000000000006</v>
      </c>
      <c r="DO6" s="14">
        <f t="shared" ca="1" si="17"/>
        <v>148.4</v>
      </c>
      <c r="DP6" s="14">
        <f t="shared" ca="1" si="17"/>
        <v>333.8</v>
      </c>
      <c r="DQ6" s="14"/>
      <c r="DR6" s="14">
        <f t="shared" ref="DR6:DR26" si="18">1+DR5</f>
        <v>2003</v>
      </c>
      <c r="DS6" s="14">
        <f t="shared" ref="DS6:ED25" ca="1" si="19">OFFSET($R$2,(ROW()-5)*12+COLUMN()-123,0)</f>
        <v>495.3</v>
      </c>
      <c r="DT6" s="14">
        <f t="shared" ca="1" si="19"/>
        <v>463.3</v>
      </c>
      <c r="DU6" s="14">
        <f t="shared" ca="1" si="19"/>
        <v>305.8</v>
      </c>
      <c r="DV6" s="14">
        <f t="shared" ca="1" si="19"/>
        <v>168.9</v>
      </c>
      <c r="DW6" s="14">
        <f t="shared" ca="1" si="19"/>
        <v>8.6</v>
      </c>
      <c r="DX6" s="14">
        <f t="shared" ca="1" si="19"/>
        <v>0</v>
      </c>
      <c r="DY6" s="14">
        <f t="shared" ca="1" si="19"/>
        <v>0</v>
      </c>
      <c r="DZ6" s="14">
        <f t="shared" ca="1" si="19"/>
        <v>0</v>
      </c>
      <c r="EA6" s="14">
        <f t="shared" ca="1" si="19"/>
        <v>0</v>
      </c>
      <c r="EB6" s="14">
        <f t="shared" ca="1" si="19"/>
        <v>31.6</v>
      </c>
      <c r="EC6" s="14">
        <f t="shared" ca="1" si="19"/>
        <v>99.3</v>
      </c>
      <c r="ED6" s="14">
        <f t="shared" ca="1" si="19"/>
        <v>271.8</v>
      </c>
      <c r="EE6" s="14"/>
    </row>
    <row r="7" spans="1:153">
      <c r="A7">
        <v>2002</v>
      </c>
      <c r="B7">
        <v>6</v>
      </c>
      <c r="C7" s="11">
        <v>18.05</v>
      </c>
      <c r="D7">
        <v>135.6</v>
      </c>
      <c r="E7">
        <v>17.100000000000001</v>
      </c>
      <c r="F7">
        <v>92.7</v>
      </c>
      <c r="G7">
        <v>34.200000000000003</v>
      </c>
      <c r="H7">
        <v>59.7</v>
      </c>
      <c r="I7">
        <v>61.2</v>
      </c>
      <c r="J7">
        <v>33.5</v>
      </c>
      <c r="K7">
        <v>95</v>
      </c>
      <c r="L7">
        <v>15.4</v>
      </c>
      <c r="M7">
        <v>136.9</v>
      </c>
      <c r="N7">
        <v>5.6</v>
      </c>
      <c r="O7">
        <v>187.1</v>
      </c>
      <c r="P7">
        <v>1.3</v>
      </c>
      <c r="Q7">
        <v>242.8</v>
      </c>
      <c r="R7">
        <v>0</v>
      </c>
      <c r="S7">
        <v>301.5</v>
      </c>
      <c r="T7">
        <v>0</v>
      </c>
      <c r="X7" s="14">
        <f t="shared" si="9"/>
        <v>2004</v>
      </c>
      <c r="Y7" s="14">
        <f t="shared" ca="1" si="10"/>
        <v>989.2</v>
      </c>
      <c r="Z7" s="14">
        <f t="shared" ca="1" si="10"/>
        <v>768.2</v>
      </c>
      <c r="AA7" s="14">
        <f t="shared" ca="1" si="10"/>
        <v>649</v>
      </c>
      <c r="AB7" s="14">
        <f t="shared" ca="1" si="10"/>
        <v>491.4</v>
      </c>
      <c r="AC7" s="14">
        <f t="shared" ca="1" si="10"/>
        <v>322.3</v>
      </c>
      <c r="AD7" s="14">
        <f t="shared" ca="1" si="10"/>
        <v>165.2</v>
      </c>
      <c r="AE7" s="14">
        <f t="shared" ca="1" si="10"/>
        <v>83.3</v>
      </c>
      <c r="AF7" s="14">
        <f t="shared" ca="1" si="10"/>
        <v>105.1</v>
      </c>
      <c r="AG7" s="14">
        <f t="shared" ca="1" si="10"/>
        <v>127.5</v>
      </c>
      <c r="AH7" s="14">
        <f t="shared" ca="1" si="10"/>
        <v>346.6</v>
      </c>
      <c r="AI7" s="14">
        <f t="shared" ca="1" si="10"/>
        <v>514.79999999999995</v>
      </c>
      <c r="AJ7" s="14">
        <f t="shared" ca="1" si="10"/>
        <v>788.1</v>
      </c>
      <c r="AK7" s="14"/>
      <c r="AL7" s="14">
        <f t="shared" si="11"/>
        <v>2004</v>
      </c>
      <c r="AM7" s="14">
        <f t="shared" ca="1" si="1"/>
        <v>927.2</v>
      </c>
      <c r="AN7" s="14">
        <f t="shared" ca="1" si="1"/>
        <v>710.2</v>
      </c>
      <c r="AO7" s="14">
        <f t="shared" ca="1" si="1"/>
        <v>587</v>
      </c>
      <c r="AP7" s="14">
        <f t="shared" ca="1" si="1"/>
        <v>431.4</v>
      </c>
      <c r="AQ7" s="14">
        <f t="shared" ca="1" si="1"/>
        <v>261.60000000000002</v>
      </c>
      <c r="AR7" s="14">
        <f t="shared" ca="1" si="1"/>
        <v>110.4</v>
      </c>
      <c r="AS7" s="14">
        <f t="shared" ca="1" si="1"/>
        <v>41.8</v>
      </c>
      <c r="AT7" s="14">
        <f t="shared" ca="1" si="1"/>
        <v>59.7</v>
      </c>
      <c r="AU7" s="14">
        <f t="shared" ca="1" si="1"/>
        <v>82.3</v>
      </c>
      <c r="AV7" s="14">
        <f t="shared" ca="1" si="1"/>
        <v>284.60000000000002</v>
      </c>
      <c r="AW7" s="14">
        <f t="shared" ca="1" si="1"/>
        <v>454.8</v>
      </c>
      <c r="AX7" s="14">
        <f t="shared" ca="1" si="1"/>
        <v>726.1</v>
      </c>
      <c r="AY7" s="15"/>
      <c r="AZ7" s="14">
        <f t="shared" si="12"/>
        <v>2004</v>
      </c>
      <c r="BA7" s="14">
        <f t="shared" ca="1" si="2"/>
        <v>865.2</v>
      </c>
      <c r="BB7" s="14">
        <f t="shared" ca="1" si="2"/>
        <v>652.20000000000005</v>
      </c>
      <c r="BC7" s="14">
        <f t="shared" ca="1" si="2"/>
        <v>525</v>
      </c>
      <c r="BD7" s="14">
        <f t="shared" ca="1" si="2"/>
        <v>371.4</v>
      </c>
      <c r="BE7" s="14">
        <f t="shared" ca="1" si="2"/>
        <v>205.5</v>
      </c>
      <c r="BF7" s="14">
        <f t="shared" ca="1" si="2"/>
        <v>64.2</v>
      </c>
      <c r="BG7" s="14">
        <f t="shared" ca="1" si="2"/>
        <v>14</v>
      </c>
      <c r="BH7" s="14">
        <f t="shared" ca="1" si="2"/>
        <v>22.9</v>
      </c>
      <c r="BI7" s="14">
        <f t="shared" ca="1" si="2"/>
        <v>49.7</v>
      </c>
      <c r="BJ7" s="14">
        <f t="shared" ca="1" si="2"/>
        <v>223.9</v>
      </c>
      <c r="BK7" s="14">
        <f t="shared" ca="1" si="2"/>
        <v>394.8</v>
      </c>
      <c r="BL7" s="14">
        <f t="shared" ca="1" si="2"/>
        <v>664.1</v>
      </c>
      <c r="BM7" s="15">
        <f t="shared" ca="1" si="3"/>
        <v>4052.9</v>
      </c>
      <c r="BN7" s="14">
        <f t="shared" si="13"/>
        <v>2004</v>
      </c>
      <c r="BO7" s="14">
        <f t="shared" ca="1" si="4"/>
        <v>803.2</v>
      </c>
      <c r="BP7" s="14">
        <f t="shared" ca="1" si="4"/>
        <v>594.20000000000005</v>
      </c>
      <c r="BQ7" s="14">
        <f t="shared" ca="1" si="4"/>
        <v>463</v>
      </c>
      <c r="BR7" s="14">
        <f t="shared" ca="1" si="4"/>
        <v>311.5</v>
      </c>
      <c r="BS7" s="14">
        <f t="shared" ca="1" si="4"/>
        <v>152.4</v>
      </c>
      <c r="BT7" s="14">
        <f t="shared" ca="1" si="4"/>
        <v>33.799999999999997</v>
      </c>
      <c r="BU7" s="14">
        <f t="shared" ca="1" si="4"/>
        <v>1.4</v>
      </c>
      <c r="BV7" s="14">
        <f t="shared" ca="1" si="4"/>
        <v>2.5</v>
      </c>
      <c r="BW7" s="14">
        <f t="shared" ca="1" si="4"/>
        <v>28.1</v>
      </c>
      <c r="BX7" s="14">
        <f t="shared" ca="1" si="4"/>
        <v>166.6</v>
      </c>
      <c r="BY7" s="14">
        <f t="shared" ca="1" si="4"/>
        <v>334.8</v>
      </c>
      <c r="BZ7" s="14">
        <f t="shared" ca="1" si="4"/>
        <v>602.1</v>
      </c>
      <c r="CA7" s="14"/>
      <c r="CB7" s="14">
        <f t="shared" si="14"/>
        <v>2004</v>
      </c>
      <c r="CC7" s="14">
        <f t="shared" ca="1" si="5"/>
        <v>741.2</v>
      </c>
      <c r="CD7" s="14">
        <f t="shared" ca="1" si="5"/>
        <v>536.20000000000005</v>
      </c>
      <c r="CE7" s="14">
        <f t="shared" ca="1" si="5"/>
        <v>401</v>
      </c>
      <c r="CF7" s="14">
        <f t="shared" ca="1" si="5"/>
        <v>255</v>
      </c>
      <c r="CG7" s="14">
        <f t="shared" ca="1" si="5"/>
        <v>104</v>
      </c>
      <c r="CH7" s="14">
        <f t="shared" ca="1" si="5"/>
        <v>14.5</v>
      </c>
      <c r="CI7" s="14">
        <f t="shared" ca="1" si="5"/>
        <v>0</v>
      </c>
      <c r="CJ7" s="14">
        <f t="shared" ca="1" si="5"/>
        <v>0</v>
      </c>
      <c r="CK7" s="14">
        <f t="shared" ca="1" si="5"/>
        <v>13.7</v>
      </c>
      <c r="CL7" s="14">
        <f t="shared" ca="1" si="5"/>
        <v>114.2</v>
      </c>
      <c r="CM7" s="14">
        <f t="shared" ca="1" si="5"/>
        <v>274.8</v>
      </c>
      <c r="CN7" s="14">
        <f t="shared" ca="1" si="5"/>
        <v>540.1</v>
      </c>
      <c r="CO7" s="14"/>
      <c r="CP7" s="14">
        <f t="shared" si="15"/>
        <v>2004</v>
      </c>
      <c r="CQ7" s="14">
        <f t="shared" ca="1" si="6"/>
        <v>679.2</v>
      </c>
      <c r="CR7" s="14">
        <f t="shared" ca="1" si="6"/>
        <v>478.2</v>
      </c>
      <c r="CS7" s="14">
        <f t="shared" ca="1" si="6"/>
        <v>339</v>
      </c>
      <c r="CT7" s="14">
        <f t="shared" ca="1" si="6"/>
        <v>202.5</v>
      </c>
      <c r="CU7" s="14">
        <f t="shared" ca="1" si="6"/>
        <v>65.599999999999994</v>
      </c>
      <c r="CV7" s="14">
        <f t="shared" ca="1" si="6"/>
        <v>3.7</v>
      </c>
      <c r="CW7" s="14">
        <f t="shared" ca="1" si="6"/>
        <v>0</v>
      </c>
      <c r="CX7" s="14">
        <f t="shared" ca="1" si="6"/>
        <v>0</v>
      </c>
      <c r="CY7" s="14">
        <f t="shared" ca="1" si="6"/>
        <v>4.5999999999999996</v>
      </c>
      <c r="CZ7" s="14">
        <f t="shared" ca="1" si="6"/>
        <v>65.8</v>
      </c>
      <c r="DA7" s="14">
        <f t="shared" ca="1" si="6"/>
        <v>214.8</v>
      </c>
      <c r="DB7" s="14">
        <f t="shared" ca="1" si="6"/>
        <v>478.1</v>
      </c>
      <c r="DC7" s="14"/>
      <c r="DD7" s="14">
        <f t="shared" si="16"/>
        <v>2004</v>
      </c>
      <c r="DE7" s="14">
        <f t="shared" ca="1" si="17"/>
        <v>617.20000000000005</v>
      </c>
      <c r="DF7" s="14">
        <f t="shared" ca="1" si="17"/>
        <v>420.2</v>
      </c>
      <c r="DG7" s="14">
        <f t="shared" ca="1" si="17"/>
        <v>277.8</v>
      </c>
      <c r="DH7" s="14">
        <f t="shared" ca="1" si="17"/>
        <v>152.5</v>
      </c>
      <c r="DI7" s="14">
        <f t="shared" ca="1" si="17"/>
        <v>37.1</v>
      </c>
      <c r="DJ7" s="14">
        <f t="shared" ca="1" si="17"/>
        <v>0.2</v>
      </c>
      <c r="DK7" s="14">
        <f t="shared" ca="1" si="17"/>
        <v>0</v>
      </c>
      <c r="DL7" s="14">
        <f t="shared" ca="1" si="17"/>
        <v>0</v>
      </c>
      <c r="DM7" s="14">
        <f t="shared" ca="1" si="17"/>
        <v>0.2</v>
      </c>
      <c r="DN7" s="14">
        <f t="shared" ca="1" si="17"/>
        <v>27.6</v>
      </c>
      <c r="DO7" s="14">
        <f t="shared" ca="1" si="17"/>
        <v>155.5</v>
      </c>
      <c r="DP7" s="14">
        <f t="shared" ca="1" si="17"/>
        <v>416.1</v>
      </c>
      <c r="DQ7" s="14"/>
      <c r="DR7" s="14">
        <f t="shared" si="18"/>
        <v>2004</v>
      </c>
      <c r="DS7" s="14">
        <f t="shared" ca="1" si="19"/>
        <v>555.20000000000005</v>
      </c>
      <c r="DT7" s="14">
        <f t="shared" ca="1" si="19"/>
        <v>362.2</v>
      </c>
      <c r="DU7" s="14">
        <f t="shared" ca="1" si="19"/>
        <v>221.3</v>
      </c>
      <c r="DV7" s="14">
        <f t="shared" ca="1" si="19"/>
        <v>108.6</v>
      </c>
      <c r="DW7" s="14">
        <f t="shared" ca="1" si="19"/>
        <v>18.8</v>
      </c>
      <c r="DX7" s="14">
        <f t="shared" ca="1" si="19"/>
        <v>0</v>
      </c>
      <c r="DY7" s="14">
        <f t="shared" ca="1" si="19"/>
        <v>0</v>
      </c>
      <c r="DZ7" s="14">
        <f t="shared" ca="1" si="19"/>
        <v>0</v>
      </c>
      <c r="EA7" s="14">
        <f t="shared" ca="1" si="19"/>
        <v>0</v>
      </c>
      <c r="EB7" s="14">
        <f t="shared" ca="1" si="19"/>
        <v>8.4</v>
      </c>
      <c r="EC7" s="14">
        <f t="shared" ca="1" si="19"/>
        <v>102.3</v>
      </c>
      <c r="ED7" s="14">
        <f t="shared" ca="1" si="19"/>
        <v>354.1</v>
      </c>
      <c r="EE7" s="14"/>
    </row>
    <row r="8" spans="1:153">
      <c r="A8">
        <v>2002</v>
      </c>
      <c r="B8">
        <v>7</v>
      </c>
      <c r="C8" s="11">
        <v>22.841935483870969</v>
      </c>
      <c r="D8">
        <v>41.1</v>
      </c>
      <c r="E8">
        <v>67.2</v>
      </c>
      <c r="F8">
        <v>16.399999999999999</v>
      </c>
      <c r="G8">
        <v>104.5</v>
      </c>
      <c r="H8">
        <v>3.8</v>
      </c>
      <c r="I8">
        <v>153.9</v>
      </c>
      <c r="J8">
        <v>0.3</v>
      </c>
      <c r="K8">
        <v>212.4</v>
      </c>
      <c r="L8">
        <v>0</v>
      </c>
      <c r="M8">
        <v>274.10000000000002</v>
      </c>
      <c r="N8">
        <v>0</v>
      </c>
      <c r="O8">
        <v>336.1</v>
      </c>
      <c r="P8">
        <v>0</v>
      </c>
      <c r="Q8">
        <v>398.1</v>
      </c>
      <c r="R8">
        <v>0</v>
      </c>
      <c r="S8">
        <v>460.1</v>
      </c>
      <c r="T8">
        <v>0</v>
      </c>
      <c r="X8" s="14">
        <f t="shared" si="9"/>
        <v>2005</v>
      </c>
      <c r="Y8" s="14">
        <f t="shared" ca="1" si="10"/>
        <v>904.6</v>
      </c>
      <c r="Z8" s="14">
        <f t="shared" ca="1" si="10"/>
        <v>739.9</v>
      </c>
      <c r="AA8" s="14">
        <f t="shared" ca="1" si="10"/>
        <v>770.4</v>
      </c>
      <c r="AB8" s="14">
        <f t="shared" ca="1" si="10"/>
        <v>477.1</v>
      </c>
      <c r="AC8" s="14">
        <f t="shared" ca="1" si="10"/>
        <v>356.9</v>
      </c>
      <c r="AD8" s="14">
        <f t="shared" ca="1" si="10"/>
        <v>71.7</v>
      </c>
      <c r="AE8" s="14">
        <f t="shared" ca="1" si="10"/>
        <v>37.6</v>
      </c>
      <c r="AF8" s="14">
        <f t="shared" ca="1" si="10"/>
        <v>45.8</v>
      </c>
      <c r="AG8" s="14">
        <f t="shared" ca="1" si="10"/>
        <v>106.4</v>
      </c>
      <c r="AH8" s="14">
        <f t="shared" ca="1" si="10"/>
        <v>322.3</v>
      </c>
      <c r="AI8" s="14">
        <f t="shared" ca="1" si="10"/>
        <v>512.5</v>
      </c>
      <c r="AJ8" s="14">
        <f t="shared" ca="1" si="10"/>
        <v>782.5</v>
      </c>
      <c r="AK8" s="14"/>
      <c r="AL8" s="14">
        <f t="shared" si="11"/>
        <v>2005</v>
      </c>
      <c r="AM8" s="14">
        <f t="shared" ca="1" si="1"/>
        <v>842.6</v>
      </c>
      <c r="AN8" s="14">
        <f t="shared" ca="1" si="1"/>
        <v>683.9</v>
      </c>
      <c r="AO8" s="14">
        <f t="shared" ca="1" si="1"/>
        <v>708.4</v>
      </c>
      <c r="AP8" s="14">
        <f t="shared" ca="1" si="1"/>
        <v>417.1</v>
      </c>
      <c r="AQ8" s="14">
        <f t="shared" ca="1" si="1"/>
        <v>294.89999999999998</v>
      </c>
      <c r="AR8" s="14">
        <f t="shared" ca="1" si="1"/>
        <v>40.5</v>
      </c>
      <c r="AS8" s="14">
        <f t="shared" ca="1" si="1"/>
        <v>11.6</v>
      </c>
      <c r="AT8" s="14">
        <f t="shared" ca="1" si="1"/>
        <v>14.7</v>
      </c>
      <c r="AU8" s="14">
        <f t="shared" ca="1" si="1"/>
        <v>64.099999999999994</v>
      </c>
      <c r="AV8" s="14">
        <f t="shared" ca="1" si="1"/>
        <v>266.5</v>
      </c>
      <c r="AW8" s="14">
        <f t="shared" ca="1" si="1"/>
        <v>452.5</v>
      </c>
      <c r="AX8" s="14">
        <f t="shared" ca="1" si="1"/>
        <v>720.5</v>
      </c>
      <c r="AY8" s="15"/>
      <c r="AZ8" s="14">
        <f t="shared" si="12"/>
        <v>2005</v>
      </c>
      <c r="BA8" s="14">
        <f t="shared" ca="1" si="2"/>
        <v>780.6</v>
      </c>
      <c r="BB8" s="14">
        <f t="shared" ca="1" si="2"/>
        <v>627.9</v>
      </c>
      <c r="BC8" s="14">
        <f t="shared" ca="1" si="2"/>
        <v>646.4</v>
      </c>
      <c r="BD8" s="14">
        <f t="shared" ca="1" si="2"/>
        <v>358.2</v>
      </c>
      <c r="BE8" s="14">
        <f t="shared" ca="1" si="2"/>
        <v>234.3</v>
      </c>
      <c r="BF8" s="14">
        <f t="shared" ca="1" si="2"/>
        <v>18.5</v>
      </c>
      <c r="BG8" s="14">
        <f t="shared" ca="1" si="2"/>
        <v>1.6</v>
      </c>
      <c r="BH8" s="14">
        <f t="shared" ca="1" si="2"/>
        <v>3.7</v>
      </c>
      <c r="BI8" s="14">
        <f t="shared" ca="1" si="2"/>
        <v>30.2</v>
      </c>
      <c r="BJ8" s="14">
        <f t="shared" ca="1" si="2"/>
        <v>214.8</v>
      </c>
      <c r="BK8" s="14">
        <f t="shared" ca="1" si="2"/>
        <v>392.5</v>
      </c>
      <c r="BL8" s="14">
        <f t="shared" ca="1" si="2"/>
        <v>658.5</v>
      </c>
      <c r="BM8" s="15">
        <f t="shared" ca="1" si="3"/>
        <v>3967.2</v>
      </c>
      <c r="BN8" s="14">
        <f t="shared" si="13"/>
        <v>2005</v>
      </c>
      <c r="BO8" s="14">
        <f t="shared" ca="1" si="4"/>
        <v>718.6</v>
      </c>
      <c r="BP8" s="14">
        <f t="shared" ca="1" si="4"/>
        <v>571.9</v>
      </c>
      <c r="BQ8" s="14">
        <f t="shared" ca="1" si="4"/>
        <v>584.4</v>
      </c>
      <c r="BR8" s="14">
        <f t="shared" ca="1" si="4"/>
        <v>300.2</v>
      </c>
      <c r="BS8" s="14">
        <f t="shared" ca="1" si="4"/>
        <v>174.6</v>
      </c>
      <c r="BT8" s="14">
        <f t="shared" ca="1" si="4"/>
        <v>4.4000000000000004</v>
      </c>
      <c r="BU8" s="14">
        <f t="shared" ca="1" si="4"/>
        <v>0</v>
      </c>
      <c r="BV8" s="14">
        <f t="shared" ca="1" si="4"/>
        <v>0</v>
      </c>
      <c r="BW8" s="14">
        <f t="shared" ca="1" si="4"/>
        <v>11.9</v>
      </c>
      <c r="BX8" s="14">
        <f t="shared" ca="1" si="4"/>
        <v>164.8</v>
      </c>
      <c r="BY8" s="14">
        <f t="shared" ca="1" si="4"/>
        <v>332.5</v>
      </c>
      <c r="BZ8" s="14">
        <f t="shared" ca="1" si="4"/>
        <v>596.5</v>
      </c>
      <c r="CA8" s="14"/>
      <c r="CB8" s="14">
        <f t="shared" si="14"/>
        <v>2005</v>
      </c>
      <c r="CC8" s="14">
        <f t="shared" ca="1" si="5"/>
        <v>656.6</v>
      </c>
      <c r="CD8" s="14">
        <f t="shared" ca="1" si="5"/>
        <v>515.9</v>
      </c>
      <c r="CE8" s="14">
        <f t="shared" ca="1" si="5"/>
        <v>522.4</v>
      </c>
      <c r="CF8" s="14">
        <f t="shared" ca="1" si="5"/>
        <v>242.2</v>
      </c>
      <c r="CG8" s="14">
        <f t="shared" ca="1" si="5"/>
        <v>117.6</v>
      </c>
      <c r="CH8" s="14">
        <f t="shared" ca="1" si="5"/>
        <v>0</v>
      </c>
      <c r="CI8" s="14">
        <f t="shared" ca="1" si="5"/>
        <v>0</v>
      </c>
      <c r="CJ8" s="14">
        <f t="shared" ca="1" si="5"/>
        <v>0</v>
      </c>
      <c r="CK8" s="14">
        <f t="shared" ca="1" si="5"/>
        <v>3.9</v>
      </c>
      <c r="CL8" s="14">
        <f t="shared" ca="1" si="5"/>
        <v>117</v>
      </c>
      <c r="CM8" s="14">
        <f t="shared" ca="1" si="5"/>
        <v>272.5</v>
      </c>
      <c r="CN8" s="14">
        <f t="shared" ca="1" si="5"/>
        <v>534.5</v>
      </c>
      <c r="CO8" s="14"/>
      <c r="CP8" s="14">
        <f t="shared" si="15"/>
        <v>2005</v>
      </c>
      <c r="CQ8" s="14">
        <f t="shared" ca="1" si="6"/>
        <v>594.6</v>
      </c>
      <c r="CR8" s="14">
        <f t="shared" ca="1" si="6"/>
        <v>459.9</v>
      </c>
      <c r="CS8" s="14">
        <f t="shared" ca="1" si="6"/>
        <v>460.5</v>
      </c>
      <c r="CT8" s="14">
        <f t="shared" ca="1" si="6"/>
        <v>184.2</v>
      </c>
      <c r="CU8" s="14">
        <f t="shared" ca="1" si="6"/>
        <v>70.599999999999994</v>
      </c>
      <c r="CV8" s="14">
        <f t="shared" ca="1" si="6"/>
        <v>0</v>
      </c>
      <c r="CW8" s="14">
        <f t="shared" ca="1" si="6"/>
        <v>0</v>
      </c>
      <c r="CX8" s="14">
        <f t="shared" ca="1" si="6"/>
        <v>0</v>
      </c>
      <c r="CY8" s="14">
        <f t="shared" ca="1" si="6"/>
        <v>0</v>
      </c>
      <c r="CZ8" s="14">
        <f t="shared" ca="1" si="6"/>
        <v>74.8</v>
      </c>
      <c r="DA8" s="14">
        <f t="shared" ca="1" si="6"/>
        <v>215.6</v>
      </c>
      <c r="DB8" s="14">
        <f t="shared" ca="1" si="6"/>
        <v>472.5</v>
      </c>
      <c r="DC8" s="14"/>
      <c r="DD8" s="14">
        <f t="shared" si="16"/>
        <v>2005</v>
      </c>
      <c r="DE8" s="14">
        <f t="shared" ca="1" si="17"/>
        <v>532.6</v>
      </c>
      <c r="DF8" s="14">
        <f t="shared" ca="1" si="17"/>
        <v>403.9</v>
      </c>
      <c r="DG8" s="14">
        <f t="shared" ca="1" si="17"/>
        <v>400.5</v>
      </c>
      <c r="DH8" s="14">
        <f t="shared" ca="1" si="17"/>
        <v>128</v>
      </c>
      <c r="DI8" s="14">
        <f t="shared" ca="1" si="17"/>
        <v>39.5</v>
      </c>
      <c r="DJ8" s="14">
        <f t="shared" ca="1" si="17"/>
        <v>0</v>
      </c>
      <c r="DK8" s="14">
        <f t="shared" ca="1" si="17"/>
        <v>0</v>
      </c>
      <c r="DL8" s="14">
        <f t="shared" ca="1" si="17"/>
        <v>0</v>
      </c>
      <c r="DM8" s="14">
        <f t="shared" ca="1" si="17"/>
        <v>0</v>
      </c>
      <c r="DN8" s="14">
        <f t="shared" ca="1" si="17"/>
        <v>44</v>
      </c>
      <c r="DO8" s="14">
        <f t="shared" ca="1" si="17"/>
        <v>165.4</v>
      </c>
      <c r="DP8" s="14">
        <f t="shared" ca="1" si="17"/>
        <v>410.5</v>
      </c>
      <c r="DQ8" s="14"/>
      <c r="DR8" s="14">
        <f t="shared" si="18"/>
        <v>2005</v>
      </c>
      <c r="DS8" s="14">
        <f t="shared" ca="1" si="19"/>
        <v>470.6</v>
      </c>
      <c r="DT8" s="14">
        <f t="shared" ca="1" si="19"/>
        <v>347.9</v>
      </c>
      <c r="DU8" s="14">
        <f t="shared" ca="1" si="19"/>
        <v>340.5</v>
      </c>
      <c r="DV8" s="14">
        <f t="shared" ca="1" si="19"/>
        <v>77.8</v>
      </c>
      <c r="DW8" s="14">
        <f t="shared" ca="1" si="19"/>
        <v>18.3</v>
      </c>
      <c r="DX8" s="14">
        <f t="shared" ca="1" si="19"/>
        <v>0</v>
      </c>
      <c r="DY8" s="14">
        <f t="shared" ca="1" si="19"/>
        <v>0</v>
      </c>
      <c r="DZ8" s="14">
        <f t="shared" ca="1" si="19"/>
        <v>0</v>
      </c>
      <c r="EA8" s="14">
        <f t="shared" ca="1" si="19"/>
        <v>0</v>
      </c>
      <c r="EB8" s="14">
        <f t="shared" ca="1" si="19"/>
        <v>20.5</v>
      </c>
      <c r="EC8" s="14">
        <f t="shared" ca="1" si="19"/>
        <v>123.1</v>
      </c>
      <c r="ED8" s="14">
        <f t="shared" ca="1" si="19"/>
        <v>348.5</v>
      </c>
      <c r="EE8" s="14"/>
    </row>
    <row r="9" spans="1:153">
      <c r="A9">
        <v>2002</v>
      </c>
      <c r="B9">
        <v>8</v>
      </c>
      <c r="C9" s="11">
        <v>21.141935483870963</v>
      </c>
      <c r="D9">
        <v>57.4</v>
      </c>
      <c r="E9">
        <v>30.8</v>
      </c>
      <c r="F9">
        <v>23.4</v>
      </c>
      <c r="G9">
        <v>58.8</v>
      </c>
      <c r="H9">
        <v>5</v>
      </c>
      <c r="I9">
        <v>102.4</v>
      </c>
      <c r="J9">
        <v>0</v>
      </c>
      <c r="K9">
        <v>159.4</v>
      </c>
      <c r="L9">
        <v>0</v>
      </c>
      <c r="M9">
        <v>221.4</v>
      </c>
      <c r="N9">
        <v>0</v>
      </c>
      <c r="O9">
        <v>283.39999999999998</v>
      </c>
      <c r="P9">
        <v>0</v>
      </c>
      <c r="Q9">
        <v>345.4</v>
      </c>
      <c r="R9">
        <v>0</v>
      </c>
      <c r="S9">
        <v>407.4</v>
      </c>
      <c r="T9">
        <v>0</v>
      </c>
      <c r="X9" s="14">
        <f t="shared" si="9"/>
        <v>2006</v>
      </c>
      <c r="Y9" s="14">
        <f t="shared" ca="1" si="10"/>
        <v>697.5</v>
      </c>
      <c r="Z9" s="14">
        <f t="shared" ca="1" si="10"/>
        <v>742.6</v>
      </c>
      <c r="AA9" s="14">
        <f t="shared" ca="1" si="10"/>
        <v>679.3</v>
      </c>
      <c r="AB9" s="14">
        <f t="shared" ca="1" si="10"/>
        <v>443.8</v>
      </c>
      <c r="AC9" s="14">
        <f t="shared" ca="1" si="10"/>
        <v>272.89999999999998</v>
      </c>
      <c r="AD9" s="14">
        <f t="shared" ca="1" si="10"/>
        <v>132.4</v>
      </c>
      <c r="AE9" s="14">
        <f t="shared" ca="1" si="10"/>
        <v>28.5</v>
      </c>
      <c r="AF9" s="14">
        <f t="shared" ca="1" si="10"/>
        <v>83.6</v>
      </c>
      <c r="AG9" s="14">
        <f t="shared" ca="1" si="10"/>
        <v>209.6</v>
      </c>
      <c r="AH9" s="14">
        <f t="shared" ca="1" si="10"/>
        <v>411.1</v>
      </c>
      <c r="AI9" s="14">
        <f t="shared" ca="1" si="10"/>
        <v>487.5</v>
      </c>
      <c r="AJ9" s="14">
        <f t="shared" ca="1" si="10"/>
        <v>627.70000000000005</v>
      </c>
      <c r="AK9" s="14"/>
      <c r="AL9" s="14">
        <f t="shared" si="11"/>
        <v>2006</v>
      </c>
      <c r="AM9" s="14">
        <f t="shared" ca="1" si="1"/>
        <v>635.5</v>
      </c>
      <c r="AN9" s="14">
        <f t="shared" ca="1" si="1"/>
        <v>686.6</v>
      </c>
      <c r="AO9" s="14">
        <f t="shared" ca="1" si="1"/>
        <v>617.29999999999995</v>
      </c>
      <c r="AP9" s="14">
        <f t="shared" ca="1" si="1"/>
        <v>383.8</v>
      </c>
      <c r="AQ9" s="14">
        <f t="shared" ca="1" si="1"/>
        <v>214.1</v>
      </c>
      <c r="AR9" s="14">
        <f t="shared" ca="1" si="1"/>
        <v>84.9</v>
      </c>
      <c r="AS9" s="14">
        <f t="shared" ca="1" si="1"/>
        <v>8.9</v>
      </c>
      <c r="AT9" s="14">
        <f t="shared" ca="1" si="1"/>
        <v>39.1</v>
      </c>
      <c r="AU9" s="14">
        <f t="shared" ca="1" si="1"/>
        <v>152</v>
      </c>
      <c r="AV9" s="14">
        <f t="shared" ca="1" si="1"/>
        <v>349.1</v>
      </c>
      <c r="AW9" s="14">
        <f t="shared" ca="1" si="1"/>
        <v>427.5</v>
      </c>
      <c r="AX9" s="14">
        <f t="shared" ca="1" si="1"/>
        <v>565.70000000000005</v>
      </c>
      <c r="AY9" s="15"/>
      <c r="AZ9" s="14">
        <f t="shared" si="12"/>
        <v>2006</v>
      </c>
      <c r="BA9" s="14">
        <f t="shared" ca="1" si="2"/>
        <v>573.5</v>
      </c>
      <c r="BB9" s="14">
        <f t="shared" ca="1" si="2"/>
        <v>630.6</v>
      </c>
      <c r="BC9" s="14">
        <f t="shared" ca="1" si="2"/>
        <v>555.29999999999995</v>
      </c>
      <c r="BD9" s="14">
        <f t="shared" ca="1" si="2"/>
        <v>323.8</v>
      </c>
      <c r="BE9" s="14">
        <f t="shared" ca="1" si="2"/>
        <v>160.9</v>
      </c>
      <c r="BF9" s="14">
        <f t="shared" ca="1" si="2"/>
        <v>46.1</v>
      </c>
      <c r="BG9" s="14">
        <f t="shared" ca="1" si="2"/>
        <v>2.5</v>
      </c>
      <c r="BH9" s="14">
        <f t="shared" ca="1" si="2"/>
        <v>12.1</v>
      </c>
      <c r="BI9" s="14">
        <f t="shared" ca="1" si="2"/>
        <v>98.2</v>
      </c>
      <c r="BJ9" s="14">
        <f t="shared" ca="1" si="2"/>
        <v>287.7</v>
      </c>
      <c r="BK9" s="14">
        <f t="shared" ca="1" si="2"/>
        <v>367.5</v>
      </c>
      <c r="BL9" s="14">
        <f t="shared" ca="1" si="2"/>
        <v>503.7</v>
      </c>
      <c r="BM9" s="15">
        <f t="shared" ca="1" si="3"/>
        <v>3561.8999999999992</v>
      </c>
      <c r="BN9" s="14">
        <f t="shared" si="13"/>
        <v>2006</v>
      </c>
      <c r="BO9" s="14">
        <f t="shared" ca="1" si="4"/>
        <v>511.5</v>
      </c>
      <c r="BP9" s="14">
        <f t="shared" ca="1" si="4"/>
        <v>574.6</v>
      </c>
      <c r="BQ9" s="14">
        <f t="shared" ca="1" si="4"/>
        <v>493.3</v>
      </c>
      <c r="BR9" s="14">
        <f t="shared" ca="1" si="4"/>
        <v>263.8</v>
      </c>
      <c r="BS9" s="14">
        <f t="shared" ca="1" si="4"/>
        <v>111</v>
      </c>
      <c r="BT9" s="14">
        <f t="shared" ca="1" si="4"/>
        <v>20.8</v>
      </c>
      <c r="BU9" s="14">
        <f t="shared" ca="1" si="4"/>
        <v>0</v>
      </c>
      <c r="BV9" s="14">
        <f t="shared" ca="1" si="4"/>
        <v>2</v>
      </c>
      <c r="BW9" s="14">
        <f t="shared" ca="1" si="4"/>
        <v>54</v>
      </c>
      <c r="BX9" s="14">
        <f t="shared" ca="1" si="4"/>
        <v>228</v>
      </c>
      <c r="BY9" s="14">
        <f t="shared" ca="1" si="4"/>
        <v>307.5</v>
      </c>
      <c r="BZ9" s="14">
        <f t="shared" ca="1" si="4"/>
        <v>441.7</v>
      </c>
      <c r="CA9" s="14"/>
      <c r="CB9" s="14">
        <f t="shared" si="14"/>
        <v>2006</v>
      </c>
      <c r="CC9" s="14">
        <f t="shared" ca="1" si="5"/>
        <v>449.5</v>
      </c>
      <c r="CD9" s="14">
        <f t="shared" ca="1" si="5"/>
        <v>518.6</v>
      </c>
      <c r="CE9" s="14">
        <f t="shared" ca="1" si="5"/>
        <v>431.3</v>
      </c>
      <c r="CF9" s="14">
        <f t="shared" ca="1" si="5"/>
        <v>203.9</v>
      </c>
      <c r="CG9" s="14">
        <f t="shared" ca="1" si="5"/>
        <v>64.7</v>
      </c>
      <c r="CH9" s="14">
        <f t="shared" ca="1" si="5"/>
        <v>7.3</v>
      </c>
      <c r="CI9" s="14">
        <f t="shared" ca="1" si="5"/>
        <v>0</v>
      </c>
      <c r="CJ9" s="14">
        <f t="shared" ca="1" si="5"/>
        <v>0</v>
      </c>
      <c r="CK9" s="14">
        <f t="shared" ca="1" si="5"/>
        <v>27.1</v>
      </c>
      <c r="CL9" s="14">
        <f t="shared" ca="1" si="5"/>
        <v>171.6</v>
      </c>
      <c r="CM9" s="14">
        <f t="shared" ca="1" si="5"/>
        <v>247.5</v>
      </c>
      <c r="CN9" s="14">
        <f t="shared" ca="1" si="5"/>
        <v>379.7</v>
      </c>
      <c r="CO9" s="14"/>
      <c r="CP9" s="14">
        <f t="shared" si="15"/>
        <v>2006</v>
      </c>
      <c r="CQ9" s="14">
        <f t="shared" ca="1" si="6"/>
        <v>387.5</v>
      </c>
      <c r="CR9" s="14">
        <f t="shared" ca="1" si="6"/>
        <v>462.6</v>
      </c>
      <c r="CS9" s="14">
        <f t="shared" ca="1" si="6"/>
        <v>370.7</v>
      </c>
      <c r="CT9" s="14">
        <f t="shared" ca="1" si="6"/>
        <v>148.69999999999999</v>
      </c>
      <c r="CU9" s="14">
        <f t="shared" ca="1" si="6"/>
        <v>36</v>
      </c>
      <c r="CV9" s="14">
        <f t="shared" ca="1" si="6"/>
        <v>2.1</v>
      </c>
      <c r="CW9" s="14">
        <f t="shared" ca="1" si="6"/>
        <v>0</v>
      </c>
      <c r="CX9" s="14">
        <f t="shared" ca="1" si="6"/>
        <v>0</v>
      </c>
      <c r="CY9" s="14">
        <f t="shared" ca="1" si="6"/>
        <v>8.3000000000000007</v>
      </c>
      <c r="CZ9" s="14">
        <f t="shared" ca="1" si="6"/>
        <v>123.2</v>
      </c>
      <c r="DA9" s="14">
        <f t="shared" ca="1" si="6"/>
        <v>187.5</v>
      </c>
      <c r="DB9" s="14">
        <f t="shared" ca="1" si="6"/>
        <v>317.7</v>
      </c>
      <c r="DC9" s="14"/>
      <c r="DD9" s="14">
        <f t="shared" si="16"/>
        <v>2006</v>
      </c>
      <c r="DE9" s="14">
        <f t="shared" ca="1" si="17"/>
        <v>325.5</v>
      </c>
      <c r="DF9" s="14">
        <f t="shared" ca="1" si="17"/>
        <v>406.6</v>
      </c>
      <c r="DG9" s="14">
        <f t="shared" ca="1" si="17"/>
        <v>310.7</v>
      </c>
      <c r="DH9" s="14">
        <f t="shared" ca="1" si="17"/>
        <v>99.3</v>
      </c>
      <c r="DI9" s="14">
        <f t="shared" ca="1" si="17"/>
        <v>18</v>
      </c>
      <c r="DJ9" s="14">
        <f t="shared" ca="1" si="17"/>
        <v>0</v>
      </c>
      <c r="DK9" s="14">
        <f t="shared" ca="1" si="17"/>
        <v>0</v>
      </c>
      <c r="DL9" s="14">
        <f t="shared" ca="1" si="17"/>
        <v>0</v>
      </c>
      <c r="DM9" s="14">
        <f t="shared" ca="1" si="17"/>
        <v>1.7</v>
      </c>
      <c r="DN9" s="14">
        <f t="shared" ca="1" si="17"/>
        <v>80</v>
      </c>
      <c r="DO9" s="14">
        <f t="shared" ca="1" si="17"/>
        <v>131</v>
      </c>
      <c r="DP9" s="14">
        <f t="shared" ca="1" si="17"/>
        <v>255.7</v>
      </c>
      <c r="DQ9" s="14"/>
      <c r="DR9" s="14">
        <f t="shared" si="18"/>
        <v>2006</v>
      </c>
      <c r="DS9" s="14">
        <f t="shared" ca="1" si="19"/>
        <v>263.5</v>
      </c>
      <c r="DT9" s="14">
        <f t="shared" ca="1" si="19"/>
        <v>350.6</v>
      </c>
      <c r="DU9" s="14">
        <f t="shared" ca="1" si="19"/>
        <v>251.5</v>
      </c>
      <c r="DV9" s="14">
        <f t="shared" ca="1" si="19"/>
        <v>59.2</v>
      </c>
      <c r="DW9" s="14">
        <f t="shared" ca="1" si="19"/>
        <v>7.7</v>
      </c>
      <c r="DX9" s="14">
        <f t="shared" ca="1" si="19"/>
        <v>0</v>
      </c>
      <c r="DY9" s="14">
        <f t="shared" ca="1" si="19"/>
        <v>0</v>
      </c>
      <c r="DZ9" s="14">
        <f t="shared" ca="1" si="19"/>
        <v>0</v>
      </c>
      <c r="EA9" s="14">
        <f t="shared" ca="1" si="19"/>
        <v>0</v>
      </c>
      <c r="EB9" s="14">
        <f t="shared" ca="1" si="19"/>
        <v>45.7</v>
      </c>
      <c r="EC9" s="14">
        <f t="shared" ca="1" si="19"/>
        <v>85.5</v>
      </c>
      <c r="ED9" s="14">
        <f t="shared" ca="1" si="19"/>
        <v>193.7</v>
      </c>
      <c r="EE9" s="14"/>
    </row>
    <row r="10" spans="1:153">
      <c r="A10">
        <v>2002</v>
      </c>
      <c r="B10">
        <v>9</v>
      </c>
      <c r="C10" s="11">
        <v>19.70333333333333</v>
      </c>
      <c r="D10">
        <v>95.3</v>
      </c>
      <c r="E10">
        <v>26.4</v>
      </c>
      <c r="F10">
        <v>60.2</v>
      </c>
      <c r="G10">
        <v>51.3</v>
      </c>
      <c r="H10">
        <v>30.3</v>
      </c>
      <c r="I10">
        <v>81.400000000000006</v>
      </c>
      <c r="J10">
        <v>11.1</v>
      </c>
      <c r="K10">
        <v>122.2</v>
      </c>
      <c r="L10">
        <v>1.2</v>
      </c>
      <c r="M10">
        <v>172.3</v>
      </c>
      <c r="N10">
        <v>0</v>
      </c>
      <c r="O10">
        <v>231.1</v>
      </c>
      <c r="P10">
        <v>0</v>
      </c>
      <c r="Q10">
        <v>291.10000000000002</v>
      </c>
      <c r="R10">
        <v>0</v>
      </c>
      <c r="S10">
        <v>351.1</v>
      </c>
      <c r="T10">
        <v>0</v>
      </c>
      <c r="X10" s="14">
        <f t="shared" si="9"/>
        <v>2007</v>
      </c>
      <c r="Y10" s="14">
        <f t="shared" ca="1" si="10"/>
        <v>792.8</v>
      </c>
      <c r="Z10" s="14">
        <f t="shared" ca="1" si="10"/>
        <v>841.3</v>
      </c>
      <c r="AA10" s="14">
        <f t="shared" ca="1" si="10"/>
        <v>683.9</v>
      </c>
      <c r="AB10" s="14">
        <f t="shared" ca="1" si="10"/>
        <v>522.29999999999995</v>
      </c>
      <c r="AC10" s="14">
        <f t="shared" ca="1" si="10"/>
        <v>294.7</v>
      </c>
      <c r="AD10" s="14">
        <f t="shared" ca="1" si="10"/>
        <v>115.8</v>
      </c>
      <c r="AE10" s="14">
        <f t="shared" ca="1" si="10"/>
        <v>84.7</v>
      </c>
      <c r="AF10" s="14">
        <f t="shared" ca="1" si="10"/>
        <v>70.900000000000006</v>
      </c>
      <c r="AG10" s="14">
        <f t="shared" ca="1" si="10"/>
        <v>141.9</v>
      </c>
      <c r="AH10" s="14">
        <f t="shared" ca="1" si="10"/>
        <v>244.7</v>
      </c>
      <c r="AI10" s="14">
        <f t="shared" ca="1" si="10"/>
        <v>586.29999999999995</v>
      </c>
      <c r="AJ10" s="14">
        <f t="shared" ca="1" si="10"/>
        <v>778.1</v>
      </c>
      <c r="AK10" s="14"/>
      <c r="AL10" s="14">
        <f t="shared" si="11"/>
        <v>2007</v>
      </c>
      <c r="AM10" s="14">
        <f t="shared" ca="1" si="1"/>
        <v>730.8</v>
      </c>
      <c r="AN10" s="14">
        <f t="shared" ca="1" si="1"/>
        <v>785.3</v>
      </c>
      <c r="AO10" s="14">
        <f t="shared" ca="1" si="1"/>
        <v>621.9</v>
      </c>
      <c r="AP10" s="14">
        <f t="shared" ca="1" si="1"/>
        <v>462.3</v>
      </c>
      <c r="AQ10" s="14">
        <f t="shared" ca="1" si="1"/>
        <v>238.5</v>
      </c>
      <c r="AR10" s="14">
        <f t="shared" ca="1" si="1"/>
        <v>76.7</v>
      </c>
      <c r="AS10" s="14">
        <f t="shared" ca="1" si="1"/>
        <v>43.7</v>
      </c>
      <c r="AT10" s="14">
        <f t="shared" ca="1" si="1"/>
        <v>36.4</v>
      </c>
      <c r="AU10" s="14">
        <f t="shared" ca="1" si="1"/>
        <v>92.3</v>
      </c>
      <c r="AV10" s="14">
        <f t="shared" ca="1" si="1"/>
        <v>189.8</v>
      </c>
      <c r="AW10" s="14">
        <f t="shared" ca="1" si="1"/>
        <v>526.29999999999995</v>
      </c>
      <c r="AX10" s="14">
        <f t="shared" ca="1" si="1"/>
        <v>716.1</v>
      </c>
      <c r="AY10" s="15"/>
      <c r="AZ10" s="14">
        <f t="shared" si="12"/>
        <v>2007</v>
      </c>
      <c r="BA10" s="14">
        <f t="shared" ca="1" si="2"/>
        <v>668.8</v>
      </c>
      <c r="BB10" s="14">
        <f t="shared" ca="1" si="2"/>
        <v>729.3</v>
      </c>
      <c r="BC10" s="14">
        <f t="shared" ca="1" si="2"/>
        <v>559.9</v>
      </c>
      <c r="BD10" s="14">
        <f t="shared" ca="1" si="2"/>
        <v>402.3</v>
      </c>
      <c r="BE10" s="14">
        <f t="shared" ca="1" si="2"/>
        <v>185.5</v>
      </c>
      <c r="BF10" s="14">
        <f t="shared" ca="1" si="2"/>
        <v>45.6</v>
      </c>
      <c r="BG10" s="14">
        <f t="shared" ca="1" si="2"/>
        <v>13.4</v>
      </c>
      <c r="BH10" s="14">
        <f t="shared" ca="1" si="2"/>
        <v>17.5</v>
      </c>
      <c r="BI10" s="14">
        <f t="shared" ca="1" si="2"/>
        <v>50.4</v>
      </c>
      <c r="BJ10" s="14">
        <f t="shared" ca="1" si="2"/>
        <v>141.9</v>
      </c>
      <c r="BK10" s="14">
        <f t="shared" ca="1" si="2"/>
        <v>466.3</v>
      </c>
      <c r="BL10" s="14">
        <f t="shared" ca="1" si="2"/>
        <v>654.1</v>
      </c>
      <c r="BM10" s="15">
        <f t="shared" ca="1" si="3"/>
        <v>3935.0000000000005</v>
      </c>
      <c r="BN10" s="14">
        <f t="shared" si="13"/>
        <v>2007</v>
      </c>
      <c r="BO10" s="14">
        <f t="shared" ca="1" si="4"/>
        <v>606.79999999999995</v>
      </c>
      <c r="BP10" s="14">
        <f t="shared" ca="1" si="4"/>
        <v>673.3</v>
      </c>
      <c r="BQ10" s="14">
        <f t="shared" ca="1" si="4"/>
        <v>497.9</v>
      </c>
      <c r="BR10" s="14">
        <f t="shared" ca="1" si="4"/>
        <v>343.7</v>
      </c>
      <c r="BS10" s="14">
        <f t="shared" ca="1" si="4"/>
        <v>138.4</v>
      </c>
      <c r="BT10" s="14">
        <f t="shared" ca="1" si="4"/>
        <v>23.7</v>
      </c>
      <c r="BU10" s="14">
        <f t="shared" ca="1" si="4"/>
        <v>1.8</v>
      </c>
      <c r="BV10" s="14">
        <f t="shared" ca="1" si="4"/>
        <v>6.8</v>
      </c>
      <c r="BW10" s="14">
        <f t="shared" ca="1" si="4"/>
        <v>21.9</v>
      </c>
      <c r="BX10" s="14">
        <f t="shared" ca="1" si="4"/>
        <v>101.8</v>
      </c>
      <c r="BY10" s="14">
        <f t="shared" ca="1" si="4"/>
        <v>406.3</v>
      </c>
      <c r="BZ10" s="14">
        <f t="shared" ca="1" si="4"/>
        <v>592.1</v>
      </c>
      <c r="CA10" s="14"/>
      <c r="CB10" s="14">
        <f t="shared" si="14"/>
        <v>2007</v>
      </c>
      <c r="CC10" s="14">
        <f t="shared" ca="1" si="5"/>
        <v>544.79999999999995</v>
      </c>
      <c r="CD10" s="14">
        <f t="shared" ca="1" si="5"/>
        <v>617.29999999999995</v>
      </c>
      <c r="CE10" s="14">
        <f t="shared" ca="1" si="5"/>
        <v>435.9</v>
      </c>
      <c r="CF10" s="14">
        <f t="shared" ca="1" si="5"/>
        <v>287.10000000000002</v>
      </c>
      <c r="CG10" s="14">
        <f t="shared" ca="1" si="5"/>
        <v>94.8</v>
      </c>
      <c r="CH10" s="14">
        <f t="shared" ca="1" si="5"/>
        <v>11.8</v>
      </c>
      <c r="CI10" s="14">
        <f t="shared" ca="1" si="5"/>
        <v>0</v>
      </c>
      <c r="CJ10" s="14">
        <f t="shared" ca="1" si="5"/>
        <v>0.3</v>
      </c>
      <c r="CK10" s="14">
        <f t="shared" ca="1" si="5"/>
        <v>7.5</v>
      </c>
      <c r="CL10" s="14">
        <f t="shared" ca="1" si="5"/>
        <v>66.400000000000006</v>
      </c>
      <c r="CM10" s="14">
        <f t="shared" ca="1" si="5"/>
        <v>346.3</v>
      </c>
      <c r="CN10" s="14">
        <f t="shared" ca="1" si="5"/>
        <v>530.1</v>
      </c>
      <c r="CO10" s="14"/>
      <c r="CP10" s="14">
        <f t="shared" si="15"/>
        <v>2007</v>
      </c>
      <c r="CQ10" s="14">
        <f t="shared" ca="1" si="6"/>
        <v>482.8</v>
      </c>
      <c r="CR10" s="14">
        <f t="shared" ca="1" si="6"/>
        <v>561.29999999999995</v>
      </c>
      <c r="CS10" s="14">
        <f t="shared" ca="1" si="6"/>
        <v>375.2</v>
      </c>
      <c r="CT10" s="14">
        <f t="shared" ca="1" si="6"/>
        <v>231.5</v>
      </c>
      <c r="CU10" s="14">
        <f t="shared" ca="1" si="6"/>
        <v>60.6</v>
      </c>
      <c r="CV10" s="14">
        <f t="shared" ca="1" si="6"/>
        <v>5.6</v>
      </c>
      <c r="CW10" s="14">
        <f t="shared" ca="1" si="6"/>
        <v>0</v>
      </c>
      <c r="CX10" s="14">
        <f t="shared" ca="1" si="6"/>
        <v>0</v>
      </c>
      <c r="CY10" s="14">
        <f t="shared" ca="1" si="6"/>
        <v>2.6</v>
      </c>
      <c r="CZ10" s="14">
        <f t="shared" ca="1" si="6"/>
        <v>35.700000000000003</v>
      </c>
      <c r="DA10" s="14">
        <f t="shared" ca="1" si="6"/>
        <v>286.3</v>
      </c>
      <c r="DB10" s="14">
        <f t="shared" ca="1" si="6"/>
        <v>468.1</v>
      </c>
      <c r="DC10" s="14"/>
      <c r="DD10" s="14">
        <f t="shared" si="16"/>
        <v>2007</v>
      </c>
      <c r="DE10" s="14">
        <f t="shared" ca="1" si="17"/>
        <v>420.8</v>
      </c>
      <c r="DF10" s="14">
        <f t="shared" ca="1" si="17"/>
        <v>505.3</v>
      </c>
      <c r="DG10" s="14">
        <f t="shared" ca="1" si="17"/>
        <v>316.60000000000002</v>
      </c>
      <c r="DH10" s="14">
        <f t="shared" ca="1" si="17"/>
        <v>179.2</v>
      </c>
      <c r="DI10" s="14">
        <f t="shared" ca="1" si="17"/>
        <v>32.6</v>
      </c>
      <c r="DJ10" s="14">
        <f t="shared" ca="1" si="17"/>
        <v>1.7</v>
      </c>
      <c r="DK10" s="14">
        <f t="shared" ca="1" si="17"/>
        <v>0</v>
      </c>
      <c r="DL10" s="14">
        <f t="shared" ca="1" si="17"/>
        <v>0</v>
      </c>
      <c r="DM10" s="14">
        <f t="shared" ca="1" si="17"/>
        <v>0.6</v>
      </c>
      <c r="DN10" s="14">
        <f t="shared" ca="1" si="17"/>
        <v>11.4</v>
      </c>
      <c r="DO10" s="14">
        <f t="shared" ca="1" si="17"/>
        <v>227</v>
      </c>
      <c r="DP10" s="14">
        <f t="shared" ca="1" si="17"/>
        <v>406.1</v>
      </c>
      <c r="DQ10" s="14"/>
      <c r="DR10" s="14">
        <f t="shared" si="18"/>
        <v>2007</v>
      </c>
      <c r="DS10" s="14">
        <f t="shared" ca="1" si="19"/>
        <v>360.6</v>
      </c>
      <c r="DT10" s="14">
        <f t="shared" ca="1" si="19"/>
        <v>449.3</v>
      </c>
      <c r="DU10" s="14">
        <f t="shared" ca="1" si="19"/>
        <v>259.2</v>
      </c>
      <c r="DV10" s="14">
        <f t="shared" ca="1" si="19"/>
        <v>129.1</v>
      </c>
      <c r="DW10" s="14">
        <f t="shared" ca="1" si="19"/>
        <v>8.5</v>
      </c>
      <c r="DX10" s="14">
        <f t="shared" ca="1" si="19"/>
        <v>0</v>
      </c>
      <c r="DY10" s="14">
        <f t="shared" ca="1" si="19"/>
        <v>0</v>
      </c>
      <c r="DZ10" s="14">
        <f t="shared" ca="1" si="19"/>
        <v>0</v>
      </c>
      <c r="EA10" s="14">
        <f t="shared" ca="1" si="19"/>
        <v>0</v>
      </c>
      <c r="EB10" s="14">
        <f t="shared" ca="1" si="19"/>
        <v>2.9</v>
      </c>
      <c r="EC10" s="14">
        <f t="shared" ca="1" si="19"/>
        <v>170.6</v>
      </c>
      <c r="ED10" s="14">
        <f t="shared" ca="1" si="19"/>
        <v>344.1</v>
      </c>
      <c r="EE10" s="14"/>
    </row>
    <row r="11" spans="1:153">
      <c r="A11">
        <v>2002</v>
      </c>
      <c r="B11">
        <v>10</v>
      </c>
      <c r="C11" s="11">
        <v>8.4870967741935477</v>
      </c>
      <c r="D11">
        <v>421.8</v>
      </c>
      <c r="E11">
        <v>2.9</v>
      </c>
      <c r="F11">
        <v>362.3</v>
      </c>
      <c r="G11">
        <v>5.4</v>
      </c>
      <c r="H11">
        <v>304.39999999999998</v>
      </c>
      <c r="I11">
        <v>9.5</v>
      </c>
      <c r="J11">
        <v>248.4</v>
      </c>
      <c r="K11">
        <v>15.5</v>
      </c>
      <c r="L11">
        <v>193.3</v>
      </c>
      <c r="M11">
        <v>22.4</v>
      </c>
      <c r="N11">
        <v>144.30000000000001</v>
      </c>
      <c r="O11">
        <v>35.4</v>
      </c>
      <c r="P11">
        <v>100.9</v>
      </c>
      <c r="Q11">
        <v>54</v>
      </c>
      <c r="R11">
        <v>62.7</v>
      </c>
      <c r="S11">
        <v>77.8</v>
      </c>
      <c r="T11">
        <v>0</v>
      </c>
      <c r="X11" s="14">
        <f t="shared" si="9"/>
        <v>2008</v>
      </c>
      <c r="Y11" s="14">
        <f t="shared" ca="1" si="10"/>
        <v>746.1</v>
      </c>
      <c r="Z11" s="14">
        <f t="shared" ca="1" si="10"/>
        <v>804.6</v>
      </c>
      <c r="AA11" s="14">
        <f t="shared" ca="1" si="10"/>
        <v>754.2</v>
      </c>
      <c r="AB11" s="14">
        <f t="shared" ca="1" si="10"/>
        <v>399.5</v>
      </c>
      <c r="AC11" s="14">
        <f t="shared" ca="1" si="10"/>
        <v>362.1</v>
      </c>
      <c r="AD11" s="14">
        <f t="shared" ca="1" si="10"/>
        <v>112.6</v>
      </c>
      <c r="AE11" s="14">
        <f t="shared" ca="1" si="10"/>
        <v>61</v>
      </c>
      <c r="AF11" s="14">
        <f t="shared" ca="1" si="10"/>
        <v>100.9</v>
      </c>
      <c r="AG11" s="14">
        <f t="shared" ca="1" si="10"/>
        <v>172.1</v>
      </c>
      <c r="AH11" s="14">
        <f t="shared" ca="1" si="10"/>
        <v>393.3</v>
      </c>
      <c r="AI11" s="14">
        <f t="shared" ca="1" si="10"/>
        <v>564.29999999999995</v>
      </c>
      <c r="AJ11" s="14">
        <f t="shared" ca="1" si="10"/>
        <v>792.4</v>
      </c>
      <c r="AK11" s="14"/>
      <c r="AL11" s="14">
        <f t="shared" si="11"/>
        <v>2008</v>
      </c>
      <c r="AM11" s="14">
        <f t="shared" ca="1" si="1"/>
        <v>684.1</v>
      </c>
      <c r="AN11" s="14">
        <f t="shared" ca="1" si="1"/>
        <v>746.6</v>
      </c>
      <c r="AO11" s="14">
        <f t="shared" ca="1" si="1"/>
        <v>692.2</v>
      </c>
      <c r="AP11" s="14">
        <f t="shared" ca="1" si="1"/>
        <v>339.5</v>
      </c>
      <c r="AQ11" s="14">
        <f t="shared" ca="1" si="1"/>
        <v>300.10000000000002</v>
      </c>
      <c r="AR11" s="14">
        <f t="shared" ca="1" si="1"/>
        <v>69.7</v>
      </c>
      <c r="AS11" s="14">
        <f t="shared" ca="1" si="1"/>
        <v>25.4</v>
      </c>
      <c r="AT11" s="14">
        <f t="shared" ca="1" si="1"/>
        <v>50.8</v>
      </c>
      <c r="AU11" s="14">
        <f t="shared" ca="1" si="1"/>
        <v>115.9</v>
      </c>
      <c r="AV11" s="14">
        <f t="shared" ca="1" si="1"/>
        <v>333</v>
      </c>
      <c r="AW11" s="14">
        <f t="shared" ca="1" si="1"/>
        <v>504.3</v>
      </c>
      <c r="AX11" s="14">
        <f t="shared" ca="1" si="1"/>
        <v>730.4</v>
      </c>
      <c r="AY11" s="15"/>
      <c r="AZ11" s="14">
        <f t="shared" si="12"/>
        <v>2008</v>
      </c>
      <c r="BA11" s="14">
        <f t="shared" ca="1" si="2"/>
        <v>622.1</v>
      </c>
      <c r="BB11" s="14">
        <f t="shared" ca="1" si="2"/>
        <v>688.6</v>
      </c>
      <c r="BC11" s="14">
        <f t="shared" ca="1" si="2"/>
        <v>630.20000000000005</v>
      </c>
      <c r="BD11" s="14">
        <f t="shared" ca="1" si="2"/>
        <v>280.39999999999998</v>
      </c>
      <c r="BE11" s="14">
        <f t="shared" ca="1" si="2"/>
        <v>238.1</v>
      </c>
      <c r="BF11" s="14">
        <f t="shared" ca="1" si="2"/>
        <v>35.200000000000003</v>
      </c>
      <c r="BG11" s="14">
        <f t="shared" ca="1" si="2"/>
        <v>9.5</v>
      </c>
      <c r="BH11" s="14">
        <f t="shared" ca="1" si="2"/>
        <v>19.399999999999999</v>
      </c>
      <c r="BI11" s="14">
        <f t="shared" ca="1" si="2"/>
        <v>72.7</v>
      </c>
      <c r="BJ11" s="14">
        <f t="shared" ca="1" si="2"/>
        <v>273</v>
      </c>
      <c r="BK11" s="14">
        <f t="shared" ca="1" si="2"/>
        <v>444.3</v>
      </c>
      <c r="BL11" s="14">
        <f t="shared" ca="1" si="2"/>
        <v>668.4</v>
      </c>
      <c r="BM11" s="15">
        <f t="shared" ca="1" si="3"/>
        <v>3981.9</v>
      </c>
      <c r="BN11" s="14">
        <f t="shared" si="13"/>
        <v>2008</v>
      </c>
      <c r="BO11" s="14">
        <f t="shared" ca="1" si="4"/>
        <v>560.1</v>
      </c>
      <c r="BP11" s="14">
        <f t="shared" ca="1" si="4"/>
        <v>630.6</v>
      </c>
      <c r="BQ11" s="14">
        <f t="shared" ca="1" si="4"/>
        <v>568.20000000000005</v>
      </c>
      <c r="BR11" s="14">
        <f t="shared" ca="1" si="4"/>
        <v>226.1</v>
      </c>
      <c r="BS11" s="14">
        <f t="shared" ca="1" si="4"/>
        <v>178.1</v>
      </c>
      <c r="BT11" s="14">
        <f t="shared" ca="1" si="4"/>
        <v>14.9</v>
      </c>
      <c r="BU11" s="14">
        <f t="shared" ca="1" si="4"/>
        <v>1</v>
      </c>
      <c r="BV11" s="14">
        <f t="shared" ca="1" si="4"/>
        <v>4.3</v>
      </c>
      <c r="BW11" s="14">
        <f t="shared" ca="1" si="4"/>
        <v>36.799999999999997</v>
      </c>
      <c r="BX11" s="14">
        <f t="shared" ca="1" si="4"/>
        <v>214.2</v>
      </c>
      <c r="BY11" s="14">
        <f t="shared" ca="1" si="4"/>
        <v>385.2</v>
      </c>
      <c r="BZ11" s="14">
        <f t="shared" ca="1" si="4"/>
        <v>606.4</v>
      </c>
      <c r="CA11" s="14"/>
      <c r="CB11" s="14">
        <f t="shared" si="14"/>
        <v>2008</v>
      </c>
      <c r="CC11" s="14">
        <f t="shared" ca="1" si="5"/>
        <v>498.1</v>
      </c>
      <c r="CD11" s="14">
        <f t="shared" ca="1" si="5"/>
        <v>572.6</v>
      </c>
      <c r="CE11" s="14">
        <f t="shared" ca="1" si="5"/>
        <v>506.2</v>
      </c>
      <c r="CF11" s="14">
        <f t="shared" ca="1" si="5"/>
        <v>180.7</v>
      </c>
      <c r="CG11" s="14">
        <f t="shared" ca="1" si="5"/>
        <v>125</v>
      </c>
      <c r="CH11" s="14">
        <f t="shared" ca="1" si="5"/>
        <v>3.1</v>
      </c>
      <c r="CI11" s="14">
        <f t="shared" ca="1" si="5"/>
        <v>0</v>
      </c>
      <c r="CJ11" s="14">
        <f t="shared" ca="1" si="5"/>
        <v>0</v>
      </c>
      <c r="CK11" s="14">
        <f t="shared" ca="1" si="5"/>
        <v>14.4</v>
      </c>
      <c r="CL11" s="14">
        <f t="shared" ca="1" si="5"/>
        <v>157.4</v>
      </c>
      <c r="CM11" s="14">
        <f t="shared" ca="1" si="5"/>
        <v>329.2</v>
      </c>
      <c r="CN11" s="14">
        <f t="shared" ca="1" si="5"/>
        <v>544.4</v>
      </c>
      <c r="CO11" s="14"/>
      <c r="CP11" s="14">
        <f t="shared" si="15"/>
        <v>2008</v>
      </c>
      <c r="CQ11" s="14">
        <f t="shared" ca="1" si="6"/>
        <v>436.1</v>
      </c>
      <c r="CR11" s="14">
        <f t="shared" ca="1" si="6"/>
        <v>514.6</v>
      </c>
      <c r="CS11" s="14">
        <f t="shared" ca="1" si="6"/>
        <v>444.2</v>
      </c>
      <c r="CT11" s="14">
        <f t="shared" ca="1" si="6"/>
        <v>139.4</v>
      </c>
      <c r="CU11" s="14">
        <f t="shared" ca="1" si="6"/>
        <v>76.2</v>
      </c>
      <c r="CV11" s="14">
        <f t="shared" ca="1" si="6"/>
        <v>0</v>
      </c>
      <c r="CW11" s="14">
        <f t="shared" ca="1" si="6"/>
        <v>0</v>
      </c>
      <c r="CX11" s="14">
        <f t="shared" ca="1" si="6"/>
        <v>0</v>
      </c>
      <c r="CY11" s="14">
        <f t="shared" ca="1" si="6"/>
        <v>2.7</v>
      </c>
      <c r="CZ11" s="14">
        <f t="shared" ca="1" si="6"/>
        <v>105.3</v>
      </c>
      <c r="DA11" s="14">
        <f t="shared" ca="1" si="6"/>
        <v>276.2</v>
      </c>
      <c r="DB11" s="14">
        <f t="shared" ca="1" si="6"/>
        <v>482.4</v>
      </c>
      <c r="DC11" s="14"/>
      <c r="DD11" s="14">
        <f t="shared" si="16"/>
        <v>2008</v>
      </c>
      <c r="DE11" s="14">
        <f t="shared" ca="1" si="17"/>
        <v>377.2</v>
      </c>
      <c r="DF11" s="14">
        <f t="shared" ca="1" si="17"/>
        <v>456.6</v>
      </c>
      <c r="DG11" s="14">
        <f t="shared" ca="1" si="17"/>
        <v>382.2</v>
      </c>
      <c r="DH11" s="14">
        <f t="shared" ca="1" si="17"/>
        <v>100.8</v>
      </c>
      <c r="DI11" s="14">
        <f t="shared" ca="1" si="17"/>
        <v>37.5</v>
      </c>
      <c r="DJ11" s="14">
        <f t="shared" ca="1" si="17"/>
        <v>0</v>
      </c>
      <c r="DK11" s="14">
        <f t="shared" ca="1" si="17"/>
        <v>0</v>
      </c>
      <c r="DL11" s="14">
        <f t="shared" ca="1" si="17"/>
        <v>0</v>
      </c>
      <c r="DM11" s="14">
        <f t="shared" ca="1" si="17"/>
        <v>0</v>
      </c>
      <c r="DN11" s="14">
        <f t="shared" ca="1" si="17"/>
        <v>62.9</v>
      </c>
      <c r="DO11" s="14">
        <f t="shared" ca="1" si="17"/>
        <v>226.2</v>
      </c>
      <c r="DP11" s="14">
        <f t="shared" ca="1" si="17"/>
        <v>420.4</v>
      </c>
      <c r="DQ11" s="14"/>
      <c r="DR11" s="14">
        <f t="shared" si="18"/>
        <v>2008</v>
      </c>
      <c r="DS11" s="14">
        <f t="shared" ca="1" si="19"/>
        <v>319.2</v>
      </c>
      <c r="DT11" s="14">
        <f t="shared" ca="1" si="19"/>
        <v>398.6</v>
      </c>
      <c r="DU11" s="14">
        <f t="shared" ca="1" si="19"/>
        <v>320.2</v>
      </c>
      <c r="DV11" s="14">
        <f t="shared" ca="1" si="19"/>
        <v>67.7</v>
      </c>
      <c r="DW11" s="14">
        <f t="shared" ca="1" si="19"/>
        <v>11.7</v>
      </c>
      <c r="DX11" s="14">
        <f t="shared" ca="1" si="19"/>
        <v>0</v>
      </c>
      <c r="DY11" s="14">
        <f t="shared" ca="1" si="19"/>
        <v>0</v>
      </c>
      <c r="DZ11" s="14">
        <f t="shared" ca="1" si="19"/>
        <v>0</v>
      </c>
      <c r="EA11" s="14">
        <f t="shared" ca="1" si="19"/>
        <v>0</v>
      </c>
      <c r="EB11" s="14">
        <f t="shared" ca="1" si="19"/>
        <v>31.3</v>
      </c>
      <c r="EC11" s="14">
        <f t="shared" ca="1" si="19"/>
        <v>178.6</v>
      </c>
      <c r="ED11" s="14">
        <f t="shared" ca="1" si="19"/>
        <v>358.6</v>
      </c>
      <c r="EE11" s="14"/>
    </row>
    <row r="12" spans="1:153">
      <c r="A12">
        <v>2002</v>
      </c>
      <c r="B12">
        <v>11</v>
      </c>
      <c r="C12" s="11">
        <v>2.99</v>
      </c>
      <c r="D12">
        <v>570.29999999999995</v>
      </c>
      <c r="E12">
        <v>0</v>
      </c>
      <c r="F12">
        <v>510.3</v>
      </c>
      <c r="G12">
        <v>0</v>
      </c>
      <c r="H12">
        <v>450.3</v>
      </c>
      <c r="I12">
        <v>0</v>
      </c>
      <c r="J12">
        <v>390.3</v>
      </c>
      <c r="K12">
        <v>0</v>
      </c>
      <c r="L12">
        <v>331.5</v>
      </c>
      <c r="M12">
        <v>1.2</v>
      </c>
      <c r="N12">
        <v>274.89999999999998</v>
      </c>
      <c r="O12">
        <v>4.5999999999999996</v>
      </c>
      <c r="P12">
        <v>218.9</v>
      </c>
      <c r="Q12">
        <v>8.6</v>
      </c>
      <c r="R12">
        <v>163.69999999999999</v>
      </c>
      <c r="S12">
        <v>13.4</v>
      </c>
      <c r="T12">
        <v>6</v>
      </c>
      <c r="X12" s="14">
        <f t="shared" si="9"/>
        <v>2009</v>
      </c>
      <c r="Y12" s="14">
        <f t="shared" ca="1" si="10"/>
        <v>940.5</v>
      </c>
      <c r="Z12" s="14">
        <f t="shared" ca="1" si="10"/>
        <v>732.1</v>
      </c>
      <c r="AA12" s="14">
        <f t="shared" ca="1" si="10"/>
        <v>680.5</v>
      </c>
      <c r="AB12" s="14">
        <f t="shared" ca="1" si="10"/>
        <v>471.5</v>
      </c>
      <c r="AC12" s="14">
        <f t="shared" ca="1" si="10"/>
        <v>320.89999999999998</v>
      </c>
      <c r="AD12" s="14">
        <f t="shared" ca="1" si="10"/>
        <v>201.3</v>
      </c>
      <c r="AE12" s="14">
        <f t="shared" ca="1" si="10"/>
        <v>121.2</v>
      </c>
      <c r="AF12" s="14">
        <f t="shared" ca="1" si="10"/>
        <v>91</v>
      </c>
      <c r="AG12" s="14">
        <f t="shared" ca="1" si="10"/>
        <v>185.1</v>
      </c>
      <c r="AH12" s="14">
        <f t="shared" ca="1" si="10"/>
        <v>420.5</v>
      </c>
      <c r="AI12" s="14">
        <f t="shared" ca="1" si="10"/>
        <v>471.5</v>
      </c>
      <c r="AJ12" s="14">
        <f t="shared" ca="1" si="10"/>
        <v>759.5</v>
      </c>
      <c r="AK12" s="14"/>
      <c r="AL12" s="14">
        <f t="shared" si="11"/>
        <v>2009</v>
      </c>
      <c r="AM12" s="14">
        <f t="shared" ca="1" si="1"/>
        <v>878.5</v>
      </c>
      <c r="AN12" s="14">
        <f t="shared" ca="1" si="1"/>
        <v>676.1</v>
      </c>
      <c r="AO12" s="14">
        <f t="shared" ca="1" si="1"/>
        <v>618.5</v>
      </c>
      <c r="AP12" s="14">
        <f t="shared" ca="1" si="1"/>
        <v>411.5</v>
      </c>
      <c r="AQ12" s="14">
        <f t="shared" ca="1" si="1"/>
        <v>260.89999999999998</v>
      </c>
      <c r="AR12" s="14">
        <f t="shared" ca="1" si="1"/>
        <v>145.1</v>
      </c>
      <c r="AS12" s="14">
        <f t="shared" ca="1" si="1"/>
        <v>63.5</v>
      </c>
      <c r="AT12" s="14">
        <f t="shared" ca="1" si="1"/>
        <v>47.4</v>
      </c>
      <c r="AU12" s="14">
        <f t="shared" ca="1" si="1"/>
        <v>125.9</v>
      </c>
      <c r="AV12" s="14">
        <f t="shared" ca="1" si="1"/>
        <v>358.5</v>
      </c>
      <c r="AW12" s="14">
        <f t="shared" ca="1" si="1"/>
        <v>411.5</v>
      </c>
      <c r="AX12" s="14">
        <f t="shared" ca="1" si="1"/>
        <v>697.5</v>
      </c>
      <c r="AY12" s="15"/>
      <c r="AZ12" s="14">
        <f t="shared" si="12"/>
        <v>2009</v>
      </c>
      <c r="BA12" s="14">
        <f t="shared" ca="1" si="2"/>
        <v>816.5</v>
      </c>
      <c r="BB12" s="14">
        <f t="shared" ca="1" si="2"/>
        <v>620.1</v>
      </c>
      <c r="BC12" s="14">
        <f t="shared" ca="1" si="2"/>
        <v>556.5</v>
      </c>
      <c r="BD12" s="14">
        <f t="shared" ca="1" si="2"/>
        <v>352</v>
      </c>
      <c r="BE12" s="14">
        <f t="shared" ca="1" si="2"/>
        <v>202.8</v>
      </c>
      <c r="BF12" s="14">
        <f t="shared" ca="1" si="2"/>
        <v>98.2</v>
      </c>
      <c r="BG12" s="14">
        <f t="shared" ca="1" si="2"/>
        <v>21.5</v>
      </c>
      <c r="BH12" s="14">
        <f t="shared" ca="1" si="2"/>
        <v>20</v>
      </c>
      <c r="BI12" s="14">
        <f t="shared" ca="1" si="2"/>
        <v>75.8</v>
      </c>
      <c r="BJ12" s="14">
        <f t="shared" ca="1" si="2"/>
        <v>296.5</v>
      </c>
      <c r="BK12" s="14">
        <f t="shared" ca="1" si="2"/>
        <v>351.5</v>
      </c>
      <c r="BL12" s="14">
        <f t="shared" ca="1" si="2"/>
        <v>635.5</v>
      </c>
      <c r="BM12" s="15">
        <f t="shared" ca="1" si="3"/>
        <v>4046.9</v>
      </c>
      <c r="BN12" s="14">
        <f t="shared" si="13"/>
        <v>2009</v>
      </c>
      <c r="BO12" s="14">
        <f t="shared" ca="1" si="4"/>
        <v>754.5</v>
      </c>
      <c r="BP12" s="14">
        <f t="shared" ca="1" si="4"/>
        <v>564.1</v>
      </c>
      <c r="BQ12" s="14">
        <f t="shared" ca="1" si="4"/>
        <v>494.5</v>
      </c>
      <c r="BR12" s="14">
        <f t="shared" ca="1" si="4"/>
        <v>294</v>
      </c>
      <c r="BS12" s="14">
        <f t="shared" ca="1" si="4"/>
        <v>146.19999999999999</v>
      </c>
      <c r="BT12" s="14">
        <f t="shared" ca="1" si="4"/>
        <v>61.4</v>
      </c>
      <c r="BU12" s="14">
        <f t="shared" ca="1" si="4"/>
        <v>2.1</v>
      </c>
      <c r="BV12" s="14">
        <f t="shared" ca="1" si="4"/>
        <v>6.8</v>
      </c>
      <c r="BW12" s="14">
        <f t="shared" ca="1" si="4"/>
        <v>38.4</v>
      </c>
      <c r="BX12" s="14">
        <f t="shared" ca="1" si="4"/>
        <v>234.5</v>
      </c>
      <c r="BY12" s="14">
        <f t="shared" ca="1" si="4"/>
        <v>291.5</v>
      </c>
      <c r="BZ12" s="14">
        <f t="shared" ca="1" si="4"/>
        <v>573.5</v>
      </c>
      <c r="CA12" s="14"/>
      <c r="CB12" s="14">
        <f t="shared" si="14"/>
        <v>2009</v>
      </c>
      <c r="CC12" s="14">
        <f t="shared" ca="1" si="5"/>
        <v>692.5</v>
      </c>
      <c r="CD12" s="14">
        <f t="shared" ca="1" si="5"/>
        <v>508.1</v>
      </c>
      <c r="CE12" s="14">
        <f t="shared" ca="1" si="5"/>
        <v>432.5</v>
      </c>
      <c r="CF12" s="14">
        <f t="shared" ca="1" si="5"/>
        <v>239</v>
      </c>
      <c r="CG12" s="14">
        <f t="shared" ca="1" si="5"/>
        <v>93.3</v>
      </c>
      <c r="CH12" s="14">
        <f t="shared" ca="1" si="5"/>
        <v>30.8</v>
      </c>
      <c r="CI12" s="14">
        <f t="shared" ca="1" si="5"/>
        <v>0</v>
      </c>
      <c r="CJ12" s="14">
        <f t="shared" ca="1" si="5"/>
        <v>0</v>
      </c>
      <c r="CK12" s="14">
        <f t="shared" ca="1" si="5"/>
        <v>16.5</v>
      </c>
      <c r="CL12" s="14">
        <f t="shared" ca="1" si="5"/>
        <v>173.1</v>
      </c>
      <c r="CM12" s="14">
        <f t="shared" ca="1" si="5"/>
        <v>231.5</v>
      </c>
      <c r="CN12" s="14">
        <f t="shared" ca="1" si="5"/>
        <v>511.5</v>
      </c>
      <c r="CO12" s="14"/>
      <c r="CP12" s="14">
        <f t="shared" si="15"/>
        <v>2009</v>
      </c>
      <c r="CQ12" s="14">
        <f t="shared" ca="1" si="6"/>
        <v>630.5</v>
      </c>
      <c r="CR12" s="14">
        <f t="shared" ca="1" si="6"/>
        <v>452.1</v>
      </c>
      <c r="CS12" s="14">
        <f t="shared" ca="1" si="6"/>
        <v>370.5</v>
      </c>
      <c r="CT12" s="14">
        <f t="shared" ca="1" si="6"/>
        <v>187</v>
      </c>
      <c r="CU12" s="14">
        <f t="shared" ca="1" si="6"/>
        <v>52.1</v>
      </c>
      <c r="CV12" s="14">
        <f t="shared" ca="1" si="6"/>
        <v>11.2</v>
      </c>
      <c r="CW12" s="14">
        <f t="shared" ca="1" si="6"/>
        <v>0</v>
      </c>
      <c r="CX12" s="14">
        <f t="shared" ca="1" si="6"/>
        <v>0</v>
      </c>
      <c r="CY12" s="14">
        <f t="shared" ca="1" si="6"/>
        <v>7.5</v>
      </c>
      <c r="CZ12" s="14">
        <f t="shared" ca="1" si="6"/>
        <v>115.1</v>
      </c>
      <c r="DA12" s="14">
        <f t="shared" ca="1" si="6"/>
        <v>173.7</v>
      </c>
      <c r="DB12" s="14">
        <f t="shared" ca="1" si="6"/>
        <v>449.5</v>
      </c>
      <c r="DC12" s="14"/>
      <c r="DD12" s="14">
        <f t="shared" si="16"/>
        <v>2009</v>
      </c>
      <c r="DE12" s="14">
        <f t="shared" ca="1" si="17"/>
        <v>568.5</v>
      </c>
      <c r="DF12" s="14">
        <f t="shared" ca="1" si="17"/>
        <v>396.1</v>
      </c>
      <c r="DG12" s="14">
        <f t="shared" ca="1" si="17"/>
        <v>308.5</v>
      </c>
      <c r="DH12" s="14">
        <f t="shared" ca="1" si="17"/>
        <v>136</v>
      </c>
      <c r="DI12" s="14">
        <f t="shared" ca="1" si="17"/>
        <v>26.6</v>
      </c>
      <c r="DJ12" s="14">
        <f t="shared" ca="1" si="17"/>
        <v>3</v>
      </c>
      <c r="DK12" s="14">
        <f t="shared" ca="1" si="17"/>
        <v>0</v>
      </c>
      <c r="DL12" s="14">
        <f t="shared" ca="1" si="17"/>
        <v>0</v>
      </c>
      <c r="DM12" s="14">
        <f t="shared" ca="1" si="17"/>
        <v>2.9</v>
      </c>
      <c r="DN12" s="14">
        <f t="shared" ca="1" si="17"/>
        <v>69.599999999999994</v>
      </c>
      <c r="DO12" s="14">
        <f t="shared" ca="1" si="17"/>
        <v>118.9</v>
      </c>
      <c r="DP12" s="14">
        <f t="shared" ca="1" si="17"/>
        <v>387.5</v>
      </c>
      <c r="DQ12" s="14"/>
      <c r="DR12" s="14">
        <f t="shared" si="18"/>
        <v>2009</v>
      </c>
      <c r="DS12" s="14">
        <f t="shared" ca="1" si="19"/>
        <v>506.5</v>
      </c>
      <c r="DT12" s="14">
        <f t="shared" ca="1" si="19"/>
        <v>340.1</v>
      </c>
      <c r="DU12" s="14">
        <f t="shared" ca="1" si="19"/>
        <v>248.4</v>
      </c>
      <c r="DV12" s="14">
        <f t="shared" ca="1" si="19"/>
        <v>90.5</v>
      </c>
      <c r="DW12" s="14">
        <f t="shared" ca="1" si="19"/>
        <v>10.8</v>
      </c>
      <c r="DX12" s="14">
        <f t="shared" ca="1" si="19"/>
        <v>0</v>
      </c>
      <c r="DY12" s="14">
        <f t="shared" ca="1" si="19"/>
        <v>0</v>
      </c>
      <c r="DZ12" s="14">
        <f t="shared" ca="1" si="19"/>
        <v>0</v>
      </c>
      <c r="EA12" s="14">
        <f t="shared" ca="1" si="19"/>
        <v>0.9</v>
      </c>
      <c r="EB12" s="14">
        <f t="shared" ca="1" si="19"/>
        <v>37.5</v>
      </c>
      <c r="EC12" s="14">
        <f t="shared" ca="1" si="19"/>
        <v>70</v>
      </c>
      <c r="ED12" s="14">
        <f t="shared" ca="1" si="19"/>
        <v>325.5</v>
      </c>
      <c r="EE12" s="14"/>
    </row>
    <row r="13" spans="1:153">
      <c r="A13">
        <v>2002</v>
      </c>
      <c r="B13">
        <v>12</v>
      </c>
      <c r="C13" s="11">
        <v>-1.7967741935483874</v>
      </c>
      <c r="D13">
        <v>737.7</v>
      </c>
      <c r="E13">
        <v>0</v>
      </c>
      <c r="F13">
        <v>675.7</v>
      </c>
      <c r="G13">
        <v>0</v>
      </c>
      <c r="H13">
        <v>613.70000000000005</v>
      </c>
      <c r="I13">
        <v>0</v>
      </c>
      <c r="J13">
        <v>551.70000000000005</v>
      </c>
      <c r="K13">
        <v>0</v>
      </c>
      <c r="L13">
        <v>489.7</v>
      </c>
      <c r="M13">
        <v>0</v>
      </c>
      <c r="N13">
        <v>427.7</v>
      </c>
      <c r="O13">
        <v>0</v>
      </c>
      <c r="P13">
        <v>365.7</v>
      </c>
      <c r="Q13">
        <v>0</v>
      </c>
      <c r="R13">
        <v>303.7</v>
      </c>
      <c r="S13">
        <v>0</v>
      </c>
      <c r="T13">
        <v>20</v>
      </c>
      <c r="X13" s="14">
        <f t="shared" si="9"/>
        <v>2010</v>
      </c>
      <c r="Y13" s="14">
        <f t="shared" ca="1" si="10"/>
        <v>849.8</v>
      </c>
      <c r="Z13" s="14">
        <f t="shared" ca="1" si="10"/>
        <v>737.3</v>
      </c>
      <c r="AA13" s="14">
        <f t="shared" ca="1" si="10"/>
        <v>609</v>
      </c>
      <c r="AB13" s="14">
        <f t="shared" ca="1" si="10"/>
        <v>382</v>
      </c>
      <c r="AC13" s="14">
        <f t="shared" ca="1" si="10"/>
        <v>245.4</v>
      </c>
      <c r="AD13" s="14">
        <f t="shared" ca="1" si="10"/>
        <v>150.30000000000001</v>
      </c>
      <c r="AE13" s="14">
        <f t="shared" ca="1" si="10"/>
        <v>35.799999999999997</v>
      </c>
      <c r="AF13" s="14">
        <f t="shared" ca="1" si="10"/>
        <v>41.8</v>
      </c>
      <c r="AG13" s="14">
        <f t="shared" ca="1" si="10"/>
        <v>194</v>
      </c>
      <c r="AH13" s="14">
        <f t="shared" ca="1" si="10"/>
        <v>362.8</v>
      </c>
      <c r="AI13" s="14">
        <f t="shared" ca="1" si="10"/>
        <v>530</v>
      </c>
      <c r="AJ13" s="14">
        <f t="shared" ca="1" si="10"/>
        <v>792.7</v>
      </c>
      <c r="AK13" s="14"/>
      <c r="AL13" s="14">
        <f t="shared" si="11"/>
        <v>2010</v>
      </c>
      <c r="AM13" s="14">
        <f t="shared" ca="1" si="1"/>
        <v>787.8</v>
      </c>
      <c r="AN13" s="14">
        <f t="shared" ca="1" si="1"/>
        <v>681.3</v>
      </c>
      <c r="AO13" s="14">
        <f t="shared" ca="1" si="1"/>
        <v>547</v>
      </c>
      <c r="AP13" s="14">
        <f t="shared" ca="1" si="1"/>
        <v>322.10000000000002</v>
      </c>
      <c r="AQ13" s="14">
        <f t="shared" ca="1" si="1"/>
        <v>186.9</v>
      </c>
      <c r="AR13" s="14">
        <f t="shared" ca="1" si="1"/>
        <v>95.1</v>
      </c>
      <c r="AS13" s="14">
        <f t="shared" ca="1" si="1"/>
        <v>16.2</v>
      </c>
      <c r="AT13" s="14">
        <f t="shared" ca="1" si="1"/>
        <v>18.3</v>
      </c>
      <c r="AU13" s="14">
        <f t="shared" ca="1" si="1"/>
        <v>142.30000000000001</v>
      </c>
      <c r="AV13" s="14">
        <f t="shared" ca="1" si="1"/>
        <v>300.8</v>
      </c>
      <c r="AW13" s="14">
        <f t="shared" ca="1" si="1"/>
        <v>470</v>
      </c>
      <c r="AX13" s="14">
        <f t="shared" ca="1" si="1"/>
        <v>730.7</v>
      </c>
      <c r="AY13" s="15"/>
      <c r="AZ13" s="14">
        <f t="shared" si="12"/>
        <v>2010</v>
      </c>
      <c r="BA13" s="14">
        <f t="shared" ca="1" si="2"/>
        <v>725.8</v>
      </c>
      <c r="BB13" s="14">
        <f t="shared" ca="1" si="2"/>
        <v>625.29999999999995</v>
      </c>
      <c r="BC13" s="14">
        <f t="shared" ca="1" si="2"/>
        <v>485</v>
      </c>
      <c r="BD13" s="14">
        <f t="shared" ca="1" si="2"/>
        <v>265</v>
      </c>
      <c r="BE13" s="14">
        <f t="shared" ca="1" si="2"/>
        <v>139</v>
      </c>
      <c r="BF13" s="14">
        <f t="shared" ca="1" si="2"/>
        <v>51.7</v>
      </c>
      <c r="BG13" s="14">
        <f t="shared" ca="1" si="2"/>
        <v>7.7</v>
      </c>
      <c r="BH13" s="14">
        <f t="shared" ca="1" si="2"/>
        <v>6</v>
      </c>
      <c r="BI13" s="14">
        <f t="shared" ca="1" si="2"/>
        <v>93.2</v>
      </c>
      <c r="BJ13" s="14">
        <f t="shared" ca="1" si="2"/>
        <v>238.8</v>
      </c>
      <c r="BK13" s="14">
        <f t="shared" ca="1" si="2"/>
        <v>410</v>
      </c>
      <c r="BL13" s="14">
        <f t="shared" ca="1" si="2"/>
        <v>668.7</v>
      </c>
      <c r="BM13" s="15">
        <f t="shared" ca="1" si="3"/>
        <v>3716.2</v>
      </c>
      <c r="BN13" s="14">
        <f t="shared" si="13"/>
        <v>2010</v>
      </c>
      <c r="BO13" s="14">
        <f t="shared" ca="1" si="4"/>
        <v>663.8</v>
      </c>
      <c r="BP13" s="14">
        <f t="shared" ca="1" si="4"/>
        <v>569.29999999999995</v>
      </c>
      <c r="BQ13" s="14">
        <f t="shared" ca="1" si="4"/>
        <v>423</v>
      </c>
      <c r="BR13" s="14">
        <f t="shared" ca="1" si="4"/>
        <v>211</v>
      </c>
      <c r="BS13" s="14">
        <f t="shared" ca="1" si="4"/>
        <v>102</v>
      </c>
      <c r="BT13" s="14">
        <f t="shared" ca="1" si="4"/>
        <v>20.8</v>
      </c>
      <c r="BU13" s="14">
        <f t="shared" ca="1" si="4"/>
        <v>1.2</v>
      </c>
      <c r="BV13" s="14">
        <f t="shared" ca="1" si="4"/>
        <v>0.9</v>
      </c>
      <c r="BW13" s="14">
        <f t="shared" ca="1" si="4"/>
        <v>49.2</v>
      </c>
      <c r="BX13" s="14">
        <f t="shared" ca="1" si="4"/>
        <v>178</v>
      </c>
      <c r="BY13" s="14">
        <f t="shared" ca="1" si="4"/>
        <v>350</v>
      </c>
      <c r="BZ13" s="14">
        <f t="shared" ca="1" si="4"/>
        <v>606.70000000000005</v>
      </c>
      <c r="CA13" s="14"/>
      <c r="CB13" s="14">
        <f t="shared" si="14"/>
        <v>2010</v>
      </c>
      <c r="CC13" s="14">
        <f t="shared" ca="1" si="5"/>
        <v>601.79999999999995</v>
      </c>
      <c r="CD13" s="14">
        <f t="shared" ca="1" si="5"/>
        <v>513.29999999999995</v>
      </c>
      <c r="CE13" s="14">
        <f t="shared" ca="1" si="5"/>
        <v>361</v>
      </c>
      <c r="CF13" s="14">
        <f t="shared" ca="1" si="5"/>
        <v>162.19999999999999</v>
      </c>
      <c r="CG13" s="14">
        <f t="shared" ca="1" si="5"/>
        <v>71.8</v>
      </c>
      <c r="CH13" s="14">
        <f t="shared" ca="1" si="5"/>
        <v>6.2</v>
      </c>
      <c r="CI13" s="14">
        <f t="shared" ca="1" si="5"/>
        <v>0</v>
      </c>
      <c r="CJ13" s="14">
        <f t="shared" ca="1" si="5"/>
        <v>0</v>
      </c>
      <c r="CK13" s="14">
        <f t="shared" ca="1" si="5"/>
        <v>17.399999999999999</v>
      </c>
      <c r="CL13" s="14">
        <f t="shared" ca="1" si="5"/>
        <v>124.1</v>
      </c>
      <c r="CM13" s="14">
        <f t="shared" ca="1" si="5"/>
        <v>290</v>
      </c>
      <c r="CN13" s="14">
        <f t="shared" ca="1" si="5"/>
        <v>544.70000000000005</v>
      </c>
      <c r="CO13" s="14"/>
      <c r="CP13" s="14">
        <f t="shared" si="15"/>
        <v>2010</v>
      </c>
      <c r="CQ13" s="14">
        <f t="shared" ca="1" si="6"/>
        <v>539.79999999999995</v>
      </c>
      <c r="CR13" s="14">
        <f t="shared" ca="1" si="6"/>
        <v>457.3</v>
      </c>
      <c r="CS13" s="14">
        <f t="shared" ca="1" si="6"/>
        <v>299</v>
      </c>
      <c r="CT13" s="14">
        <f t="shared" ca="1" si="6"/>
        <v>116.3</v>
      </c>
      <c r="CU13" s="14">
        <f t="shared" ca="1" si="6"/>
        <v>47.5</v>
      </c>
      <c r="CV13" s="14">
        <f t="shared" ca="1" si="6"/>
        <v>1.2</v>
      </c>
      <c r="CW13" s="14">
        <f t="shared" ca="1" si="6"/>
        <v>0</v>
      </c>
      <c r="CX13" s="14">
        <f t="shared" ca="1" si="6"/>
        <v>0</v>
      </c>
      <c r="CY13" s="14">
        <f t="shared" ca="1" si="6"/>
        <v>1.7</v>
      </c>
      <c r="CZ13" s="14">
        <f t="shared" ca="1" si="6"/>
        <v>75.400000000000006</v>
      </c>
      <c r="DA13" s="14">
        <f t="shared" ca="1" si="6"/>
        <v>230</v>
      </c>
      <c r="DB13" s="14">
        <f t="shared" ca="1" si="6"/>
        <v>482.7</v>
      </c>
      <c r="DC13" s="14"/>
      <c r="DD13" s="14">
        <f t="shared" si="16"/>
        <v>2010</v>
      </c>
      <c r="DE13" s="14">
        <f t="shared" ca="1" si="17"/>
        <v>477.8</v>
      </c>
      <c r="DF13" s="14">
        <f t="shared" ca="1" si="17"/>
        <v>401.3</v>
      </c>
      <c r="DG13" s="14">
        <f t="shared" ca="1" si="17"/>
        <v>237</v>
      </c>
      <c r="DH13" s="14">
        <f t="shared" ca="1" si="17"/>
        <v>73.8</v>
      </c>
      <c r="DI13" s="14">
        <f t="shared" ca="1" si="17"/>
        <v>26.9</v>
      </c>
      <c r="DJ13" s="14">
        <f t="shared" ca="1" si="17"/>
        <v>0</v>
      </c>
      <c r="DK13" s="14">
        <f t="shared" ca="1" si="17"/>
        <v>0</v>
      </c>
      <c r="DL13" s="14">
        <f t="shared" ca="1" si="17"/>
        <v>0</v>
      </c>
      <c r="DM13" s="14">
        <f t="shared" ca="1" si="17"/>
        <v>0</v>
      </c>
      <c r="DN13" s="14">
        <f t="shared" ca="1" si="17"/>
        <v>37.1</v>
      </c>
      <c r="DO13" s="14">
        <f t="shared" ca="1" si="17"/>
        <v>170.9</v>
      </c>
      <c r="DP13" s="14">
        <f t="shared" ca="1" si="17"/>
        <v>420.7</v>
      </c>
      <c r="DQ13" s="14"/>
      <c r="DR13" s="14">
        <f t="shared" si="18"/>
        <v>2010</v>
      </c>
      <c r="DS13" s="14">
        <f t="shared" ca="1" si="19"/>
        <v>415.8</v>
      </c>
      <c r="DT13" s="14">
        <f t="shared" ca="1" si="19"/>
        <v>345.3</v>
      </c>
      <c r="DU13" s="14">
        <f t="shared" ca="1" si="19"/>
        <v>179.1</v>
      </c>
      <c r="DV13" s="14">
        <f t="shared" ca="1" si="19"/>
        <v>37</v>
      </c>
      <c r="DW13" s="14">
        <f t="shared" ca="1" si="19"/>
        <v>12.6</v>
      </c>
      <c r="DX13" s="14">
        <f t="shared" ca="1" si="19"/>
        <v>0</v>
      </c>
      <c r="DY13" s="14">
        <f t="shared" ca="1" si="19"/>
        <v>0</v>
      </c>
      <c r="DZ13" s="14">
        <f t="shared" ca="1" si="19"/>
        <v>0</v>
      </c>
      <c r="EA13" s="14">
        <f t="shared" ca="1" si="19"/>
        <v>0</v>
      </c>
      <c r="EB13" s="14">
        <f t="shared" ca="1" si="19"/>
        <v>15.3</v>
      </c>
      <c r="EC13" s="14">
        <f t="shared" ca="1" si="19"/>
        <v>112.9</v>
      </c>
      <c r="ED13" s="14">
        <f t="shared" ca="1" si="19"/>
        <v>358.7</v>
      </c>
      <c r="EE13" s="14"/>
    </row>
    <row r="14" spans="1:153">
      <c r="A14">
        <v>2003</v>
      </c>
      <c r="B14">
        <v>1</v>
      </c>
      <c r="C14" s="11">
        <v>-7.9774193548387089</v>
      </c>
      <c r="D14">
        <v>929.3</v>
      </c>
      <c r="E14">
        <v>0</v>
      </c>
      <c r="F14">
        <v>867.3</v>
      </c>
      <c r="G14">
        <v>0</v>
      </c>
      <c r="H14">
        <v>805.3</v>
      </c>
      <c r="I14">
        <v>0</v>
      </c>
      <c r="J14">
        <v>743.3</v>
      </c>
      <c r="K14">
        <v>0</v>
      </c>
      <c r="L14">
        <v>681.3</v>
      </c>
      <c r="M14">
        <v>0</v>
      </c>
      <c r="N14">
        <v>619.29999999999995</v>
      </c>
      <c r="O14">
        <v>0</v>
      </c>
      <c r="P14">
        <v>557.29999999999995</v>
      </c>
      <c r="Q14">
        <v>0</v>
      </c>
      <c r="R14">
        <v>495.3</v>
      </c>
      <c r="S14">
        <v>0</v>
      </c>
      <c r="T14">
        <v>30</v>
      </c>
      <c r="X14" s="14">
        <f t="shared" si="9"/>
        <v>2011</v>
      </c>
      <c r="Y14" s="14">
        <f t="shared" ca="1" si="10"/>
        <v>901.5</v>
      </c>
      <c r="Z14" s="14">
        <f t="shared" ca="1" si="10"/>
        <v>757.3</v>
      </c>
      <c r="AA14" s="14">
        <f t="shared" ca="1" si="10"/>
        <v>734.8</v>
      </c>
      <c r="AB14" s="14">
        <f t="shared" ca="1" si="10"/>
        <v>493.6</v>
      </c>
      <c r="AC14" s="14">
        <f t="shared" ca="1" si="10"/>
        <v>289.5</v>
      </c>
      <c r="AD14" s="14">
        <f t="shared" ca="1" si="10"/>
        <v>159.80000000000001</v>
      </c>
      <c r="AE14" s="14">
        <f t="shared" ca="1" si="10"/>
        <v>29.2</v>
      </c>
      <c r="AF14" s="14">
        <f t="shared" ca="1" si="10"/>
        <v>46.6</v>
      </c>
      <c r="AG14" s="14">
        <f t="shared" ca="1" si="10"/>
        <v>171.1</v>
      </c>
      <c r="AH14" s="14">
        <f t="shared" ca="1" si="10"/>
        <v>351.9</v>
      </c>
      <c r="AI14" s="14">
        <f t="shared" ca="1" si="10"/>
        <v>456.2</v>
      </c>
      <c r="AJ14" s="14">
        <f t="shared" ca="1" si="10"/>
        <v>679.3</v>
      </c>
      <c r="AK14" s="14"/>
      <c r="AL14" s="14">
        <f t="shared" si="11"/>
        <v>2011</v>
      </c>
      <c r="AM14" s="14">
        <f t="shared" ca="1" si="1"/>
        <v>839.5</v>
      </c>
      <c r="AN14" s="14">
        <f t="shared" ca="1" si="1"/>
        <v>701.3</v>
      </c>
      <c r="AO14" s="14">
        <f t="shared" ca="1" si="1"/>
        <v>672.8</v>
      </c>
      <c r="AP14" s="14">
        <f t="shared" ca="1" si="1"/>
        <v>433.6</v>
      </c>
      <c r="AQ14" s="14">
        <f t="shared" ca="1" si="1"/>
        <v>231.2</v>
      </c>
      <c r="AR14" s="14">
        <f t="shared" ca="1" si="1"/>
        <v>105.1</v>
      </c>
      <c r="AS14" s="14">
        <f t="shared" ca="1" si="1"/>
        <v>8.6</v>
      </c>
      <c r="AT14" s="14">
        <f t="shared" ca="1" si="1"/>
        <v>14.6</v>
      </c>
      <c r="AU14" s="14">
        <f t="shared" ca="1" si="1"/>
        <v>119.3</v>
      </c>
      <c r="AV14" s="14">
        <f t="shared" ca="1" si="1"/>
        <v>289.89999999999998</v>
      </c>
      <c r="AW14" s="14">
        <f t="shared" ca="1" si="1"/>
        <v>396.2</v>
      </c>
      <c r="AX14" s="14">
        <f t="shared" ca="1" si="1"/>
        <v>617.29999999999995</v>
      </c>
      <c r="AY14" s="15"/>
      <c r="AZ14" s="14">
        <f t="shared" si="12"/>
        <v>2011</v>
      </c>
      <c r="BA14" s="14">
        <f t="shared" ca="1" si="2"/>
        <v>777.5</v>
      </c>
      <c r="BB14" s="14">
        <f t="shared" ca="1" si="2"/>
        <v>645.29999999999995</v>
      </c>
      <c r="BC14" s="14">
        <f t="shared" ca="1" si="2"/>
        <v>610.79999999999995</v>
      </c>
      <c r="BD14" s="14">
        <f t="shared" ca="1" si="2"/>
        <v>373.6</v>
      </c>
      <c r="BE14" s="14">
        <f t="shared" ca="1" si="2"/>
        <v>175.6</v>
      </c>
      <c r="BF14" s="14">
        <f t="shared" ca="1" si="2"/>
        <v>58.4</v>
      </c>
      <c r="BG14" s="14">
        <f t="shared" ca="1" si="2"/>
        <v>0.7</v>
      </c>
      <c r="BH14" s="14">
        <f t="shared" ca="1" si="2"/>
        <v>2.7</v>
      </c>
      <c r="BI14" s="14">
        <f t="shared" ca="1" si="2"/>
        <v>72.3</v>
      </c>
      <c r="BJ14" s="14">
        <f t="shared" ca="1" si="2"/>
        <v>230.7</v>
      </c>
      <c r="BK14" s="14">
        <f t="shared" ca="1" si="2"/>
        <v>336.2</v>
      </c>
      <c r="BL14" s="14">
        <f t="shared" ca="1" si="2"/>
        <v>555.29999999999995</v>
      </c>
      <c r="BM14" s="15">
        <f t="shared" ca="1" si="3"/>
        <v>3839.0999999999995</v>
      </c>
      <c r="BN14" s="14">
        <f t="shared" si="13"/>
        <v>2011</v>
      </c>
      <c r="BO14" s="14">
        <f t="shared" ca="1" si="4"/>
        <v>715.5</v>
      </c>
      <c r="BP14" s="14">
        <f t="shared" ca="1" si="4"/>
        <v>589.29999999999995</v>
      </c>
      <c r="BQ14" s="14">
        <f t="shared" ca="1" si="4"/>
        <v>548.79999999999995</v>
      </c>
      <c r="BR14" s="14">
        <f t="shared" ca="1" si="4"/>
        <v>313.60000000000002</v>
      </c>
      <c r="BS14" s="14">
        <f t="shared" ca="1" si="4"/>
        <v>124.5</v>
      </c>
      <c r="BT14" s="14">
        <f t="shared" ca="1" si="4"/>
        <v>24.4</v>
      </c>
      <c r="BU14" s="14">
        <f t="shared" ca="1" si="4"/>
        <v>0</v>
      </c>
      <c r="BV14" s="14">
        <f t="shared" ca="1" si="4"/>
        <v>0</v>
      </c>
      <c r="BW14" s="14">
        <f t="shared" ca="1" si="4"/>
        <v>38</v>
      </c>
      <c r="BX14" s="14">
        <f t="shared" ca="1" si="4"/>
        <v>175.6</v>
      </c>
      <c r="BY14" s="14">
        <f t="shared" ca="1" si="4"/>
        <v>276.2</v>
      </c>
      <c r="BZ14" s="14">
        <f t="shared" ca="1" si="4"/>
        <v>493.3</v>
      </c>
      <c r="CA14" s="14"/>
      <c r="CB14" s="14">
        <f t="shared" si="14"/>
        <v>2011</v>
      </c>
      <c r="CC14" s="14">
        <f t="shared" ca="1" si="5"/>
        <v>653.5</v>
      </c>
      <c r="CD14" s="14">
        <f t="shared" ca="1" si="5"/>
        <v>533.29999999999995</v>
      </c>
      <c r="CE14" s="14">
        <f t="shared" ca="1" si="5"/>
        <v>486.8</v>
      </c>
      <c r="CF14" s="14">
        <f t="shared" ca="1" si="5"/>
        <v>254.9</v>
      </c>
      <c r="CG14" s="14">
        <f t="shared" ca="1" si="5"/>
        <v>82.1</v>
      </c>
      <c r="CH14" s="14">
        <f t="shared" ca="1" si="5"/>
        <v>5.7</v>
      </c>
      <c r="CI14" s="14">
        <f t="shared" ca="1" si="5"/>
        <v>0</v>
      </c>
      <c r="CJ14" s="14">
        <f t="shared" ca="1" si="5"/>
        <v>0</v>
      </c>
      <c r="CK14" s="14">
        <f t="shared" ca="1" si="5"/>
        <v>16.100000000000001</v>
      </c>
      <c r="CL14" s="14">
        <f t="shared" ca="1" si="5"/>
        <v>126.7</v>
      </c>
      <c r="CM14" s="14">
        <f t="shared" ca="1" si="5"/>
        <v>216.3</v>
      </c>
      <c r="CN14" s="14">
        <f t="shared" ca="1" si="5"/>
        <v>431.3</v>
      </c>
      <c r="CO14" s="14"/>
      <c r="CP14" s="14">
        <f t="shared" si="15"/>
        <v>2011</v>
      </c>
      <c r="CQ14" s="14">
        <f t="shared" ca="1" si="6"/>
        <v>591.5</v>
      </c>
      <c r="CR14" s="14">
        <f t="shared" ca="1" si="6"/>
        <v>477.3</v>
      </c>
      <c r="CS14" s="14">
        <f t="shared" ca="1" si="6"/>
        <v>424.8</v>
      </c>
      <c r="CT14" s="14">
        <f t="shared" ca="1" si="6"/>
        <v>197.6</v>
      </c>
      <c r="CU14" s="14">
        <f t="shared" ca="1" si="6"/>
        <v>47.3</v>
      </c>
      <c r="CV14" s="14">
        <f t="shared" ca="1" si="6"/>
        <v>0.9</v>
      </c>
      <c r="CW14" s="14">
        <f t="shared" ca="1" si="6"/>
        <v>0</v>
      </c>
      <c r="CX14" s="14">
        <f t="shared" ca="1" si="6"/>
        <v>0</v>
      </c>
      <c r="CY14" s="14">
        <f t="shared" ca="1" si="6"/>
        <v>6.8</v>
      </c>
      <c r="CZ14" s="14">
        <f t="shared" ca="1" si="6"/>
        <v>80.7</v>
      </c>
      <c r="DA14" s="14">
        <f t="shared" ca="1" si="6"/>
        <v>162.30000000000001</v>
      </c>
      <c r="DB14" s="14">
        <f t="shared" ca="1" si="6"/>
        <v>369.3</v>
      </c>
      <c r="DC14" s="14"/>
      <c r="DD14" s="14">
        <f t="shared" si="16"/>
        <v>2011</v>
      </c>
      <c r="DE14" s="14">
        <f t="shared" ca="1" si="17"/>
        <v>529.5</v>
      </c>
      <c r="DF14" s="14">
        <f t="shared" ca="1" si="17"/>
        <v>421.3</v>
      </c>
      <c r="DG14" s="14">
        <f t="shared" ca="1" si="17"/>
        <v>362.9</v>
      </c>
      <c r="DH14" s="14">
        <f t="shared" ca="1" si="17"/>
        <v>144.30000000000001</v>
      </c>
      <c r="DI14" s="14">
        <f t="shared" ca="1" si="17"/>
        <v>20.9</v>
      </c>
      <c r="DJ14" s="14">
        <f t="shared" ca="1" si="17"/>
        <v>0</v>
      </c>
      <c r="DK14" s="14">
        <f t="shared" ca="1" si="17"/>
        <v>0</v>
      </c>
      <c r="DL14" s="14">
        <f t="shared" ca="1" si="17"/>
        <v>0</v>
      </c>
      <c r="DM14" s="14">
        <f t="shared" ca="1" si="17"/>
        <v>1.4</v>
      </c>
      <c r="DN14" s="14">
        <f t="shared" ca="1" si="17"/>
        <v>41.2</v>
      </c>
      <c r="DO14" s="14">
        <f t="shared" ca="1" si="17"/>
        <v>113.8</v>
      </c>
      <c r="DP14" s="14">
        <f t="shared" ca="1" si="17"/>
        <v>307.3</v>
      </c>
      <c r="DQ14" s="14"/>
      <c r="DR14" s="14">
        <f t="shared" si="18"/>
        <v>2011</v>
      </c>
      <c r="DS14" s="14">
        <f t="shared" ca="1" si="19"/>
        <v>467.5</v>
      </c>
      <c r="DT14" s="14">
        <f t="shared" ca="1" si="19"/>
        <v>365.3</v>
      </c>
      <c r="DU14" s="14">
        <f t="shared" ca="1" si="19"/>
        <v>302.89999999999998</v>
      </c>
      <c r="DV14" s="14">
        <f t="shared" ca="1" si="19"/>
        <v>97.6</v>
      </c>
      <c r="DW14" s="14">
        <f t="shared" ca="1" si="19"/>
        <v>5.2</v>
      </c>
      <c r="DX14" s="14">
        <f t="shared" ca="1" si="19"/>
        <v>0</v>
      </c>
      <c r="DY14" s="14">
        <f t="shared" ca="1" si="19"/>
        <v>0</v>
      </c>
      <c r="DZ14" s="14">
        <f t="shared" ca="1" si="19"/>
        <v>0</v>
      </c>
      <c r="EA14" s="14">
        <f t="shared" ca="1" si="19"/>
        <v>0</v>
      </c>
      <c r="EB14" s="14">
        <f t="shared" ca="1" si="19"/>
        <v>17.899999999999999</v>
      </c>
      <c r="EC14" s="14">
        <f t="shared" ca="1" si="19"/>
        <v>74.7</v>
      </c>
      <c r="ED14" s="14">
        <f t="shared" ca="1" si="19"/>
        <v>246</v>
      </c>
      <c r="EE14" s="14"/>
    </row>
    <row r="15" spans="1:153">
      <c r="A15">
        <v>2003</v>
      </c>
      <c r="B15">
        <v>2</v>
      </c>
      <c r="C15" s="11">
        <v>-8.5464285714285726</v>
      </c>
      <c r="D15">
        <v>855.3</v>
      </c>
      <c r="E15">
        <v>0</v>
      </c>
      <c r="F15">
        <v>799.3</v>
      </c>
      <c r="G15">
        <v>0</v>
      </c>
      <c r="H15">
        <v>743.3</v>
      </c>
      <c r="I15">
        <v>0</v>
      </c>
      <c r="J15">
        <v>687.3</v>
      </c>
      <c r="K15">
        <v>0</v>
      </c>
      <c r="L15">
        <v>631.29999999999995</v>
      </c>
      <c r="M15">
        <v>0</v>
      </c>
      <c r="N15">
        <v>575.29999999999995</v>
      </c>
      <c r="O15">
        <v>0</v>
      </c>
      <c r="P15">
        <v>519.29999999999995</v>
      </c>
      <c r="Q15">
        <v>0</v>
      </c>
      <c r="R15">
        <v>463.3</v>
      </c>
      <c r="S15">
        <v>0</v>
      </c>
      <c r="T15">
        <v>24</v>
      </c>
      <c r="X15" s="14">
        <f t="shared" si="9"/>
        <v>2012</v>
      </c>
      <c r="Y15" s="14">
        <f t="shared" ca="1" si="10"/>
        <v>757.7</v>
      </c>
      <c r="Z15" s="14">
        <f t="shared" ca="1" si="10"/>
        <v>667.6</v>
      </c>
      <c r="AA15" s="14">
        <f t="shared" ca="1" si="10"/>
        <v>483.6</v>
      </c>
      <c r="AB15" s="14">
        <f t="shared" ca="1" si="10"/>
        <v>497.9</v>
      </c>
      <c r="AC15" s="14">
        <f t="shared" ca="1" si="10"/>
        <v>235.9</v>
      </c>
      <c r="AD15" s="14">
        <f t="shared" ca="1" si="10"/>
        <v>108.7</v>
      </c>
      <c r="AE15" s="14">
        <f t="shared" ca="1" si="10"/>
        <v>34.799999999999997</v>
      </c>
      <c r="AF15" s="14">
        <f t="shared" ca="1" si="10"/>
        <v>58.3</v>
      </c>
      <c r="AG15" s="14">
        <f t="shared" ca="1" si="10"/>
        <v>187.6</v>
      </c>
      <c r="AH15" s="14">
        <f t="shared" ca="1" si="10"/>
        <v>360.1</v>
      </c>
      <c r="AI15" s="14">
        <f t="shared" ca="1" si="10"/>
        <v>566</v>
      </c>
      <c r="AJ15" s="14">
        <f t="shared" ca="1" si="10"/>
        <v>667.4</v>
      </c>
      <c r="AK15" s="14"/>
      <c r="AL15" s="14">
        <f t="shared" si="11"/>
        <v>2012</v>
      </c>
      <c r="AM15" s="14">
        <f t="shared" ca="1" si="1"/>
        <v>695.7</v>
      </c>
      <c r="AN15" s="14">
        <f t="shared" ca="1" si="1"/>
        <v>609.6</v>
      </c>
      <c r="AO15" s="14">
        <f t="shared" ca="1" si="1"/>
        <v>421.6</v>
      </c>
      <c r="AP15" s="14">
        <f t="shared" ca="1" si="1"/>
        <v>437.9</v>
      </c>
      <c r="AQ15" s="14">
        <f t="shared" ca="1" si="1"/>
        <v>183.3</v>
      </c>
      <c r="AR15" s="14">
        <f t="shared" ca="1" si="1"/>
        <v>71.2</v>
      </c>
      <c r="AS15" s="14">
        <f t="shared" ca="1" si="1"/>
        <v>8.5</v>
      </c>
      <c r="AT15" s="14">
        <f t="shared" ca="1" si="1"/>
        <v>24.4</v>
      </c>
      <c r="AU15" s="14">
        <f t="shared" ca="1" si="1"/>
        <v>133.9</v>
      </c>
      <c r="AV15" s="14">
        <f t="shared" ca="1" si="1"/>
        <v>298.10000000000002</v>
      </c>
      <c r="AW15" s="14">
        <f t="shared" ca="1" si="1"/>
        <v>506</v>
      </c>
      <c r="AX15" s="14">
        <f t="shared" ca="1" si="1"/>
        <v>605.4</v>
      </c>
      <c r="AY15" s="15"/>
      <c r="AZ15" s="14">
        <f t="shared" si="12"/>
        <v>2012</v>
      </c>
      <c r="BA15" s="14">
        <f t="shared" ca="1" si="2"/>
        <v>633.70000000000005</v>
      </c>
      <c r="BB15" s="14">
        <f t="shared" ca="1" si="2"/>
        <v>551.6</v>
      </c>
      <c r="BC15" s="14">
        <f t="shared" ca="1" si="2"/>
        <v>362.4</v>
      </c>
      <c r="BD15" s="14">
        <f t="shared" ca="1" si="2"/>
        <v>377.9</v>
      </c>
      <c r="BE15" s="14">
        <f t="shared" ca="1" si="2"/>
        <v>133.5</v>
      </c>
      <c r="BF15" s="14">
        <f t="shared" ca="1" si="2"/>
        <v>40.799999999999997</v>
      </c>
      <c r="BG15" s="14">
        <f t="shared" ca="1" si="2"/>
        <v>0.2</v>
      </c>
      <c r="BH15" s="14">
        <f t="shared" ca="1" si="2"/>
        <v>4.7</v>
      </c>
      <c r="BI15" s="14">
        <f t="shared" ca="1" si="2"/>
        <v>90.2</v>
      </c>
      <c r="BJ15" s="14">
        <f t="shared" ca="1" si="2"/>
        <v>237.6</v>
      </c>
      <c r="BK15" s="14">
        <f t="shared" ca="1" si="2"/>
        <v>446</v>
      </c>
      <c r="BL15" s="14">
        <f t="shared" ca="1" si="2"/>
        <v>543.4</v>
      </c>
      <c r="BM15" s="15">
        <f t="shared" ca="1" si="3"/>
        <v>3422</v>
      </c>
      <c r="BN15" s="14">
        <f t="shared" si="13"/>
        <v>2012</v>
      </c>
      <c r="BO15" s="14">
        <f t="shared" ca="1" si="4"/>
        <v>571.70000000000005</v>
      </c>
      <c r="BP15" s="14">
        <f t="shared" ca="1" si="4"/>
        <v>493.6</v>
      </c>
      <c r="BQ15" s="14">
        <f t="shared" ca="1" si="4"/>
        <v>304.39999999999998</v>
      </c>
      <c r="BR15" s="14">
        <f t="shared" ca="1" si="4"/>
        <v>318.7</v>
      </c>
      <c r="BS15" s="14">
        <f t="shared" ca="1" si="4"/>
        <v>89.2</v>
      </c>
      <c r="BT15" s="14">
        <f t="shared" ca="1" si="4"/>
        <v>21.6</v>
      </c>
      <c r="BU15" s="14">
        <f t="shared" ca="1" si="4"/>
        <v>0</v>
      </c>
      <c r="BV15" s="14">
        <f t="shared" ca="1" si="4"/>
        <v>0</v>
      </c>
      <c r="BW15" s="14">
        <f t="shared" ca="1" si="4"/>
        <v>53.8</v>
      </c>
      <c r="BX15" s="14">
        <f t="shared" ca="1" si="4"/>
        <v>179.6</v>
      </c>
      <c r="BY15" s="14">
        <f t="shared" ca="1" si="4"/>
        <v>386</v>
      </c>
      <c r="BZ15" s="14">
        <f t="shared" ca="1" si="4"/>
        <v>481.4</v>
      </c>
      <c r="CA15" s="14"/>
      <c r="CB15" s="14">
        <f t="shared" si="14"/>
        <v>2012</v>
      </c>
      <c r="CC15" s="14">
        <f t="shared" ca="1" si="5"/>
        <v>509.7</v>
      </c>
      <c r="CD15" s="14">
        <f t="shared" ca="1" si="5"/>
        <v>435.6</v>
      </c>
      <c r="CE15" s="14">
        <f t="shared" ca="1" si="5"/>
        <v>247.9</v>
      </c>
      <c r="CF15" s="14">
        <f t="shared" ca="1" si="5"/>
        <v>262</v>
      </c>
      <c r="CG15" s="14">
        <f t="shared" ca="1" si="5"/>
        <v>52.1</v>
      </c>
      <c r="CH15" s="14">
        <f t="shared" ca="1" si="5"/>
        <v>7.5</v>
      </c>
      <c r="CI15" s="14">
        <f t="shared" ca="1" si="5"/>
        <v>0</v>
      </c>
      <c r="CJ15" s="14">
        <f t="shared" ca="1" si="5"/>
        <v>0</v>
      </c>
      <c r="CK15" s="14">
        <f t="shared" ca="1" si="5"/>
        <v>24.4</v>
      </c>
      <c r="CL15" s="14">
        <f t="shared" ca="1" si="5"/>
        <v>124.7</v>
      </c>
      <c r="CM15" s="14">
        <f t="shared" ca="1" si="5"/>
        <v>326</v>
      </c>
      <c r="CN15" s="14">
        <f t="shared" ca="1" si="5"/>
        <v>419.4</v>
      </c>
      <c r="CO15" s="14"/>
      <c r="CP15" s="14">
        <f t="shared" si="15"/>
        <v>2012</v>
      </c>
      <c r="CQ15" s="14">
        <f t="shared" ca="1" si="6"/>
        <v>447.7</v>
      </c>
      <c r="CR15" s="14">
        <f t="shared" ca="1" si="6"/>
        <v>377.6</v>
      </c>
      <c r="CS15" s="14">
        <f t="shared" ca="1" si="6"/>
        <v>198.9</v>
      </c>
      <c r="CT15" s="14">
        <f t="shared" ca="1" si="6"/>
        <v>206.9</v>
      </c>
      <c r="CU15" s="14">
        <f t="shared" ca="1" si="6"/>
        <v>22.5</v>
      </c>
      <c r="CV15" s="14">
        <f t="shared" ca="1" si="6"/>
        <v>0.5</v>
      </c>
      <c r="CW15" s="14">
        <f t="shared" ca="1" si="6"/>
        <v>0</v>
      </c>
      <c r="CX15" s="14">
        <f t="shared" ca="1" si="6"/>
        <v>0</v>
      </c>
      <c r="CY15" s="14">
        <f t="shared" ca="1" si="6"/>
        <v>5.5</v>
      </c>
      <c r="CZ15" s="14">
        <f t="shared" ca="1" si="6"/>
        <v>79.400000000000006</v>
      </c>
      <c r="DA15" s="14">
        <f t="shared" ca="1" si="6"/>
        <v>266.60000000000002</v>
      </c>
      <c r="DB15" s="14">
        <f t="shared" ca="1" si="6"/>
        <v>357.4</v>
      </c>
      <c r="DC15" s="14"/>
      <c r="DD15" s="14">
        <f t="shared" si="16"/>
        <v>2012</v>
      </c>
      <c r="DE15" s="14">
        <f t="shared" ca="1" si="17"/>
        <v>385.7</v>
      </c>
      <c r="DF15" s="14">
        <f t="shared" ca="1" si="17"/>
        <v>319.60000000000002</v>
      </c>
      <c r="DG15" s="14">
        <f t="shared" ca="1" si="17"/>
        <v>158.69999999999999</v>
      </c>
      <c r="DH15" s="14">
        <f t="shared" ca="1" si="17"/>
        <v>153.5</v>
      </c>
      <c r="DI15" s="14">
        <f t="shared" ca="1" si="17"/>
        <v>7.3</v>
      </c>
      <c r="DJ15" s="14">
        <f t="shared" ca="1" si="17"/>
        <v>0</v>
      </c>
      <c r="DK15" s="14">
        <f t="shared" ca="1" si="17"/>
        <v>0</v>
      </c>
      <c r="DL15" s="14">
        <f t="shared" ca="1" si="17"/>
        <v>0</v>
      </c>
      <c r="DM15" s="14">
        <f t="shared" ca="1" si="17"/>
        <v>0</v>
      </c>
      <c r="DN15" s="14">
        <f t="shared" ca="1" si="17"/>
        <v>45.3</v>
      </c>
      <c r="DO15" s="14">
        <f t="shared" ca="1" si="17"/>
        <v>210.2</v>
      </c>
      <c r="DP15" s="14">
        <f t="shared" ca="1" si="17"/>
        <v>295.39999999999998</v>
      </c>
      <c r="DQ15" s="14"/>
      <c r="DR15" s="14">
        <f t="shared" si="18"/>
        <v>2012</v>
      </c>
      <c r="DS15" s="14">
        <f t="shared" ca="1" si="19"/>
        <v>323.7</v>
      </c>
      <c r="DT15" s="14">
        <f t="shared" ca="1" si="19"/>
        <v>261.60000000000002</v>
      </c>
      <c r="DU15" s="14">
        <f t="shared" ca="1" si="19"/>
        <v>123.7</v>
      </c>
      <c r="DV15" s="14">
        <f t="shared" ca="1" si="19"/>
        <v>102.4</v>
      </c>
      <c r="DW15" s="14">
        <f t="shared" ca="1" si="19"/>
        <v>1.3</v>
      </c>
      <c r="DX15" s="14">
        <f t="shared" ca="1" si="19"/>
        <v>0</v>
      </c>
      <c r="DY15" s="14">
        <f t="shared" ca="1" si="19"/>
        <v>0</v>
      </c>
      <c r="DZ15" s="14">
        <f t="shared" ca="1" si="19"/>
        <v>0</v>
      </c>
      <c r="EA15" s="14">
        <f t="shared" ca="1" si="19"/>
        <v>0</v>
      </c>
      <c r="EB15" s="14">
        <f t="shared" ca="1" si="19"/>
        <v>19.100000000000001</v>
      </c>
      <c r="EC15" s="14">
        <f t="shared" ca="1" si="19"/>
        <v>156</v>
      </c>
      <c r="ED15" s="14">
        <f t="shared" ca="1" si="19"/>
        <v>235.5</v>
      </c>
      <c r="EE15" s="14"/>
    </row>
    <row r="16" spans="1:153">
      <c r="A16">
        <v>2003</v>
      </c>
      <c r="B16">
        <v>3</v>
      </c>
      <c r="C16" s="11">
        <v>-1.7096774193548383</v>
      </c>
      <c r="D16">
        <v>735</v>
      </c>
      <c r="E16">
        <v>0</v>
      </c>
      <c r="F16">
        <v>673</v>
      </c>
      <c r="G16">
        <v>0</v>
      </c>
      <c r="H16">
        <v>611</v>
      </c>
      <c r="I16">
        <v>0</v>
      </c>
      <c r="J16">
        <v>549</v>
      </c>
      <c r="K16">
        <v>0</v>
      </c>
      <c r="L16">
        <v>487</v>
      </c>
      <c r="M16">
        <v>0</v>
      </c>
      <c r="N16">
        <v>425</v>
      </c>
      <c r="O16">
        <v>0</v>
      </c>
      <c r="P16">
        <v>363.9</v>
      </c>
      <c r="Q16">
        <v>0.9</v>
      </c>
      <c r="R16">
        <v>305.8</v>
      </c>
      <c r="S16">
        <v>4.8</v>
      </c>
      <c r="T16">
        <v>15</v>
      </c>
      <c r="X16" s="14">
        <f t="shared" si="9"/>
        <v>2013</v>
      </c>
      <c r="Y16" s="14">
        <f t="shared" ca="1" si="10"/>
        <v>762.9</v>
      </c>
      <c r="Z16" s="14">
        <f t="shared" ca="1" si="10"/>
        <v>759.8</v>
      </c>
      <c r="AA16" s="14">
        <f t="shared" ca="1" si="10"/>
        <v>706.2</v>
      </c>
      <c r="AB16" s="14">
        <f t="shared" ca="1" si="10"/>
        <v>488.7</v>
      </c>
      <c r="AC16" s="14">
        <f t="shared" ca="1" si="10"/>
        <v>275.2</v>
      </c>
      <c r="AD16" s="14">
        <f t="shared" ca="1" si="10"/>
        <v>162.1</v>
      </c>
      <c r="AE16" s="14">
        <f t="shared" ca="1" si="10"/>
        <v>62.2</v>
      </c>
      <c r="AF16" s="14">
        <f t="shared" ca="1" si="10"/>
        <v>84.9</v>
      </c>
      <c r="AG16" s="14">
        <f t="shared" ca="1" si="10"/>
        <v>205.2</v>
      </c>
      <c r="AH16" s="14">
        <f t="shared" ca="1" si="10"/>
        <v>358.8</v>
      </c>
      <c r="AI16" s="14">
        <f t="shared" ca="1" si="10"/>
        <v>596.70000000000005</v>
      </c>
      <c r="AJ16" s="14">
        <f t="shared" ca="1" si="10"/>
        <v>841.5</v>
      </c>
      <c r="AK16" s="14"/>
      <c r="AL16" s="14">
        <f t="shared" si="11"/>
        <v>2013</v>
      </c>
      <c r="AM16" s="14">
        <f t="shared" ca="1" si="1"/>
        <v>700.9</v>
      </c>
      <c r="AN16" s="14">
        <f t="shared" ca="1" si="1"/>
        <v>703.8</v>
      </c>
      <c r="AO16" s="14">
        <f t="shared" ca="1" si="1"/>
        <v>644.20000000000005</v>
      </c>
      <c r="AP16" s="14">
        <f t="shared" ca="1" si="1"/>
        <v>428.7</v>
      </c>
      <c r="AQ16" s="14">
        <f t="shared" ca="1" si="1"/>
        <v>215.9</v>
      </c>
      <c r="AR16" s="14">
        <f t="shared" ca="1" si="1"/>
        <v>115.1</v>
      </c>
      <c r="AS16" s="14">
        <f t="shared" ca="1" si="1"/>
        <v>28.6</v>
      </c>
      <c r="AT16" s="14">
        <f t="shared" ca="1" si="1"/>
        <v>42.5</v>
      </c>
      <c r="AU16" s="14">
        <f t="shared" ca="1" si="1"/>
        <v>152.30000000000001</v>
      </c>
      <c r="AV16" s="14">
        <f t="shared" ca="1" si="1"/>
        <v>296.8</v>
      </c>
      <c r="AW16" s="14">
        <f t="shared" ca="1" si="1"/>
        <v>536.70000000000005</v>
      </c>
      <c r="AX16" s="14">
        <f t="shared" ca="1" si="1"/>
        <v>779.5</v>
      </c>
      <c r="AY16" s="15"/>
      <c r="AZ16" s="14">
        <f t="shared" si="12"/>
        <v>2013</v>
      </c>
      <c r="BA16" s="14">
        <f t="shared" ca="1" si="2"/>
        <v>638.9</v>
      </c>
      <c r="BB16" s="14">
        <f t="shared" ca="1" si="2"/>
        <v>647.79999999999995</v>
      </c>
      <c r="BC16" s="14">
        <f t="shared" ca="1" si="2"/>
        <v>582.20000000000005</v>
      </c>
      <c r="BD16" s="14">
        <f t="shared" ca="1" si="2"/>
        <v>368.7</v>
      </c>
      <c r="BE16" s="14">
        <f t="shared" ca="1" si="2"/>
        <v>163.69999999999999</v>
      </c>
      <c r="BF16" s="14">
        <f t="shared" ca="1" si="2"/>
        <v>74.5</v>
      </c>
      <c r="BG16" s="14">
        <f t="shared" ca="1" si="2"/>
        <v>6.3</v>
      </c>
      <c r="BH16" s="14">
        <f t="shared" ca="1" si="2"/>
        <v>13.8</v>
      </c>
      <c r="BI16" s="14">
        <f t="shared" ca="1" si="2"/>
        <v>103.5</v>
      </c>
      <c r="BJ16" s="14">
        <f t="shared" ca="1" si="2"/>
        <v>234.9</v>
      </c>
      <c r="BK16" s="14">
        <f t="shared" ca="1" si="2"/>
        <v>476.7</v>
      </c>
      <c r="BL16" s="14">
        <f t="shared" ca="1" si="2"/>
        <v>717.5</v>
      </c>
      <c r="BM16" s="15">
        <f t="shared" ca="1" si="3"/>
        <v>4028.5</v>
      </c>
      <c r="BN16" s="14">
        <f t="shared" si="13"/>
        <v>2013</v>
      </c>
      <c r="BO16" s="14">
        <f t="shared" ca="1" si="4"/>
        <v>576.9</v>
      </c>
      <c r="BP16" s="14">
        <f t="shared" ca="1" si="4"/>
        <v>591.79999999999995</v>
      </c>
      <c r="BQ16" s="14">
        <f t="shared" ca="1" si="4"/>
        <v>520.20000000000005</v>
      </c>
      <c r="BR16" s="14">
        <f t="shared" ca="1" si="4"/>
        <v>309.39999999999998</v>
      </c>
      <c r="BS16" s="14">
        <f t="shared" ca="1" si="4"/>
        <v>120.1</v>
      </c>
      <c r="BT16" s="14">
        <f t="shared" ca="1" si="4"/>
        <v>39.4</v>
      </c>
      <c r="BU16" s="14">
        <f t="shared" ca="1" si="4"/>
        <v>0.2</v>
      </c>
      <c r="BV16" s="14">
        <f t="shared" ca="1" si="4"/>
        <v>1.8</v>
      </c>
      <c r="BW16" s="14">
        <f t="shared" ca="1" si="4"/>
        <v>63.2</v>
      </c>
      <c r="BX16" s="14">
        <f t="shared" ca="1" si="4"/>
        <v>175.4</v>
      </c>
      <c r="BY16" s="14">
        <f t="shared" ca="1" si="4"/>
        <v>416.7</v>
      </c>
      <c r="BZ16" s="14">
        <f t="shared" ca="1" si="4"/>
        <v>655.5</v>
      </c>
      <c r="CA16" s="14"/>
      <c r="CB16" s="14">
        <f t="shared" si="14"/>
        <v>2013</v>
      </c>
      <c r="CC16" s="14">
        <f t="shared" ca="1" si="5"/>
        <v>514.9</v>
      </c>
      <c r="CD16" s="14">
        <f t="shared" ca="1" si="5"/>
        <v>535.79999999999995</v>
      </c>
      <c r="CE16" s="14">
        <f t="shared" ca="1" si="5"/>
        <v>458.2</v>
      </c>
      <c r="CF16" s="14">
        <f t="shared" ca="1" si="5"/>
        <v>252.8</v>
      </c>
      <c r="CG16" s="14">
        <f t="shared" ca="1" si="5"/>
        <v>80.2</v>
      </c>
      <c r="CH16" s="14">
        <f t="shared" ca="1" si="5"/>
        <v>14.4</v>
      </c>
      <c r="CI16" s="14">
        <f t="shared" ca="1" si="5"/>
        <v>0</v>
      </c>
      <c r="CJ16" s="14">
        <f t="shared" ca="1" si="5"/>
        <v>0</v>
      </c>
      <c r="CK16" s="14">
        <f t="shared" ca="1" si="5"/>
        <v>32.4</v>
      </c>
      <c r="CL16" s="14">
        <f t="shared" ca="1" si="5"/>
        <v>126</v>
      </c>
      <c r="CM16" s="14">
        <f t="shared" ca="1" si="5"/>
        <v>356.7</v>
      </c>
      <c r="CN16" s="14">
        <f t="shared" ca="1" si="5"/>
        <v>593.5</v>
      </c>
      <c r="CO16" s="14"/>
      <c r="CP16" s="14">
        <f t="shared" si="15"/>
        <v>2013</v>
      </c>
      <c r="CQ16" s="14">
        <f t="shared" ca="1" si="6"/>
        <v>452.9</v>
      </c>
      <c r="CR16" s="14">
        <f t="shared" ca="1" si="6"/>
        <v>479.8</v>
      </c>
      <c r="CS16" s="14">
        <f t="shared" ca="1" si="6"/>
        <v>396.2</v>
      </c>
      <c r="CT16" s="14">
        <f t="shared" ca="1" si="6"/>
        <v>200.1</v>
      </c>
      <c r="CU16" s="14">
        <f t="shared" ca="1" si="6"/>
        <v>48.9</v>
      </c>
      <c r="CV16" s="14">
        <f t="shared" ca="1" si="6"/>
        <v>3.4</v>
      </c>
      <c r="CW16" s="14">
        <f t="shared" ca="1" si="6"/>
        <v>0</v>
      </c>
      <c r="CX16" s="14">
        <f t="shared" ca="1" si="6"/>
        <v>0</v>
      </c>
      <c r="CY16" s="14">
        <f t="shared" ca="1" si="6"/>
        <v>13.8</v>
      </c>
      <c r="CZ16" s="14">
        <f t="shared" ca="1" si="6"/>
        <v>86.9</v>
      </c>
      <c r="DA16" s="14">
        <f t="shared" ca="1" si="6"/>
        <v>298.39999999999998</v>
      </c>
      <c r="DB16" s="14">
        <f t="shared" ca="1" si="6"/>
        <v>531.5</v>
      </c>
      <c r="DC16" s="14"/>
      <c r="DD16" s="14">
        <f t="shared" si="16"/>
        <v>2013</v>
      </c>
      <c r="DE16" s="14">
        <f t="shared" ca="1" si="17"/>
        <v>390.9</v>
      </c>
      <c r="DF16" s="14">
        <f t="shared" ca="1" si="17"/>
        <v>423.8</v>
      </c>
      <c r="DG16" s="14">
        <f t="shared" ca="1" si="17"/>
        <v>334.2</v>
      </c>
      <c r="DH16" s="14">
        <f t="shared" ca="1" si="17"/>
        <v>151.4</v>
      </c>
      <c r="DI16" s="14">
        <f t="shared" ca="1" si="17"/>
        <v>26.1</v>
      </c>
      <c r="DJ16" s="14">
        <f t="shared" ca="1" si="17"/>
        <v>0</v>
      </c>
      <c r="DK16" s="14">
        <f t="shared" ca="1" si="17"/>
        <v>0</v>
      </c>
      <c r="DL16" s="14">
        <f t="shared" ca="1" si="17"/>
        <v>0</v>
      </c>
      <c r="DM16" s="14">
        <f t="shared" ca="1" si="17"/>
        <v>2.9</v>
      </c>
      <c r="DN16" s="14">
        <f t="shared" ca="1" si="17"/>
        <v>55.6</v>
      </c>
      <c r="DO16" s="14">
        <f t="shared" ca="1" si="17"/>
        <v>243.3</v>
      </c>
      <c r="DP16" s="14">
        <f t="shared" ca="1" si="17"/>
        <v>469.5</v>
      </c>
      <c r="DQ16" s="14"/>
      <c r="DR16" s="14">
        <f t="shared" si="18"/>
        <v>2013</v>
      </c>
      <c r="DS16" s="14">
        <f t="shared" ca="1" si="19"/>
        <v>331.1</v>
      </c>
      <c r="DT16" s="14">
        <f t="shared" ca="1" si="19"/>
        <v>367.8</v>
      </c>
      <c r="DU16" s="14">
        <f t="shared" ca="1" si="19"/>
        <v>272.7</v>
      </c>
      <c r="DV16" s="14">
        <f t="shared" ca="1" si="19"/>
        <v>108.1</v>
      </c>
      <c r="DW16" s="14">
        <f t="shared" ca="1" si="19"/>
        <v>10.7</v>
      </c>
      <c r="DX16" s="14">
        <f t="shared" ca="1" si="19"/>
        <v>0</v>
      </c>
      <c r="DY16" s="14">
        <f t="shared" ca="1" si="19"/>
        <v>0</v>
      </c>
      <c r="DZ16" s="14">
        <f t="shared" ca="1" si="19"/>
        <v>0</v>
      </c>
      <c r="EA16" s="14">
        <f t="shared" ca="1" si="19"/>
        <v>0</v>
      </c>
      <c r="EB16" s="14">
        <f t="shared" ca="1" si="19"/>
        <v>33.9</v>
      </c>
      <c r="EC16" s="14">
        <f t="shared" ca="1" si="19"/>
        <v>190.4</v>
      </c>
      <c r="ED16" s="14">
        <f t="shared" ca="1" si="19"/>
        <v>407.5</v>
      </c>
      <c r="EE16" s="14"/>
    </row>
    <row r="17" spans="1:135">
      <c r="A17">
        <v>2003</v>
      </c>
      <c r="B17">
        <v>4</v>
      </c>
      <c r="C17" s="11">
        <v>3.96</v>
      </c>
      <c r="D17">
        <v>542.20000000000005</v>
      </c>
      <c r="E17">
        <v>1</v>
      </c>
      <c r="F17">
        <v>484.2</v>
      </c>
      <c r="G17">
        <v>3</v>
      </c>
      <c r="H17">
        <v>426.4</v>
      </c>
      <c r="I17">
        <v>5.2</v>
      </c>
      <c r="J17">
        <v>370.5</v>
      </c>
      <c r="K17">
        <v>9.3000000000000007</v>
      </c>
      <c r="L17">
        <v>316.5</v>
      </c>
      <c r="M17">
        <v>15.3</v>
      </c>
      <c r="N17">
        <v>263</v>
      </c>
      <c r="O17">
        <v>21.8</v>
      </c>
      <c r="P17">
        <v>214.9</v>
      </c>
      <c r="Q17">
        <v>33.700000000000003</v>
      </c>
      <c r="R17">
        <v>168.9</v>
      </c>
      <c r="S17">
        <v>47.7</v>
      </c>
      <c r="T17">
        <v>8</v>
      </c>
      <c r="X17" s="14">
        <f t="shared" si="9"/>
        <v>2014</v>
      </c>
      <c r="Y17" s="14">
        <f t="shared" ca="1" si="10"/>
        <v>950.1</v>
      </c>
      <c r="Z17" s="14">
        <f t="shared" ca="1" si="10"/>
        <v>852.1</v>
      </c>
      <c r="AA17" s="14">
        <f t="shared" ca="1" si="10"/>
        <v>854</v>
      </c>
      <c r="AB17" s="14">
        <f t="shared" ca="1" si="10"/>
        <v>509.7</v>
      </c>
      <c r="AC17" s="14">
        <f t="shared" ca="1" si="10"/>
        <v>297.5</v>
      </c>
      <c r="AD17" s="14">
        <f t="shared" ca="1" si="10"/>
        <v>144.6</v>
      </c>
      <c r="AE17" s="14">
        <f t="shared" ca="1" si="10"/>
        <v>110</v>
      </c>
      <c r="AF17" s="14">
        <f t="shared" ca="1" si="10"/>
        <v>106.7</v>
      </c>
      <c r="AG17" s="14">
        <f t="shared" ca="1" si="10"/>
        <v>188.5</v>
      </c>
      <c r="AH17" s="14">
        <f t="shared" ca="1" si="10"/>
        <v>361.6</v>
      </c>
      <c r="AI17" s="14">
        <f t="shared" ca="1" si="10"/>
        <v>598.29999999999995</v>
      </c>
      <c r="AJ17" s="14">
        <f t="shared" ca="1" si="10"/>
        <v>704.1</v>
      </c>
      <c r="AK17" s="14"/>
      <c r="AL17" s="14">
        <f t="shared" si="11"/>
        <v>2014</v>
      </c>
      <c r="AM17" s="14">
        <f t="shared" ca="1" si="1"/>
        <v>888.1</v>
      </c>
      <c r="AN17" s="14">
        <f t="shared" ca="1" si="1"/>
        <v>796.1</v>
      </c>
      <c r="AO17" s="14">
        <f t="shared" ca="1" si="1"/>
        <v>792</v>
      </c>
      <c r="AP17" s="14">
        <f t="shared" ca="1" si="1"/>
        <v>449.7</v>
      </c>
      <c r="AQ17" s="14">
        <f t="shared" ca="1" si="1"/>
        <v>236.8</v>
      </c>
      <c r="AR17" s="14">
        <f t="shared" ca="1" si="1"/>
        <v>95.4</v>
      </c>
      <c r="AS17" s="14">
        <f t="shared" ca="1" si="1"/>
        <v>63.7</v>
      </c>
      <c r="AT17" s="14">
        <f t="shared" ca="1" si="1"/>
        <v>58.1</v>
      </c>
      <c r="AU17" s="14">
        <f t="shared" ca="1" si="1"/>
        <v>134.9</v>
      </c>
      <c r="AV17" s="14">
        <f t="shared" ca="1" si="1"/>
        <v>299.60000000000002</v>
      </c>
      <c r="AW17" s="14">
        <f t="shared" ca="1" si="1"/>
        <v>538.29999999999995</v>
      </c>
      <c r="AX17" s="14">
        <f t="shared" ca="1" si="1"/>
        <v>642.1</v>
      </c>
      <c r="AY17" s="15"/>
      <c r="AZ17" s="14">
        <f t="shared" si="12"/>
        <v>2014</v>
      </c>
      <c r="BA17" s="14">
        <f t="shared" ca="1" si="2"/>
        <v>826.1</v>
      </c>
      <c r="BB17" s="14">
        <f t="shared" ca="1" si="2"/>
        <v>740.1</v>
      </c>
      <c r="BC17" s="14">
        <f t="shared" ca="1" si="2"/>
        <v>730</v>
      </c>
      <c r="BD17" s="14">
        <f t="shared" ca="1" si="2"/>
        <v>389.7</v>
      </c>
      <c r="BE17" s="14">
        <f t="shared" ca="1" si="2"/>
        <v>180.7</v>
      </c>
      <c r="BF17" s="14">
        <f t="shared" ca="1" si="2"/>
        <v>57.2</v>
      </c>
      <c r="BG17" s="14">
        <f t="shared" ca="1" si="2"/>
        <v>29.7</v>
      </c>
      <c r="BH17" s="14">
        <f t="shared" ca="1" si="2"/>
        <v>24.1</v>
      </c>
      <c r="BI17" s="14">
        <f t="shared" ca="1" si="2"/>
        <v>86.3</v>
      </c>
      <c r="BJ17" s="14">
        <f t="shared" ca="1" si="2"/>
        <v>238.8</v>
      </c>
      <c r="BK17" s="14">
        <f t="shared" ca="1" si="2"/>
        <v>478.3</v>
      </c>
      <c r="BL17" s="14">
        <f t="shared" ca="1" si="2"/>
        <v>580.1</v>
      </c>
      <c r="BM17" s="15">
        <f t="shared" ca="1" si="3"/>
        <v>4361.0999999999995</v>
      </c>
      <c r="BN17" s="14">
        <f t="shared" si="13"/>
        <v>2014</v>
      </c>
      <c r="BO17" s="14">
        <f t="shared" ca="1" si="4"/>
        <v>764.1</v>
      </c>
      <c r="BP17" s="14">
        <f t="shared" ca="1" si="4"/>
        <v>684.1</v>
      </c>
      <c r="BQ17" s="14">
        <f t="shared" ca="1" si="4"/>
        <v>668</v>
      </c>
      <c r="BR17" s="14">
        <f t="shared" ca="1" si="4"/>
        <v>329.7</v>
      </c>
      <c r="BS17" s="14">
        <f t="shared" ca="1" si="4"/>
        <v>125.5</v>
      </c>
      <c r="BT17" s="14">
        <f t="shared" ca="1" si="4"/>
        <v>24.3</v>
      </c>
      <c r="BU17" s="14">
        <f t="shared" ca="1" si="4"/>
        <v>6.3</v>
      </c>
      <c r="BV17" s="14">
        <f t="shared" ca="1" si="4"/>
        <v>7.6</v>
      </c>
      <c r="BW17" s="14">
        <f t="shared" ca="1" si="4"/>
        <v>46</v>
      </c>
      <c r="BX17" s="14">
        <f t="shared" ca="1" si="4"/>
        <v>181.9</v>
      </c>
      <c r="BY17" s="14">
        <f t="shared" ca="1" si="4"/>
        <v>418.3</v>
      </c>
      <c r="BZ17" s="14">
        <f t="shared" ca="1" si="4"/>
        <v>518.1</v>
      </c>
      <c r="CA17" s="14"/>
      <c r="CB17" s="14">
        <f t="shared" si="14"/>
        <v>2014</v>
      </c>
      <c r="CC17" s="14">
        <f t="shared" ca="1" si="5"/>
        <v>702.1</v>
      </c>
      <c r="CD17" s="14">
        <f t="shared" ca="1" si="5"/>
        <v>628.1</v>
      </c>
      <c r="CE17" s="14">
        <f t="shared" ca="1" si="5"/>
        <v>606</v>
      </c>
      <c r="CF17" s="14">
        <f t="shared" ca="1" si="5"/>
        <v>269.7</v>
      </c>
      <c r="CG17" s="14">
        <f t="shared" ca="1" si="5"/>
        <v>78.3</v>
      </c>
      <c r="CH17" s="14">
        <f t="shared" ca="1" si="5"/>
        <v>8.3000000000000007</v>
      </c>
      <c r="CI17" s="14">
        <f t="shared" ca="1" si="5"/>
        <v>0</v>
      </c>
      <c r="CJ17" s="14">
        <f t="shared" ca="1" si="5"/>
        <v>1.3</v>
      </c>
      <c r="CK17" s="14">
        <f t="shared" ca="1" si="5"/>
        <v>25</v>
      </c>
      <c r="CL17" s="14">
        <f t="shared" ca="1" si="5"/>
        <v>128.9</v>
      </c>
      <c r="CM17" s="14">
        <f t="shared" ca="1" si="5"/>
        <v>358.3</v>
      </c>
      <c r="CN17" s="14">
        <f t="shared" ca="1" si="5"/>
        <v>456.1</v>
      </c>
      <c r="CO17" s="14"/>
      <c r="CP17" s="14">
        <f t="shared" si="15"/>
        <v>2014</v>
      </c>
      <c r="CQ17" s="14">
        <f t="shared" ca="1" si="6"/>
        <v>640.1</v>
      </c>
      <c r="CR17" s="14">
        <f t="shared" ca="1" si="6"/>
        <v>572.1</v>
      </c>
      <c r="CS17" s="14">
        <f t="shared" ca="1" si="6"/>
        <v>544</v>
      </c>
      <c r="CT17" s="14">
        <f t="shared" ca="1" si="6"/>
        <v>210.8</v>
      </c>
      <c r="CU17" s="14">
        <f t="shared" ca="1" si="6"/>
        <v>46</v>
      </c>
      <c r="CV17" s="14">
        <f t="shared" ca="1" si="6"/>
        <v>1.6</v>
      </c>
      <c r="CW17" s="14">
        <f t="shared" ca="1" si="6"/>
        <v>0</v>
      </c>
      <c r="CX17" s="14">
        <f t="shared" ca="1" si="6"/>
        <v>0</v>
      </c>
      <c r="CY17" s="14">
        <f t="shared" ca="1" si="6"/>
        <v>10.9</v>
      </c>
      <c r="CZ17" s="14">
        <f t="shared" ca="1" si="6"/>
        <v>85.3</v>
      </c>
      <c r="DA17" s="14">
        <f t="shared" ca="1" si="6"/>
        <v>298.3</v>
      </c>
      <c r="DB17" s="14">
        <f t="shared" ca="1" si="6"/>
        <v>394.1</v>
      </c>
      <c r="DC17" s="14"/>
      <c r="DD17" s="14">
        <f t="shared" si="16"/>
        <v>2014</v>
      </c>
      <c r="DE17" s="14">
        <f t="shared" ca="1" si="17"/>
        <v>578.1</v>
      </c>
      <c r="DF17" s="14">
        <f t="shared" ca="1" si="17"/>
        <v>516.1</v>
      </c>
      <c r="DG17" s="14">
        <f t="shared" ca="1" si="17"/>
        <v>482</v>
      </c>
      <c r="DH17" s="14">
        <f t="shared" ca="1" si="17"/>
        <v>155.30000000000001</v>
      </c>
      <c r="DI17" s="14">
        <f t="shared" ca="1" si="17"/>
        <v>25.4</v>
      </c>
      <c r="DJ17" s="14">
        <f t="shared" ca="1" si="17"/>
        <v>0</v>
      </c>
      <c r="DK17" s="14">
        <f t="shared" ca="1" si="17"/>
        <v>0</v>
      </c>
      <c r="DL17" s="14">
        <f t="shared" ca="1" si="17"/>
        <v>0</v>
      </c>
      <c r="DM17" s="14">
        <f t="shared" ca="1" si="17"/>
        <v>2.9</v>
      </c>
      <c r="DN17" s="14">
        <f t="shared" ca="1" si="17"/>
        <v>47.3</v>
      </c>
      <c r="DO17" s="14">
        <f t="shared" ca="1" si="17"/>
        <v>240.6</v>
      </c>
      <c r="DP17" s="14">
        <f t="shared" ca="1" si="17"/>
        <v>332.1</v>
      </c>
      <c r="DQ17" s="14"/>
      <c r="DR17" s="14">
        <f t="shared" si="18"/>
        <v>2014</v>
      </c>
      <c r="DS17" s="14">
        <f t="shared" ca="1" si="19"/>
        <v>516.1</v>
      </c>
      <c r="DT17" s="14">
        <f t="shared" ca="1" si="19"/>
        <v>460.1</v>
      </c>
      <c r="DU17" s="14">
        <f t="shared" ca="1" si="19"/>
        <v>420</v>
      </c>
      <c r="DV17" s="14">
        <f t="shared" ca="1" si="19"/>
        <v>105.1</v>
      </c>
      <c r="DW17" s="14">
        <f t="shared" ca="1" si="19"/>
        <v>9.8000000000000007</v>
      </c>
      <c r="DX17" s="14">
        <f t="shared" ca="1" si="19"/>
        <v>0</v>
      </c>
      <c r="DY17" s="14">
        <f t="shared" ca="1" si="19"/>
        <v>0</v>
      </c>
      <c r="DZ17" s="14">
        <f t="shared" ca="1" si="19"/>
        <v>0</v>
      </c>
      <c r="EA17" s="14">
        <f t="shared" ca="1" si="19"/>
        <v>0</v>
      </c>
      <c r="EB17" s="14">
        <f t="shared" ca="1" si="19"/>
        <v>15.4</v>
      </c>
      <c r="EC17" s="14">
        <f t="shared" ca="1" si="19"/>
        <v>187.8</v>
      </c>
      <c r="ED17" s="14">
        <f t="shared" ca="1" si="19"/>
        <v>270.10000000000002</v>
      </c>
      <c r="EE17" s="14"/>
    </row>
    <row r="18" spans="1:135">
      <c r="A18">
        <v>2003</v>
      </c>
      <c r="B18">
        <v>5</v>
      </c>
      <c r="C18" s="11">
        <v>10.538709677419355</v>
      </c>
      <c r="D18">
        <v>355.3</v>
      </c>
      <c r="E18">
        <v>0</v>
      </c>
      <c r="F18">
        <v>293.3</v>
      </c>
      <c r="G18">
        <v>0</v>
      </c>
      <c r="H18">
        <v>231.3</v>
      </c>
      <c r="I18">
        <v>0</v>
      </c>
      <c r="J18">
        <v>170.3</v>
      </c>
      <c r="K18">
        <v>1</v>
      </c>
      <c r="L18">
        <v>113.2</v>
      </c>
      <c r="M18">
        <v>5.9</v>
      </c>
      <c r="N18">
        <v>64.7</v>
      </c>
      <c r="O18">
        <v>19.399999999999999</v>
      </c>
      <c r="P18">
        <v>29.4</v>
      </c>
      <c r="Q18">
        <v>46.1</v>
      </c>
      <c r="R18">
        <v>8.6</v>
      </c>
      <c r="S18">
        <v>87.3</v>
      </c>
      <c r="T18">
        <v>0</v>
      </c>
      <c r="X18" s="14">
        <f t="shared" si="9"/>
        <v>2015</v>
      </c>
      <c r="Y18" s="14">
        <f t="shared" ca="1" si="10"/>
        <v>948.7</v>
      </c>
      <c r="Z18" s="14">
        <f t="shared" ca="1" si="10"/>
        <v>972.7</v>
      </c>
      <c r="AA18" s="14">
        <f t="shared" ca="1" si="10"/>
        <v>770.7</v>
      </c>
      <c r="AB18" s="14">
        <f t="shared" ca="1" si="10"/>
        <v>486.8</v>
      </c>
      <c r="AC18" s="14">
        <f t="shared" ca="1" si="10"/>
        <v>258.7</v>
      </c>
      <c r="AD18" s="14">
        <f t="shared" ca="1" si="10"/>
        <v>183.8</v>
      </c>
      <c r="AE18" s="14">
        <f t="shared" ca="1" si="10"/>
        <v>77.8</v>
      </c>
      <c r="AF18" s="14">
        <f t="shared" ca="1" si="10"/>
        <v>84.2</v>
      </c>
      <c r="AG18" s="14">
        <f t="shared" ca="1" si="10"/>
        <v>95.3</v>
      </c>
      <c r="AH18" s="14">
        <f t="shared" ca="1" si="10"/>
        <v>378.3</v>
      </c>
      <c r="AI18" s="14">
        <f t="shared" ca="1" si="10"/>
        <v>457.6</v>
      </c>
      <c r="AJ18" s="14">
        <f t="shared" ca="1" si="10"/>
        <v>560.6</v>
      </c>
      <c r="AK18" s="14"/>
      <c r="AL18" s="14">
        <f t="shared" si="11"/>
        <v>2015</v>
      </c>
      <c r="AM18" s="14">
        <f t="shared" ca="1" si="1"/>
        <v>886.7</v>
      </c>
      <c r="AN18" s="14">
        <f t="shared" ca="1" si="1"/>
        <v>916.7</v>
      </c>
      <c r="AO18" s="14">
        <f t="shared" ca="1" si="1"/>
        <v>708.7</v>
      </c>
      <c r="AP18" s="14">
        <f t="shared" ca="1" si="1"/>
        <v>426.8</v>
      </c>
      <c r="AQ18" s="14">
        <f t="shared" ca="1" si="1"/>
        <v>204</v>
      </c>
      <c r="AR18" s="14">
        <f t="shared" ca="1" si="1"/>
        <v>124.5</v>
      </c>
      <c r="AS18" s="14">
        <f t="shared" ca="1" si="1"/>
        <v>43.1</v>
      </c>
      <c r="AT18" s="14">
        <f t="shared" ca="1" si="1"/>
        <v>41.4</v>
      </c>
      <c r="AU18" s="14">
        <f t="shared" ca="1" si="1"/>
        <v>58.5</v>
      </c>
      <c r="AV18" s="14">
        <f t="shared" ca="1" si="1"/>
        <v>316.8</v>
      </c>
      <c r="AW18" s="14">
        <f t="shared" ca="1" si="1"/>
        <v>397.6</v>
      </c>
      <c r="AX18" s="14">
        <f t="shared" ca="1" si="1"/>
        <v>498.6</v>
      </c>
      <c r="AY18" s="15"/>
      <c r="AZ18" s="14">
        <f t="shared" si="12"/>
        <v>2015</v>
      </c>
      <c r="BA18" s="14">
        <f t="shared" ca="1" si="2"/>
        <v>824.7</v>
      </c>
      <c r="BB18" s="14">
        <f t="shared" ca="1" si="2"/>
        <v>860.7</v>
      </c>
      <c r="BC18" s="14">
        <f t="shared" ca="1" si="2"/>
        <v>646.70000000000005</v>
      </c>
      <c r="BD18" s="14">
        <f t="shared" ca="1" si="2"/>
        <v>366.8</v>
      </c>
      <c r="BE18" s="14">
        <f t="shared" ca="1" si="2"/>
        <v>156</v>
      </c>
      <c r="BF18" s="14">
        <f t="shared" ca="1" si="2"/>
        <v>69.8</v>
      </c>
      <c r="BG18" s="14">
        <f t="shared" ca="1" si="2"/>
        <v>17.399999999999999</v>
      </c>
      <c r="BH18" s="14">
        <f t="shared" ca="1" si="2"/>
        <v>12.2</v>
      </c>
      <c r="BI18" s="14">
        <f t="shared" ca="1" si="2"/>
        <v>27.6</v>
      </c>
      <c r="BJ18" s="14">
        <f t="shared" ca="1" si="2"/>
        <v>257.10000000000002</v>
      </c>
      <c r="BK18" s="14">
        <f t="shared" ca="1" si="2"/>
        <v>339.1</v>
      </c>
      <c r="BL18" s="14">
        <f t="shared" ca="1" si="2"/>
        <v>436.6</v>
      </c>
      <c r="BM18" s="15">
        <f t="shared" ca="1" si="3"/>
        <v>4014.7000000000003</v>
      </c>
      <c r="BN18" s="14">
        <f t="shared" si="13"/>
        <v>2015</v>
      </c>
      <c r="BO18" s="14">
        <f t="shared" ca="1" si="4"/>
        <v>762.7</v>
      </c>
      <c r="BP18" s="14">
        <f t="shared" ca="1" si="4"/>
        <v>804.7</v>
      </c>
      <c r="BQ18" s="14">
        <f t="shared" ca="1" si="4"/>
        <v>584.70000000000005</v>
      </c>
      <c r="BR18" s="14">
        <f t="shared" ca="1" si="4"/>
        <v>306.8</v>
      </c>
      <c r="BS18" s="14">
        <f t="shared" ca="1" si="4"/>
        <v>111.5</v>
      </c>
      <c r="BT18" s="14">
        <f t="shared" ca="1" si="4"/>
        <v>29.1</v>
      </c>
      <c r="BU18" s="14">
        <f t="shared" ca="1" si="4"/>
        <v>4.8</v>
      </c>
      <c r="BV18" s="14">
        <f t="shared" ca="1" si="4"/>
        <v>0.4</v>
      </c>
      <c r="BW18" s="14">
        <f t="shared" ca="1" si="4"/>
        <v>11.3</v>
      </c>
      <c r="BX18" s="14">
        <f t="shared" ca="1" si="4"/>
        <v>199.1</v>
      </c>
      <c r="BY18" s="14">
        <f t="shared" ca="1" si="4"/>
        <v>281.10000000000002</v>
      </c>
      <c r="BZ18" s="14">
        <f t="shared" ca="1" si="4"/>
        <v>374.6</v>
      </c>
      <c r="CA18" s="14"/>
      <c r="CB18" s="14">
        <f t="shared" si="14"/>
        <v>2015</v>
      </c>
      <c r="CC18" s="14">
        <f t="shared" ca="1" si="5"/>
        <v>700.7</v>
      </c>
      <c r="CD18" s="14">
        <f t="shared" ca="1" si="5"/>
        <v>748.7</v>
      </c>
      <c r="CE18" s="14">
        <f t="shared" ca="1" si="5"/>
        <v>522.70000000000005</v>
      </c>
      <c r="CF18" s="14">
        <f t="shared" ca="1" si="5"/>
        <v>246.8</v>
      </c>
      <c r="CG18" s="14">
        <f t="shared" ca="1" si="5"/>
        <v>75.8</v>
      </c>
      <c r="CH18" s="14">
        <f t="shared" ca="1" si="5"/>
        <v>14.7</v>
      </c>
      <c r="CI18" s="14">
        <f t="shared" ca="1" si="5"/>
        <v>0</v>
      </c>
      <c r="CJ18" s="14">
        <f t="shared" ca="1" si="5"/>
        <v>0</v>
      </c>
      <c r="CK18" s="14">
        <f t="shared" ca="1" si="5"/>
        <v>2.5</v>
      </c>
      <c r="CL18" s="14">
        <f t="shared" ca="1" si="5"/>
        <v>141.1</v>
      </c>
      <c r="CM18" s="14">
        <f t="shared" ca="1" si="5"/>
        <v>225</v>
      </c>
      <c r="CN18" s="14">
        <f t="shared" ca="1" si="5"/>
        <v>312.60000000000002</v>
      </c>
      <c r="CO18" s="14"/>
      <c r="CP18" s="14">
        <f t="shared" si="15"/>
        <v>2015</v>
      </c>
      <c r="CQ18" s="14">
        <f t="shared" ca="1" si="6"/>
        <v>638.70000000000005</v>
      </c>
      <c r="CR18" s="14">
        <f t="shared" ca="1" si="6"/>
        <v>692.7</v>
      </c>
      <c r="CS18" s="14">
        <f t="shared" ca="1" si="6"/>
        <v>460.7</v>
      </c>
      <c r="CT18" s="14">
        <f t="shared" ca="1" si="6"/>
        <v>189</v>
      </c>
      <c r="CU18" s="14">
        <f t="shared" ca="1" si="6"/>
        <v>43</v>
      </c>
      <c r="CV18" s="14">
        <f t="shared" ca="1" si="6"/>
        <v>6.3</v>
      </c>
      <c r="CW18" s="14">
        <f t="shared" ca="1" si="6"/>
        <v>0</v>
      </c>
      <c r="CX18" s="14">
        <f t="shared" ca="1" si="6"/>
        <v>0</v>
      </c>
      <c r="CY18" s="14">
        <f t="shared" ca="1" si="6"/>
        <v>0</v>
      </c>
      <c r="CZ18" s="14">
        <f t="shared" ca="1" si="6"/>
        <v>90.9</v>
      </c>
      <c r="DA18" s="14">
        <f t="shared" ca="1" si="6"/>
        <v>171.9</v>
      </c>
      <c r="DB18" s="14">
        <f t="shared" ca="1" si="6"/>
        <v>250.6</v>
      </c>
      <c r="DC18" s="14"/>
      <c r="DD18" s="14">
        <f t="shared" si="16"/>
        <v>2015</v>
      </c>
      <c r="DE18" s="14">
        <f t="shared" ca="1" si="17"/>
        <v>576.70000000000005</v>
      </c>
      <c r="DF18" s="14">
        <f t="shared" ca="1" si="17"/>
        <v>636.70000000000005</v>
      </c>
      <c r="DG18" s="14">
        <f t="shared" ca="1" si="17"/>
        <v>398.7</v>
      </c>
      <c r="DH18" s="14">
        <f t="shared" ca="1" si="17"/>
        <v>134.6</v>
      </c>
      <c r="DI18" s="14">
        <f t="shared" ca="1" si="17"/>
        <v>19.8</v>
      </c>
      <c r="DJ18" s="14">
        <f t="shared" ca="1" si="17"/>
        <v>1.4</v>
      </c>
      <c r="DK18" s="14">
        <f t="shared" ca="1" si="17"/>
        <v>0</v>
      </c>
      <c r="DL18" s="14">
        <f t="shared" ca="1" si="17"/>
        <v>0</v>
      </c>
      <c r="DM18" s="14">
        <f t="shared" ca="1" si="17"/>
        <v>0</v>
      </c>
      <c r="DN18" s="14">
        <f t="shared" ca="1" si="17"/>
        <v>51.4</v>
      </c>
      <c r="DO18" s="14">
        <f t="shared" ca="1" si="17"/>
        <v>124.6</v>
      </c>
      <c r="DP18" s="14">
        <f t="shared" ca="1" si="17"/>
        <v>190.4</v>
      </c>
      <c r="DQ18" s="14"/>
      <c r="DR18" s="14">
        <f t="shared" si="18"/>
        <v>2015</v>
      </c>
      <c r="DS18" s="14">
        <f t="shared" ca="1" si="19"/>
        <v>514.70000000000005</v>
      </c>
      <c r="DT18" s="14">
        <f t="shared" ca="1" si="19"/>
        <v>580.70000000000005</v>
      </c>
      <c r="DU18" s="14">
        <f t="shared" ca="1" si="19"/>
        <v>336.7</v>
      </c>
      <c r="DV18" s="14">
        <f t="shared" ca="1" si="19"/>
        <v>86</v>
      </c>
      <c r="DW18" s="14">
        <f t="shared" ca="1" si="19"/>
        <v>7</v>
      </c>
      <c r="DX18" s="14">
        <f t="shared" ca="1" si="19"/>
        <v>0</v>
      </c>
      <c r="DY18" s="14">
        <f t="shared" ca="1" si="19"/>
        <v>0</v>
      </c>
      <c r="DZ18" s="14">
        <f t="shared" ca="1" si="19"/>
        <v>0</v>
      </c>
      <c r="EA18" s="14">
        <f t="shared" ca="1" si="19"/>
        <v>0</v>
      </c>
      <c r="EB18" s="14">
        <f t="shared" ca="1" si="19"/>
        <v>26.6</v>
      </c>
      <c r="EC18" s="14">
        <f t="shared" ca="1" si="19"/>
        <v>82.9</v>
      </c>
      <c r="ED18" s="14">
        <f t="shared" ca="1" si="19"/>
        <v>133.69999999999999</v>
      </c>
      <c r="EE18" s="14"/>
    </row>
    <row r="19" spans="1:135">
      <c r="A19">
        <v>2003</v>
      </c>
      <c r="B19">
        <v>6</v>
      </c>
      <c r="C19" s="11">
        <v>16.71</v>
      </c>
      <c r="D19">
        <v>169.8</v>
      </c>
      <c r="E19">
        <v>11.1</v>
      </c>
      <c r="F19">
        <v>116.8</v>
      </c>
      <c r="G19">
        <v>18.100000000000001</v>
      </c>
      <c r="H19">
        <v>70.900000000000006</v>
      </c>
      <c r="I19">
        <v>32.200000000000003</v>
      </c>
      <c r="J19">
        <v>34.200000000000003</v>
      </c>
      <c r="K19">
        <v>55.5</v>
      </c>
      <c r="L19">
        <v>11.7</v>
      </c>
      <c r="M19">
        <v>93</v>
      </c>
      <c r="N19">
        <v>1.9</v>
      </c>
      <c r="O19">
        <v>143.19999999999999</v>
      </c>
      <c r="P19">
        <v>0</v>
      </c>
      <c r="Q19">
        <v>201.3</v>
      </c>
      <c r="R19">
        <v>0</v>
      </c>
      <c r="S19">
        <v>261.3</v>
      </c>
      <c r="T19">
        <v>0</v>
      </c>
      <c r="X19" s="14">
        <f t="shared" si="9"/>
        <v>2016</v>
      </c>
      <c r="Y19" s="14">
        <f t="shared" ca="1" si="10"/>
        <v>806.3</v>
      </c>
      <c r="Z19" s="14">
        <f t="shared" ca="1" si="10"/>
        <v>739.5</v>
      </c>
      <c r="AA19" s="14">
        <f t="shared" ca="1" si="10"/>
        <v>637.29999999999995</v>
      </c>
      <c r="AB19" s="14">
        <f t="shared" ca="1" si="10"/>
        <v>559.79999999999995</v>
      </c>
      <c r="AC19" s="14">
        <f t="shared" ca="1" si="10"/>
        <v>318</v>
      </c>
      <c r="AD19" s="14">
        <f t="shared" ca="1" si="10"/>
        <v>149.30000000000001</v>
      </c>
      <c r="AE19" s="14">
        <f t="shared" ca="1" si="10"/>
        <v>39.299999999999997</v>
      </c>
      <c r="AF19" s="14">
        <f t="shared" ca="1" si="10"/>
        <v>20.5</v>
      </c>
      <c r="AG19" s="14">
        <f t="shared" ca="1" si="10"/>
        <v>131.1</v>
      </c>
      <c r="AH19" s="14">
        <f t="shared" ca="1" si="10"/>
        <v>317.8</v>
      </c>
      <c r="AI19" s="14">
        <f t="shared" ca="1" si="10"/>
        <v>436.9</v>
      </c>
      <c r="AJ19" s="14">
        <f t="shared" ca="1" si="10"/>
        <v>720.4</v>
      </c>
      <c r="AK19" s="14"/>
      <c r="AL19" s="14">
        <f t="shared" si="11"/>
        <v>2016</v>
      </c>
      <c r="AM19" s="14">
        <f t="shared" ca="1" si="1"/>
        <v>744.3</v>
      </c>
      <c r="AN19" s="14">
        <f t="shared" ca="1" si="1"/>
        <v>681.5</v>
      </c>
      <c r="AO19" s="14">
        <f t="shared" ca="1" si="1"/>
        <v>575.29999999999995</v>
      </c>
      <c r="AP19" s="14">
        <f t="shared" ca="1" si="1"/>
        <v>499.8</v>
      </c>
      <c r="AQ19" s="14">
        <f t="shared" ca="1" si="1"/>
        <v>260.7</v>
      </c>
      <c r="AR19" s="14">
        <f t="shared" ca="1" si="1"/>
        <v>101.2</v>
      </c>
      <c r="AS19" s="14">
        <f t="shared" ca="1" si="1"/>
        <v>14.5</v>
      </c>
      <c r="AT19" s="14">
        <f t="shared" ca="1" si="1"/>
        <v>4.4000000000000004</v>
      </c>
      <c r="AU19" s="14">
        <f t="shared" ca="1" si="1"/>
        <v>80.599999999999994</v>
      </c>
      <c r="AV19" s="14">
        <f t="shared" ca="1" si="1"/>
        <v>256.2</v>
      </c>
      <c r="AW19" s="14">
        <f t="shared" ca="1" si="1"/>
        <v>376.9</v>
      </c>
      <c r="AX19" s="14">
        <f t="shared" ca="1" si="1"/>
        <v>658.4</v>
      </c>
      <c r="AY19" s="15"/>
      <c r="AZ19" s="14">
        <f t="shared" si="12"/>
        <v>2016</v>
      </c>
      <c r="BA19" s="14">
        <f t="shared" ca="1" si="2"/>
        <v>682.3</v>
      </c>
      <c r="BB19" s="14">
        <f t="shared" ca="1" si="2"/>
        <v>623.5</v>
      </c>
      <c r="BC19" s="14">
        <f t="shared" ca="1" si="2"/>
        <v>513.29999999999995</v>
      </c>
      <c r="BD19" s="14">
        <f t="shared" ca="1" si="2"/>
        <v>439.8</v>
      </c>
      <c r="BE19" s="14">
        <f t="shared" ca="1" si="2"/>
        <v>206</v>
      </c>
      <c r="BF19" s="14">
        <f t="shared" ca="1" si="2"/>
        <v>58.3</v>
      </c>
      <c r="BG19" s="14">
        <f t="shared" ca="1" si="2"/>
        <v>2.9</v>
      </c>
      <c r="BH19" s="14">
        <f t="shared" ca="1" si="2"/>
        <v>0.4</v>
      </c>
      <c r="BI19" s="14">
        <f t="shared" ca="1" si="2"/>
        <v>45.4</v>
      </c>
      <c r="BJ19" s="14">
        <f t="shared" ca="1" si="2"/>
        <v>198.3</v>
      </c>
      <c r="BK19" s="14">
        <f t="shared" ca="1" si="2"/>
        <v>316.89999999999998</v>
      </c>
      <c r="BL19" s="14">
        <f t="shared" ca="1" si="2"/>
        <v>596.4</v>
      </c>
      <c r="BM19" s="15">
        <f t="shared" ca="1" si="3"/>
        <v>3683.5000000000009</v>
      </c>
      <c r="BN19" s="14">
        <f t="shared" si="13"/>
        <v>2016</v>
      </c>
      <c r="BO19" s="14">
        <f t="shared" ca="1" si="4"/>
        <v>620.29999999999995</v>
      </c>
      <c r="BP19" s="14">
        <f t="shared" ca="1" si="4"/>
        <v>565.5</v>
      </c>
      <c r="BQ19" s="14">
        <f t="shared" ca="1" si="4"/>
        <v>451.3</v>
      </c>
      <c r="BR19" s="14">
        <f t="shared" ca="1" si="4"/>
        <v>379.8</v>
      </c>
      <c r="BS19" s="14">
        <f t="shared" ca="1" si="4"/>
        <v>156.19999999999999</v>
      </c>
      <c r="BT19" s="14">
        <f t="shared" ca="1" si="4"/>
        <v>28.5</v>
      </c>
      <c r="BU19" s="14">
        <f t="shared" ca="1" si="4"/>
        <v>0</v>
      </c>
      <c r="BV19" s="14">
        <f t="shared" ca="1" si="4"/>
        <v>0</v>
      </c>
      <c r="BW19" s="14">
        <f t="shared" ca="1" si="4"/>
        <v>19.5</v>
      </c>
      <c r="BX19" s="14">
        <f t="shared" ca="1" si="4"/>
        <v>147.6</v>
      </c>
      <c r="BY19" s="14">
        <f t="shared" ca="1" si="4"/>
        <v>257</v>
      </c>
      <c r="BZ19" s="14">
        <f t="shared" ca="1" si="4"/>
        <v>534.4</v>
      </c>
      <c r="CA19" s="14"/>
      <c r="CB19" s="14">
        <f t="shared" si="14"/>
        <v>2016</v>
      </c>
      <c r="CC19" s="14">
        <f t="shared" ca="1" si="5"/>
        <v>558.29999999999995</v>
      </c>
      <c r="CD19" s="14">
        <f t="shared" ca="1" si="5"/>
        <v>507.5</v>
      </c>
      <c r="CE19" s="14">
        <f t="shared" ca="1" si="5"/>
        <v>389.3</v>
      </c>
      <c r="CF19" s="14">
        <f t="shared" ca="1" si="5"/>
        <v>319.8</v>
      </c>
      <c r="CG19" s="14">
        <f t="shared" ca="1" si="5"/>
        <v>108.8</v>
      </c>
      <c r="CH19" s="14">
        <f t="shared" ca="1" si="5"/>
        <v>10.199999999999999</v>
      </c>
      <c r="CI19" s="14">
        <f t="shared" ca="1" si="5"/>
        <v>0</v>
      </c>
      <c r="CJ19" s="14">
        <f t="shared" ca="1" si="5"/>
        <v>0</v>
      </c>
      <c r="CK19" s="14">
        <f t="shared" ca="1" si="5"/>
        <v>4.4000000000000004</v>
      </c>
      <c r="CL19" s="14">
        <f t="shared" ca="1" si="5"/>
        <v>104.9</v>
      </c>
      <c r="CM19" s="14">
        <f t="shared" ca="1" si="5"/>
        <v>199</v>
      </c>
      <c r="CN19" s="14">
        <f t="shared" ca="1" si="5"/>
        <v>472.4</v>
      </c>
      <c r="CO19" s="14"/>
      <c r="CP19" s="14">
        <f t="shared" si="15"/>
        <v>2016</v>
      </c>
      <c r="CQ19" s="14">
        <f t="shared" ca="1" si="6"/>
        <v>496.3</v>
      </c>
      <c r="CR19" s="14">
        <f t="shared" ca="1" si="6"/>
        <v>449.5</v>
      </c>
      <c r="CS19" s="14">
        <f t="shared" ca="1" si="6"/>
        <v>327.8</v>
      </c>
      <c r="CT19" s="14">
        <f t="shared" ca="1" si="6"/>
        <v>261.7</v>
      </c>
      <c r="CU19" s="14">
        <f t="shared" ca="1" si="6"/>
        <v>68.8</v>
      </c>
      <c r="CV19" s="14">
        <f t="shared" ca="1" si="6"/>
        <v>2</v>
      </c>
      <c r="CW19" s="14">
        <f t="shared" ca="1" si="6"/>
        <v>0</v>
      </c>
      <c r="CX19" s="14">
        <f t="shared" ca="1" si="6"/>
        <v>0</v>
      </c>
      <c r="CY19" s="14">
        <f t="shared" ca="1" si="6"/>
        <v>0.2</v>
      </c>
      <c r="CZ19" s="14">
        <f t="shared" ca="1" si="6"/>
        <v>71.099999999999994</v>
      </c>
      <c r="DA19" s="14">
        <f t="shared" ca="1" si="6"/>
        <v>143</v>
      </c>
      <c r="DB19" s="14">
        <f t="shared" ca="1" si="6"/>
        <v>410.4</v>
      </c>
      <c r="DC19" s="14"/>
      <c r="DD19" s="14">
        <f t="shared" si="16"/>
        <v>2016</v>
      </c>
      <c r="DE19" s="14">
        <f t="shared" ca="1" si="17"/>
        <v>434.3</v>
      </c>
      <c r="DF19" s="14">
        <f t="shared" ca="1" si="17"/>
        <v>391.5</v>
      </c>
      <c r="DG19" s="14">
        <f t="shared" ca="1" si="17"/>
        <v>268.7</v>
      </c>
      <c r="DH19" s="14">
        <f t="shared" ca="1" si="17"/>
        <v>206.3</v>
      </c>
      <c r="DI19" s="14">
        <f t="shared" ca="1" si="17"/>
        <v>41.7</v>
      </c>
      <c r="DJ19" s="14">
        <f t="shared" ca="1" si="17"/>
        <v>0</v>
      </c>
      <c r="DK19" s="14">
        <f t="shared" ca="1" si="17"/>
        <v>0</v>
      </c>
      <c r="DL19" s="14">
        <f t="shared" ca="1" si="17"/>
        <v>0</v>
      </c>
      <c r="DM19" s="14">
        <f t="shared" ca="1" si="17"/>
        <v>0</v>
      </c>
      <c r="DN19" s="14">
        <f t="shared" ca="1" si="17"/>
        <v>43.4</v>
      </c>
      <c r="DO19" s="14">
        <f t="shared" ca="1" si="17"/>
        <v>97</v>
      </c>
      <c r="DP19" s="14">
        <f t="shared" ca="1" si="17"/>
        <v>348.4</v>
      </c>
      <c r="DQ19" s="14"/>
      <c r="DR19" s="14">
        <f t="shared" si="18"/>
        <v>2016</v>
      </c>
      <c r="DS19" s="14">
        <f t="shared" ca="1" si="19"/>
        <v>372.3</v>
      </c>
      <c r="DT19" s="14">
        <f t="shared" ca="1" si="19"/>
        <v>333.5</v>
      </c>
      <c r="DU19" s="14">
        <f t="shared" ca="1" si="19"/>
        <v>210.7</v>
      </c>
      <c r="DV19" s="14">
        <f t="shared" ca="1" si="19"/>
        <v>155.19999999999999</v>
      </c>
      <c r="DW19" s="14">
        <f t="shared" ca="1" si="19"/>
        <v>18.5</v>
      </c>
      <c r="DX19" s="14">
        <f t="shared" ca="1" si="19"/>
        <v>0</v>
      </c>
      <c r="DY19" s="14">
        <f t="shared" ca="1" si="19"/>
        <v>0</v>
      </c>
      <c r="DZ19" s="14">
        <f t="shared" ca="1" si="19"/>
        <v>0</v>
      </c>
      <c r="EA19" s="14">
        <f t="shared" ca="1" si="19"/>
        <v>0</v>
      </c>
      <c r="EB19" s="14">
        <f t="shared" ca="1" si="19"/>
        <v>22</v>
      </c>
      <c r="EC19" s="14">
        <f t="shared" ca="1" si="19"/>
        <v>63.4</v>
      </c>
      <c r="ED19" s="14">
        <f t="shared" ca="1" si="19"/>
        <v>286.39999999999998</v>
      </c>
      <c r="EE19" s="14"/>
    </row>
    <row r="20" spans="1:135">
      <c r="A20">
        <v>2003</v>
      </c>
      <c r="B20">
        <v>7</v>
      </c>
      <c r="C20" s="11">
        <v>20.474193548387099</v>
      </c>
      <c r="D20">
        <v>58</v>
      </c>
      <c r="E20">
        <v>10.7</v>
      </c>
      <c r="F20">
        <v>23.2</v>
      </c>
      <c r="G20">
        <v>37.9</v>
      </c>
      <c r="H20">
        <v>4.3</v>
      </c>
      <c r="I20">
        <v>81</v>
      </c>
      <c r="J20">
        <v>0.3</v>
      </c>
      <c r="K20">
        <v>139</v>
      </c>
      <c r="L20">
        <v>0</v>
      </c>
      <c r="M20">
        <v>200.7</v>
      </c>
      <c r="N20">
        <v>0</v>
      </c>
      <c r="O20">
        <v>262.7</v>
      </c>
      <c r="P20">
        <v>0</v>
      </c>
      <c r="Q20">
        <v>324.7</v>
      </c>
      <c r="R20">
        <v>0</v>
      </c>
      <c r="S20">
        <v>386.7</v>
      </c>
      <c r="T20">
        <v>0</v>
      </c>
      <c r="X20" s="14">
        <f t="shared" si="9"/>
        <v>2017</v>
      </c>
      <c r="Y20" s="14">
        <f t="shared" ca="1" si="10"/>
        <v>738</v>
      </c>
      <c r="Z20" s="14">
        <f t="shared" ca="1" si="10"/>
        <v>624.4</v>
      </c>
      <c r="AA20" s="14">
        <f t="shared" ca="1" si="10"/>
        <v>733.1</v>
      </c>
      <c r="AB20" s="14">
        <f t="shared" ca="1" si="10"/>
        <v>418.4</v>
      </c>
      <c r="AC20" s="14">
        <f t="shared" ca="1" si="10"/>
        <v>338.7</v>
      </c>
      <c r="AD20" s="14">
        <f t="shared" ca="1" si="10"/>
        <v>150.80000000000001</v>
      </c>
      <c r="AE20" s="14">
        <f t="shared" ca="1" si="10"/>
        <v>67.099999999999994</v>
      </c>
      <c r="AF20" s="14">
        <f t="shared" ca="1" si="10"/>
        <v>100.3</v>
      </c>
      <c r="AG20" s="14">
        <f t="shared" ca="1" si="10"/>
        <v>147.69999999999999</v>
      </c>
      <c r="AH20" s="14">
        <f t="shared" ca="1" si="10"/>
        <v>276.7</v>
      </c>
      <c r="AI20" s="14">
        <f t="shared" ca="1" si="10"/>
        <v>564.79999999999995</v>
      </c>
      <c r="AJ20" s="14">
        <f t="shared" ca="1" si="10"/>
        <v>839.7</v>
      </c>
      <c r="AK20" s="14"/>
      <c r="AL20" s="14">
        <f t="shared" si="11"/>
        <v>2017</v>
      </c>
      <c r="AM20" s="14">
        <f t="shared" ca="1" si="1"/>
        <v>676</v>
      </c>
      <c r="AN20" s="14">
        <f t="shared" ca="1" si="1"/>
        <v>568.4</v>
      </c>
      <c r="AO20" s="14">
        <f t="shared" ca="1" si="1"/>
        <v>671.1</v>
      </c>
      <c r="AP20" s="14">
        <f t="shared" ca="1" si="1"/>
        <v>358.4</v>
      </c>
      <c r="AQ20" s="14">
        <f t="shared" ca="1" si="1"/>
        <v>278.7</v>
      </c>
      <c r="AR20" s="14">
        <f t="shared" ca="1" si="1"/>
        <v>103.5</v>
      </c>
      <c r="AS20" s="14">
        <f t="shared" ca="1" si="1"/>
        <v>20.6</v>
      </c>
      <c r="AT20" s="14">
        <f t="shared" ca="1" si="1"/>
        <v>51.8</v>
      </c>
      <c r="AU20" s="14">
        <f t="shared" ca="1" si="1"/>
        <v>103.5</v>
      </c>
      <c r="AV20" s="14">
        <f t="shared" ca="1" si="1"/>
        <v>214.7</v>
      </c>
      <c r="AW20" s="14">
        <f t="shared" ca="1" si="1"/>
        <v>504.8</v>
      </c>
      <c r="AX20" s="14">
        <f t="shared" ca="1" si="1"/>
        <v>777.7</v>
      </c>
      <c r="AY20" s="15"/>
      <c r="AZ20" s="14">
        <f t="shared" si="12"/>
        <v>2017</v>
      </c>
      <c r="BA20" s="14">
        <f t="shared" ca="1" si="2"/>
        <v>614</v>
      </c>
      <c r="BB20" s="14">
        <f t="shared" ca="1" si="2"/>
        <v>512.4</v>
      </c>
      <c r="BC20" s="14">
        <f t="shared" ca="1" si="2"/>
        <v>609.1</v>
      </c>
      <c r="BD20" s="14">
        <f t="shared" ca="1" si="2"/>
        <v>298.89999999999998</v>
      </c>
      <c r="BE20" s="14">
        <f t="shared" ca="1" si="2"/>
        <v>221</v>
      </c>
      <c r="BF20" s="14">
        <f t="shared" ca="1" si="2"/>
        <v>64.3</v>
      </c>
      <c r="BG20" s="14">
        <f t="shared" ca="1" si="2"/>
        <v>3.9</v>
      </c>
      <c r="BH20" s="14">
        <f t="shared" ca="1" si="2"/>
        <v>19.3</v>
      </c>
      <c r="BI20" s="14">
        <f t="shared" ca="1" si="2"/>
        <v>69</v>
      </c>
      <c r="BJ20" s="14">
        <f t="shared" ca="1" si="2"/>
        <v>158.19999999999999</v>
      </c>
      <c r="BK20" s="14">
        <f t="shared" ca="1" si="2"/>
        <v>444.8</v>
      </c>
      <c r="BL20" s="14">
        <f t="shared" ca="1" si="2"/>
        <v>715.7</v>
      </c>
      <c r="BM20" s="15">
        <f t="shared" ca="1" si="3"/>
        <v>3730.6000000000004</v>
      </c>
      <c r="BN20" s="14">
        <f t="shared" si="13"/>
        <v>2017</v>
      </c>
      <c r="BO20" s="14">
        <f t="shared" ca="1" si="4"/>
        <v>552</v>
      </c>
      <c r="BP20" s="14">
        <f t="shared" ca="1" si="4"/>
        <v>456.4</v>
      </c>
      <c r="BQ20" s="14">
        <f t="shared" ca="1" si="4"/>
        <v>547.1</v>
      </c>
      <c r="BR20" s="14">
        <f t="shared" ca="1" si="4"/>
        <v>240.9</v>
      </c>
      <c r="BS20" s="14">
        <f t="shared" ca="1" si="4"/>
        <v>167.7</v>
      </c>
      <c r="BT20" s="14">
        <f t="shared" ca="1" si="4"/>
        <v>34.1</v>
      </c>
      <c r="BU20" s="14">
        <f t="shared" ca="1" si="4"/>
        <v>0</v>
      </c>
      <c r="BV20" s="14">
        <f t="shared" ca="1" si="4"/>
        <v>5.9</v>
      </c>
      <c r="BW20" s="14">
        <f t="shared" ca="1" si="4"/>
        <v>40.9</v>
      </c>
      <c r="BX20" s="14">
        <f t="shared" ca="1" si="4"/>
        <v>111.2</v>
      </c>
      <c r="BY20" s="14">
        <f t="shared" ca="1" si="4"/>
        <v>384.8</v>
      </c>
      <c r="BZ20" s="14">
        <f t="shared" ca="1" si="4"/>
        <v>653.70000000000005</v>
      </c>
      <c r="CA20" s="14"/>
      <c r="CB20" s="14">
        <f t="shared" si="14"/>
        <v>2017</v>
      </c>
      <c r="CC20" s="14">
        <f t="shared" ca="1" si="5"/>
        <v>490</v>
      </c>
      <c r="CD20" s="14">
        <f t="shared" ca="1" si="5"/>
        <v>400.4</v>
      </c>
      <c r="CE20" s="14">
        <f t="shared" ca="1" si="5"/>
        <v>485.1</v>
      </c>
      <c r="CF20" s="14">
        <f t="shared" ca="1" si="5"/>
        <v>185.2</v>
      </c>
      <c r="CG20" s="14">
        <f t="shared" ca="1" si="5"/>
        <v>117.6</v>
      </c>
      <c r="CH20" s="14">
        <f t="shared" ca="1" si="5"/>
        <v>13.2</v>
      </c>
      <c r="CI20" s="14">
        <f t="shared" ca="1" si="5"/>
        <v>0</v>
      </c>
      <c r="CJ20" s="14">
        <f t="shared" ca="1" si="5"/>
        <v>0</v>
      </c>
      <c r="CK20" s="14">
        <f t="shared" ca="1" si="5"/>
        <v>18.100000000000001</v>
      </c>
      <c r="CL20" s="14">
        <f t="shared" ca="1" si="5"/>
        <v>78.7</v>
      </c>
      <c r="CM20" s="14">
        <f t="shared" ca="1" si="5"/>
        <v>324.8</v>
      </c>
      <c r="CN20" s="14">
        <f t="shared" ca="1" si="5"/>
        <v>591.70000000000005</v>
      </c>
      <c r="CO20" s="14"/>
      <c r="CP20" s="14">
        <f t="shared" si="15"/>
        <v>2017</v>
      </c>
      <c r="CQ20" s="14">
        <f t="shared" ca="1" si="6"/>
        <v>428</v>
      </c>
      <c r="CR20" s="14">
        <f t="shared" ca="1" si="6"/>
        <v>344.4</v>
      </c>
      <c r="CS20" s="14">
        <f t="shared" ca="1" si="6"/>
        <v>423.1</v>
      </c>
      <c r="CT20" s="14">
        <f t="shared" ca="1" si="6"/>
        <v>134.9</v>
      </c>
      <c r="CU20" s="14">
        <f t="shared" ca="1" si="6"/>
        <v>75.599999999999994</v>
      </c>
      <c r="CV20" s="14">
        <f t="shared" ca="1" si="6"/>
        <v>1</v>
      </c>
      <c r="CW20" s="14">
        <f t="shared" ca="1" si="6"/>
        <v>0</v>
      </c>
      <c r="CX20" s="14">
        <f t="shared" ca="1" si="6"/>
        <v>0</v>
      </c>
      <c r="CY20" s="14">
        <f t="shared" ca="1" si="6"/>
        <v>5.2</v>
      </c>
      <c r="CZ20" s="14">
        <f t="shared" ca="1" si="6"/>
        <v>53.4</v>
      </c>
      <c r="DA20" s="14">
        <f t="shared" ca="1" si="6"/>
        <v>264.8</v>
      </c>
      <c r="DB20" s="14">
        <f t="shared" ca="1" si="6"/>
        <v>529.70000000000005</v>
      </c>
      <c r="DC20" s="14"/>
      <c r="DD20" s="14">
        <f t="shared" si="16"/>
        <v>2017</v>
      </c>
      <c r="DE20" s="14">
        <f t="shared" ca="1" si="17"/>
        <v>366</v>
      </c>
      <c r="DF20" s="14">
        <f t="shared" ca="1" si="17"/>
        <v>288.39999999999998</v>
      </c>
      <c r="DG20" s="14">
        <f t="shared" ca="1" si="17"/>
        <v>361.1</v>
      </c>
      <c r="DH20" s="14">
        <f t="shared" ca="1" si="17"/>
        <v>91.3</v>
      </c>
      <c r="DI20" s="14">
        <f t="shared" ca="1" si="17"/>
        <v>43.8</v>
      </c>
      <c r="DJ20" s="14">
        <f t="shared" ca="1" si="17"/>
        <v>0</v>
      </c>
      <c r="DK20" s="14">
        <f t="shared" ca="1" si="17"/>
        <v>0</v>
      </c>
      <c r="DL20" s="14">
        <f t="shared" ca="1" si="17"/>
        <v>0</v>
      </c>
      <c r="DM20" s="14">
        <f t="shared" ca="1" si="17"/>
        <v>1.6</v>
      </c>
      <c r="DN20" s="14">
        <f t="shared" ca="1" si="17"/>
        <v>31.4</v>
      </c>
      <c r="DO20" s="14">
        <f t="shared" ca="1" si="17"/>
        <v>204.8</v>
      </c>
      <c r="DP20" s="14">
        <f t="shared" ca="1" si="17"/>
        <v>467.7</v>
      </c>
      <c r="DQ20" s="14"/>
      <c r="DR20" s="14">
        <f t="shared" si="18"/>
        <v>2017</v>
      </c>
      <c r="DS20" s="14">
        <f t="shared" ca="1" si="19"/>
        <v>304</v>
      </c>
      <c r="DT20" s="14">
        <f t="shared" ca="1" si="19"/>
        <v>236.2</v>
      </c>
      <c r="DU20" s="14">
        <f t="shared" ca="1" si="19"/>
        <v>301.10000000000002</v>
      </c>
      <c r="DV20" s="14">
        <f t="shared" ca="1" si="19"/>
        <v>53.6</v>
      </c>
      <c r="DW20" s="14">
        <f t="shared" ca="1" si="19"/>
        <v>20.2</v>
      </c>
      <c r="DX20" s="14">
        <f t="shared" ca="1" si="19"/>
        <v>0</v>
      </c>
      <c r="DY20" s="14">
        <f t="shared" ca="1" si="19"/>
        <v>0</v>
      </c>
      <c r="DZ20" s="14">
        <f t="shared" ca="1" si="19"/>
        <v>0</v>
      </c>
      <c r="EA20" s="14">
        <f t="shared" ca="1" si="19"/>
        <v>0</v>
      </c>
      <c r="EB20" s="14">
        <f t="shared" ca="1" si="19"/>
        <v>13.8</v>
      </c>
      <c r="EC20" s="14">
        <f t="shared" ca="1" si="19"/>
        <v>148.19999999999999</v>
      </c>
      <c r="ED20" s="14">
        <f t="shared" ca="1" si="19"/>
        <v>405.7</v>
      </c>
      <c r="EE20" s="14"/>
    </row>
    <row r="21" spans="1:135">
      <c r="A21">
        <v>2003</v>
      </c>
      <c r="B21">
        <v>8</v>
      </c>
      <c r="C21" s="11">
        <v>20.822580645161292</v>
      </c>
      <c r="D21">
        <v>48.1</v>
      </c>
      <c r="E21">
        <v>11.6</v>
      </c>
      <c r="F21">
        <v>17.7</v>
      </c>
      <c r="G21">
        <v>43.2</v>
      </c>
      <c r="H21">
        <v>3.9</v>
      </c>
      <c r="I21">
        <v>91.4</v>
      </c>
      <c r="J21">
        <v>0</v>
      </c>
      <c r="K21">
        <v>149.5</v>
      </c>
      <c r="L21">
        <v>0</v>
      </c>
      <c r="M21">
        <v>211.5</v>
      </c>
      <c r="N21">
        <v>0</v>
      </c>
      <c r="O21">
        <v>273.5</v>
      </c>
      <c r="P21">
        <v>0</v>
      </c>
      <c r="Q21">
        <v>335.5</v>
      </c>
      <c r="R21">
        <v>0</v>
      </c>
      <c r="S21">
        <v>397.5</v>
      </c>
      <c r="T21">
        <v>0</v>
      </c>
      <c r="X21" s="14">
        <f t="shared" si="9"/>
        <v>2018</v>
      </c>
      <c r="Y21" s="14">
        <f t="shared" ca="1" si="10"/>
        <v>840.2</v>
      </c>
      <c r="Z21" s="14">
        <f t="shared" ca="1" si="10"/>
        <v>666.2</v>
      </c>
      <c r="AA21" s="14">
        <f t="shared" ca="1" si="10"/>
        <v>721.1</v>
      </c>
      <c r="AB21" s="14">
        <f t="shared" ca="1" si="10"/>
        <v>592.4</v>
      </c>
      <c r="AC21" s="14">
        <f t="shared" ca="1" si="10"/>
        <v>240.8</v>
      </c>
      <c r="AD21" s="14">
        <f t="shared" ca="1" si="10"/>
        <v>166.3</v>
      </c>
      <c r="AE21" s="14">
        <f t="shared" ca="1" si="10"/>
        <v>49.9</v>
      </c>
      <c r="AF21" s="14">
        <f t="shared" ca="1" si="10"/>
        <v>30.8</v>
      </c>
      <c r="AG21" s="14">
        <f t="shared" ca="1" si="10"/>
        <v>154.5</v>
      </c>
      <c r="AH21" s="14">
        <f t="shared" ca="1" si="10"/>
        <v>409.1</v>
      </c>
      <c r="AI21" s="14">
        <f t="shared" ca="1" si="10"/>
        <v>623</v>
      </c>
      <c r="AJ21" s="14">
        <f t="shared" ca="1" si="10"/>
        <v>712.3</v>
      </c>
      <c r="AK21" s="14"/>
      <c r="AL21" s="14">
        <f t="shared" si="11"/>
        <v>2018</v>
      </c>
      <c r="AM21" s="14">
        <f t="shared" ca="1" si="1"/>
        <v>778.2</v>
      </c>
      <c r="AN21" s="14">
        <f t="shared" ca="1" si="1"/>
        <v>610.20000000000005</v>
      </c>
      <c r="AO21" s="14">
        <f t="shared" ca="1" si="1"/>
        <v>659.1</v>
      </c>
      <c r="AP21" s="14">
        <f t="shared" ca="1" si="1"/>
        <v>532.4</v>
      </c>
      <c r="AQ21" s="14">
        <f t="shared" ca="1" si="1"/>
        <v>187.7</v>
      </c>
      <c r="AR21" s="14">
        <f t="shared" ca="1" si="1"/>
        <v>116.3</v>
      </c>
      <c r="AS21" s="14">
        <f t="shared" ca="1" si="1"/>
        <v>20</v>
      </c>
      <c r="AT21" s="14">
        <f t="shared" ca="1" si="1"/>
        <v>10</v>
      </c>
      <c r="AU21" s="14">
        <f t="shared" ca="1" si="1"/>
        <v>112.3</v>
      </c>
      <c r="AV21" s="14">
        <f t="shared" ca="1" si="1"/>
        <v>351.1</v>
      </c>
      <c r="AW21" s="14">
        <f t="shared" ca="1" si="1"/>
        <v>563</v>
      </c>
      <c r="AX21" s="14">
        <f t="shared" ca="1" si="1"/>
        <v>650.29999999999995</v>
      </c>
      <c r="AY21" s="15"/>
      <c r="AZ21" s="14">
        <f t="shared" si="12"/>
        <v>2018</v>
      </c>
      <c r="BA21" s="14">
        <f t="shared" ref="BA21:BL25" ca="1" si="20">OFFSET($H$2,(ROW()-5)*12+COLUMN()-53,0)</f>
        <v>716.2</v>
      </c>
      <c r="BB21" s="14">
        <f t="shared" ca="1" si="20"/>
        <v>554.20000000000005</v>
      </c>
      <c r="BC21" s="14">
        <f t="shared" ca="1" si="20"/>
        <v>597.1</v>
      </c>
      <c r="BD21" s="14">
        <f t="shared" ca="1" si="20"/>
        <v>472.4</v>
      </c>
      <c r="BE21" s="14">
        <f t="shared" ca="1" si="20"/>
        <v>138.80000000000001</v>
      </c>
      <c r="BF21" s="14">
        <f t="shared" ca="1" si="20"/>
        <v>67.900000000000006</v>
      </c>
      <c r="BG21" s="14">
        <f t="shared" ca="1" si="20"/>
        <v>4.8</v>
      </c>
      <c r="BH21" s="14">
        <f t="shared" ca="1" si="20"/>
        <v>3.7</v>
      </c>
      <c r="BI21" s="14">
        <f t="shared" ca="1" si="20"/>
        <v>75.900000000000006</v>
      </c>
      <c r="BJ21" s="14">
        <f t="shared" ca="1" si="20"/>
        <v>293.10000000000002</v>
      </c>
      <c r="BK21" s="14">
        <f t="shared" ca="1" si="20"/>
        <v>503</v>
      </c>
      <c r="BL21" s="14">
        <f t="shared" ca="1" si="20"/>
        <v>588.29999999999995</v>
      </c>
      <c r="BM21" s="15">
        <f t="shared" ca="1" si="3"/>
        <v>4015.4000000000005</v>
      </c>
      <c r="BN21" s="14">
        <f t="shared" si="13"/>
        <v>2018</v>
      </c>
      <c r="BO21" s="14">
        <f t="shared" ref="BO21:BZ25" ca="1" si="21">OFFSET($J$2,(ROW()-5)*12+COLUMN()-67,0)</f>
        <v>654.20000000000005</v>
      </c>
      <c r="BP21" s="14">
        <f t="shared" ca="1" si="21"/>
        <v>498.2</v>
      </c>
      <c r="BQ21" s="14">
        <f t="shared" ca="1" si="21"/>
        <v>535.1</v>
      </c>
      <c r="BR21" s="14">
        <f t="shared" ca="1" si="21"/>
        <v>412.4</v>
      </c>
      <c r="BS21" s="14">
        <f t="shared" ca="1" si="21"/>
        <v>95.5</v>
      </c>
      <c r="BT21" s="14">
        <f t="shared" ca="1" si="21"/>
        <v>30.9</v>
      </c>
      <c r="BU21" s="14">
        <f t="shared" ca="1" si="21"/>
        <v>0</v>
      </c>
      <c r="BV21" s="14">
        <f t="shared" ca="1" si="21"/>
        <v>1.1000000000000001</v>
      </c>
      <c r="BW21" s="14">
        <f t="shared" ca="1" si="21"/>
        <v>43.7</v>
      </c>
      <c r="BX21" s="14">
        <f t="shared" ca="1" si="21"/>
        <v>235.6</v>
      </c>
      <c r="BY21" s="14">
        <f t="shared" ca="1" si="21"/>
        <v>443</v>
      </c>
      <c r="BZ21" s="14">
        <f t="shared" ca="1" si="21"/>
        <v>526.29999999999995</v>
      </c>
      <c r="CA21" s="14"/>
      <c r="CB21" s="14">
        <f t="shared" si="14"/>
        <v>2018</v>
      </c>
      <c r="CC21" s="14">
        <f t="shared" ref="CC21:CN25" ca="1" si="22">OFFSET($L$2,(ROW()-5)*12+COLUMN()-81,0)</f>
        <v>592.20000000000005</v>
      </c>
      <c r="CD21" s="14">
        <f t="shared" ca="1" si="22"/>
        <v>442.2</v>
      </c>
      <c r="CE21" s="14">
        <f t="shared" ca="1" si="22"/>
        <v>473.1</v>
      </c>
      <c r="CF21" s="14">
        <f t="shared" ca="1" si="22"/>
        <v>352.4</v>
      </c>
      <c r="CG21" s="14">
        <f t="shared" ca="1" si="22"/>
        <v>59.6</v>
      </c>
      <c r="CH21" s="14">
        <f t="shared" ca="1" si="22"/>
        <v>9.3000000000000007</v>
      </c>
      <c r="CI21" s="14">
        <f t="shared" ca="1" si="22"/>
        <v>0</v>
      </c>
      <c r="CJ21" s="14">
        <f t="shared" ca="1" si="22"/>
        <v>0</v>
      </c>
      <c r="CK21" s="14">
        <f t="shared" ca="1" si="22"/>
        <v>20</v>
      </c>
      <c r="CL21" s="14">
        <f t="shared" ca="1" si="22"/>
        <v>182.4</v>
      </c>
      <c r="CM21" s="14">
        <f t="shared" ca="1" si="22"/>
        <v>383</v>
      </c>
      <c r="CN21" s="14">
        <f t="shared" ca="1" si="22"/>
        <v>464.3</v>
      </c>
      <c r="CO21" s="14"/>
      <c r="CP21" s="14">
        <f t="shared" si="15"/>
        <v>2018</v>
      </c>
      <c r="CQ21" s="14">
        <f t="shared" ref="CQ21:DB25" ca="1" si="23">OFFSET($N$2,(ROW()-5)*12+COLUMN()-95,0)</f>
        <v>530.20000000000005</v>
      </c>
      <c r="CR21" s="14">
        <f t="shared" ca="1" si="23"/>
        <v>386.2</v>
      </c>
      <c r="CS21" s="14">
        <f t="shared" ca="1" si="23"/>
        <v>411.1</v>
      </c>
      <c r="CT21" s="14">
        <f t="shared" ca="1" si="23"/>
        <v>292.39999999999998</v>
      </c>
      <c r="CU21" s="14">
        <f t="shared" ca="1" si="23"/>
        <v>32.200000000000003</v>
      </c>
      <c r="CV21" s="14">
        <f t="shared" ca="1" si="23"/>
        <v>2.8</v>
      </c>
      <c r="CW21" s="14">
        <f t="shared" ca="1" si="23"/>
        <v>0</v>
      </c>
      <c r="CX21" s="14">
        <f t="shared" ca="1" si="23"/>
        <v>0</v>
      </c>
      <c r="CY21" s="14">
        <f t="shared" ca="1" si="23"/>
        <v>6.6</v>
      </c>
      <c r="CZ21" s="14">
        <f t="shared" ca="1" si="23"/>
        <v>135.1</v>
      </c>
      <c r="DA21" s="14">
        <f t="shared" ca="1" si="23"/>
        <v>323</v>
      </c>
      <c r="DB21" s="14">
        <f t="shared" ca="1" si="23"/>
        <v>402.3</v>
      </c>
      <c r="DC21" s="14"/>
      <c r="DD21" s="14">
        <f t="shared" si="16"/>
        <v>2018</v>
      </c>
      <c r="DE21" s="14">
        <f t="shared" ca="1" si="17"/>
        <v>468.2</v>
      </c>
      <c r="DF21" s="14">
        <f t="shared" ca="1" si="17"/>
        <v>330.2</v>
      </c>
      <c r="DG21" s="14">
        <f t="shared" ca="1" si="17"/>
        <v>349.1</v>
      </c>
      <c r="DH21" s="14">
        <f t="shared" ca="1" si="17"/>
        <v>234</v>
      </c>
      <c r="DI21" s="14">
        <f t="shared" ca="1" si="17"/>
        <v>14</v>
      </c>
      <c r="DJ21" s="14">
        <f t="shared" ca="1" si="17"/>
        <v>0</v>
      </c>
      <c r="DK21" s="14">
        <f t="shared" ca="1" si="17"/>
        <v>0</v>
      </c>
      <c r="DL21" s="14">
        <f t="shared" ca="1" si="17"/>
        <v>0</v>
      </c>
      <c r="DM21" s="14">
        <f t="shared" ca="1" si="17"/>
        <v>1.2</v>
      </c>
      <c r="DN21" s="14">
        <f t="shared" ca="1" si="17"/>
        <v>90.6</v>
      </c>
      <c r="DO21" s="14">
        <f t="shared" ca="1" si="17"/>
        <v>264.3</v>
      </c>
      <c r="DP21" s="14">
        <f t="shared" ca="1" si="17"/>
        <v>340.3</v>
      </c>
      <c r="DQ21" s="14"/>
      <c r="DR21" s="14">
        <f t="shared" si="18"/>
        <v>2018</v>
      </c>
      <c r="DS21" s="14">
        <f t="shared" ca="1" si="19"/>
        <v>408.2</v>
      </c>
      <c r="DT21" s="14">
        <f t="shared" ca="1" si="19"/>
        <v>275.8</v>
      </c>
      <c r="DU21" s="14">
        <f t="shared" ca="1" si="19"/>
        <v>287.10000000000002</v>
      </c>
      <c r="DV21" s="14">
        <f t="shared" ca="1" si="19"/>
        <v>180.6</v>
      </c>
      <c r="DW21" s="14">
        <f t="shared" ca="1" si="19"/>
        <v>5.9</v>
      </c>
      <c r="DX21" s="14">
        <f t="shared" ca="1" si="19"/>
        <v>0</v>
      </c>
      <c r="DY21" s="14">
        <f t="shared" ca="1" si="19"/>
        <v>0</v>
      </c>
      <c r="DZ21" s="14">
        <f t="shared" ca="1" si="19"/>
        <v>0</v>
      </c>
      <c r="EA21" s="14">
        <f t="shared" ca="1" si="19"/>
        <v>0</v>
      </c>
      <c r="EB21" s="14">
        <f t="shared" ca="1" si="19"/>
        <v>52</v>
      </c>
      <c r="EC21" s="14">
        <f t="shared" ca="1" si="19"/>
        <v>206.3</v>
      </c>
      <c r="ED21" s="14">
        <f t="shared" ca="1" si="19"/>
        <v>278.3</v>
      </c>
      <c r="EE21" s="14"/>
    </row>
    <row r="22" spans="1:135">
      <c r="A22">
        <v>2003</v>
      </c>
      <c r="B22">
        <v>9</v>
      </c>
      <c r="C22" s="11">
        <v>16.773333333333333</v>
      </c>
      <c r="D22">
        <v>158.30000000000001</v>
      </c>
      <c r="E22">
        <v>1.5</v>
      </c>
      <c r="F22">
        <v>103.6</v>
      </c>
      <c r="G22">
        <v>6.8</v>
      </c>
      <c r="H22">
        <v>56.5</v>
      </c>
      <c r="I22">
        <v>19.7</v>
      </c>
      <c r="J22">
        <v>27.5</v>
      </c>
      <c r="K22">
        <v>50.7</v>
      </c>
      <c r="L22">
        <v>13.4</v>
      </c>
      <c r="M22">
        <v>96.6</v>
      </c>
      <c r="N22">
        <v>5</v>
      </c>
      <c r="O22">
        <v>148.19999999999999</v>
      </c>
      <c r="P22">
        <v>1.2</v>
      </c>
      <c r="Q22">
        <v>204.4</v>
      </c>
      <c r="R22">
        <v>0</v>
      </c>
      <c r="S22">
        <v>263.2</v>
      </c>
      <c r="T22">
        <v>0</v>
      </c>
      <c r="X22" s="14">
        <f t="shared" si="9"/>
        <v>2019</v>
      </c>
      <c r="Y22" s="14">
        <f t="shared" ca="1" si="10"/>
        <v>901.9</v>
      </c>
      <c r="Z22" s="14">
        <f t="shared" ca="1" si="10"/>
        <v>746.4</v>
      </c>
      <c r="AA22" s="14">
        <f t="shared" ca="1" si="10"/>
        <v>735.3</v>
      </c>
      <c r="AB22" s="14">
        <f t="shared" ca="1" si="10"/>
        <v>511.1</v>
      </c>
      <c r="AC22" s="14">
        <f t="shared" ca="1" si="10"/>
        <v>361</v>
      </c>
      <c r="AD22" s="14">
        <f t="shared" ca="1" si="10"/>
        <v>199.2</v>
      </c>
      <c r="AE22" s="14">
        <f t="shared" ca="1" si="10"/>
        <v>54.6</v>
      </c>
      <c r="AF22" s="14">
        <f t="shared" ca="1" si="10"/>
        <v>77</v>
      </c>
      <c r="AG22" s="14">
        <f t="shared" ca="1" si="10"/>
        <v>169.3</v>
      </c>
      <c r="AH22" s="14">
        <f t="shared" ca="1" si="10"/>
        <v>372.8</v>
      </c>
      <c r="AI22" s="14">
        <f t="shared" ca="1" si="10"/>
        <v>643.20000000000005</v>
      </c>
      <c r="AJ22" s="14">
        <f t="shared" ca="1" si="10"/>
        <v>707.1</v>
      </c>
      <c r="AK22" s="14"/>
      <c r="AL22" s="14">
        <f t="shared" si="11"/>
        <v>2019</v>
      </c>
      <c r="AM22" s="14">
        <f t="shared" ca="1" si="1"/>
        <v>839.9</v>
      </c>
      <c r="AN22" s="14">
        <f t="shared" ca="1" si="1"/>
        <v>690.4</v>
      </c>
      <c r="AO22" s="14">
        <f t="shared" ca="1" si="1"/>
        <v>673.3</v>
      </c>
      <c r="AP22" s="14">
        <f t="shared" ca="1" si="1"/>
        <v>451.1</v>
      </c>
      <c r="AQ22" s="14">
        <f t="shared" ca="1" si="1"/>
        <v>299</v>
      </c>
      <c r="AR22" s="14">
        <f t="shared" ca="1" si="1"/>
        <v>143.9</v>
      </c>
      <c r="AS22" s="14">
        <f t="shared" ca="1" si="1"/>
        <v>23</v>
      </c>
      <c r="AT22" s="14">
        <f t="shared" ca="1" si="1"/>
        <v>30.3</v>
      </c>
      <c r="AU22" s="14">
        <f t="shared" ca="1" si="1"/>
        <v>112.2</v>
      </c>
      <c r="AV22" s="14">
        <f t="shared" ca="1" si="1"/>
        <v>312.60000000000002</v>
      </c>
      <c r="AW22" s="14">
        <f t="shared" ca="1" si="1"/>
        <v>583.20000000000005</v>
      </c>
      <c r="AX22" s="14">
        <f t="shared" ca="1" si="1"/>
        <v>645.1</v>
      </c>
      <c r="AY22" s="15"/>
      <c r="AZ22" s="14">
        <f t="shared" si="12"/>
        <v>2019</v>
      </c>
      <c r="BA22" s="14">
        <f t="shared" ca="1" si="20"/>
        <v>777.9</v>
      </c>
      <c r="BB22" s="14">
        <f t="shared" ca="1" si="20"/>
        <v>634.4</v>
      </c>
      <c r="BC22" s="14">
        <f t="shared" ca="1" si="20"/>
        <v>611.29999999999995</v>
      </c>
      <c r="BD22" s="14">
        <f t="shared" ca="1" si="20"/>
        <v>391.1</v>
      </c>
      <c r="BE22" s="14">
        <f t="shared" ca="1" si="20"/>
        <v>237</v>
      </c>
      <c r="BF22" s="14">
        <f t="shared" ca="1" si="20"/>
        <v>96.1</v>
      </c>
      <c r="BG22" s="14">
        <f t="shared" ca="1" si="20"/>
        <v>4</v>
      </c>
      <c r="BH22" s="14">
        <f t="shared" ca="1" si="20"/>
        <v>7.3</v>
      </c>
      <c r="BI22" s="14">
        <f t="shared" ca="1" si="20"/>
        <v>61.6</v>
      </c>
      <c r="BJ22" s="14">
        <f t="shared" ca="1" si="20"/>
        <v>252.6</v>
      </c>
      <c r="BK22" s="14">
        <f t="shared" ca="1" si="20"/>
        <v>523.20000000000005</v>
      </c>
      <c r="BL22" s="14">
        <f t="shared" ca="1" si="20"/>
        <v>583.1</v>
      </c>
      <c r="BM22" s="15">
        <f t="shared" ca="1" si="3"/>
        <v>4179.6000000000004</v>
      </c>
      <c r="BN22" s="14">
        <f t="shared" si="13"/>
        <v>2019</v>
      </c>
      <c r="BO22" s="14">
        <f t="shared" ca="1" si="21"/>
        <v>715.9</v>
      </c>
      <c r="BP22" s="14">
        <f t="shared" ca="1" si="21"/>
        <v>578.4</v>
      </c>
      <c r="BQ22" s="14">
        <f t="shared" ca="1" si="21"/>
        <v>549.29999999999995</v>
      </c>
      <c r="BR22" s="14">
        <f t="shared" ca="1" si="21"/>
        <v>331.1</v>
      </c>
      <c r="BS22" s="14">
        <f t="shared" ca="1" si="21"/>
        <v>179.6</v>
      </c>
      <c r="BT22" s="14">
        <f t="shared" ca="1" si="21"/>
        <v>53.6</v>
      </c>
      <c r="BU22" s="14">
        <f t="shared" ca="1" si="21"/>
        <v>0</v>
      </c>
      <c r="BV22" s="14">
        <f t="shared" ca="1" si="21"/>
        <v>0</v>
      </c>
      <c r="BW22" s="14">
        <f t="shared" ca="1" si="21"/>
        <v>25.8</v>
      </c>
      <c r="BX22" s="14">
        <f t="shared" ca="1" si="21"/>
        <v>192.6</v>
      </c>
      <c r="BY22" s="14">
        <f t="shared" ca="1" si="21"/>
        <v>463.2</v>
      </c>
      <c r="BZ22" s="14">
        <f t="shared" ca="1" si="21"/>
        <v>521.1</v>
      </c>
      <c r="CA22" s="14"/>
      <c r="CB22" s="14">
        <f t="shared" si="14"/>
        <v>2019</v>
      </c>
      <c r="CC22" s="14">
        <f t="shared" ca="1" si="22"/>
        <v>653.9</v>
      </c>
      <c r="CD22" s="14">
        <f t="shared" ca="1" si="22"/>
        <v>522.4</v>
      </c>
      <c r="CE22" s="14">
        <f t="shared" ca="1" si="22"/>
        <v>487.3</v>
      </c>
      <c r="CF22" s="14">
        <f t="shared" ca="1" si="22"/>
        <v>271.10000000000002</v>
      </c>
      <c r="CG22" s="14">
        <f t="shared" ca="1" si="22"/>
        <v>126.3</v>
      </c>
      <c r="CH22" s="14">
        <f t="shared" ca="1" si="22"/>
        <v>23.2</v>
      </c>
      <c r="CI22" s="14">
        <f t="shared" ca="1" si="22"/>
        <v>0</v>
      </c>
      <c r="CJ22" s="14">
        <f t="shared" ca="1" si="22"/>
        <v>0</v>
      </c>
      <c r="CK22" s="14">
        <f t="shared" ca="1" si="22"/>
        <v>7</v>
      </c>
      <c r="CL22" s="14">
        <f t="shared" ca="1" si="22"/>
        <v>134.69999999999999</v>
      </c>
      <c r="CM22" s="14">
        <f t="shared" ca="1" si="22"/>
        <v>403.2</v>
      </c>
      <c r="CN22" s="14">
        <f t="shared" ca="1" si="22"/>
        <v>459.1</v>
      </c>
      <c r="CO22" s="14"/>
      <c r="CP22" s="14">
        <f t="shared" si="15"/>
        <v>2019</v>
      </c>
      <c r="CQ22" s="14">
        <f t="shared" ca="1" si="23"/>
        <v>591.9</v>
      </c>
      <c r="CR22" s="14">
        <f t="shared" ca="1" si="23"/>
        <v>466.4</v>
      </c>
      <c r="CS22" s="14">
        <f t="shared" ca="1" si="23"/>
        <v>425.3</v>
      </c>
      <c r="CT22" s="14">
        <f t="shared" ca="1" si="23"/>
        <v>212</v>
      </c>
      <c r="CU22" s="14">
        <f t="shared" ca="1" si="23"/>
        <v>76.099999999999994</v>
      </c>
      <c r="CV22" s="14">
        <f t="shared" ca="1" si="23"/>
        <v>7.3</v>
      </c>
      <c r="CW22" s="14">
        <f t="shared" ca="1" si="23"/>
        <v>0</v>
      </c>
      <c r="CX22" s="14">
        <f t="shared" ca="1" si="23"/>
        <v>0</v>
      </c>
      <c r="CY22" s="14">
        <f t="shared" ca="1" si="23"/>
        <v>0.2</v>
      </c>
      <c r="CZ22" s="14">
        <f t="shared" ca="1" si="23"/>
        <v>81.099999999999994</v>
      </c>
      <c r="DA22" s="14">
        <f t="shared" ca="1" si="23"/>
        <v>343.2</v>
      </c>
      <c r="DB22" s="14">
        <f t="shared" ca="1" si="23"/>
        <v>397.1</v>
      </c>
      <c r="DC22" s="14"/>
      <c r="DD22" s="14">
        <f t="shared" si="16"/>
        <v>2019</v>
      </c>
      <c r="DE22" s="14">
        <f t="shared" ca="1" si="17"/>
        <v>529.9</v>
      </c>
      <c r="DF22" s="14">
        <f t="shared" ca="1" si="17"/>
        <v>410.4</v>
      </c>
      <c r="DG22" s="14">
        <f t="shared" ca="1" si="17"/>
        <v>363.3</v>
      </c>
      <c r="DH22" s="14">
        <f t="shared" ca="1" si="17"/>
        <v>157.5</v>
      </c>
      <c r="DI22" s="14">
        <f t="shared" ca="1" si="17"/>
        <v>39.299999999999997</v>
      </c>
      <c r="DJ22" s="14">
        <f t="shared" ca="1" si="17"/>
        <v>0.3</v>
      </c>
      <c r="DK22" s="14">
        <f t="shared" ca="1" si="17"/>
        <v>0</v>
      </c>
      <c r="DL22" s="14">
        <f t="shared" ca="1" si="17"/>
        <v>0</v>
      </c>
      <c r="DM22" s="14">
        <f t="shared" ca="1" si="17"/>
        <v>0</v>
      </c>
      <c r="DN22" s="14">
        <f t="shared" ca="1" si="17"/>
        <v>41.7</v>
      </c>
      <c r="DO22" s="14">
        <f t="shared" ca="1" si="17"/>
        <v>283.2</v>
      </c>
      <c r="DP22" s="14">
        <f t="shared" ca="1" si="17"/>
        <v>335.1</v>
      </c>
      <c r="DQ22" s="14"/>
      <c r="DR22" s="14">
        <f t="shared" si="18"/>
        <v>2019</v>
      </c>
      <c r="DS22" s="14">
        <f t="shared" ca="1" si="19"/>
        <v>467.9</v>
      </c>
      <c r="DT22" s="14">
        <f t="shared" ca="1" si="19"/>
        <v>354.9</v>
      </c>
      <c r="DU22" s="14">
        <f t="shared" ca="1" si="19"/>
        <v>301.3</v>
      </c>
      <c r="DV22" s="14">
        <f t="shared" ca="1" si="19"/>
        <v>109.2</v>
      </c>
      <c r="DW22" s="14">
        <f t="shared" ca="1" si="19"/>
        <v>17.8</v>
      </c>
      <c r="DX22" s="14">
        <f t="shared" ca="1" si="19"/>
        <v>0</v>
      </c>
      <c r="DY22" s="14">
        <f t="shared" ca="1" si="19"/>
        <v>0</v>
      </c>
      <c r="DZ22" s="14">
        <f t="shared" ca="1" si="19"/>
        <v>0</v>
      </c>
      <c r="EA22" s="14">
        <f t="shared" ca="1" si="19"/>
        <v>0</v>
      </c>
      <c r="EB22" s="14">
        <f t="shared" ca="1" si="19"/>
        <v>14.9</v>
      </c>
      <c r="EC22" s="14">
        <f t="shared" ca="1" si="19"/>
        <v>223.2</v>
      </c>
      <c r="ED22" s="14">
        <f t="shared" ca="1" si="19"/>
        <v>273.10000000000002</v>
      </c>
      <c r="EE22" s="14"/>
    </row>
    <row r="23" spans="1:135">
      <c r="A23">
        <v>2003</v>
      </c>
      <c r="B23">
        <v>10</v>
      </c>
      <c r="C23" s="11">
        <v>9.2806451612903214</v>
      </c>
      <c r="D23">
        <v>394.3</v>
      </c>
      <c r="E23">
        <v>0</v>
      </c>
      <c r="F23">
        <v>332.3</v>
      </c>
      <c r="G23">
        <v>0</v>
      </c>
      <c r="H23">
        <v>270.3</v>
      </c>
      <c r="I23">
        <v>0</v>
      </c>
      <c r="J23">
        <v>211.8</v>
      </c>
      <c r="K23">
        <v>3.5</v>
      </c>
      <c r="L23">
        <v>158.30000000000001</v>
      </c>
      <c r="M23">
        <v>12</v>
      </c>
      <c r="N23">
        <v>109.7</v>
      </c>
      <c r="O23">
        <v>25.4</v>
      </c>
      <c r="P23">
        <v>66.900000000000006</v>
      </c>
      <c r="Q23">
        <v>44.6</v>
      </c>
      <c r="R23">
        <v>31.6</v>
      </c>
      <c r="S23">
        <v>71.3</v>
      </c>
      <c r="T23">
        <v>0</v>
      </c>
      <c r="X23" s="14">
        <f t="shared" si="9"/>
        <v>2020</v>
      </c>
      <c r="Y23" s="14">
        <f t="shared" ca="1" si="10"/>
        <v>737.8</v>
      </c>
      <c r="Z23" s="14">
        <f t="shared" ca="1" si="10"/>
        <v>737.7</v>
      </c>
      <c r="AA23" s="14">
        <f t="shared" ca="1" si="10"/>
        <v>610.1</v>
      </c>
      <c r="AB23" s="14">
        <f t="shared" ca="1" si="10"/>
        <v>518.6</v>
      </c>
      <c r="AC23" s="14">
        <f t="shared" ca="1" si="10"/>
        <v>360.1</v>
      </c>
      <c r="AD23" s="14">
        <f t="shared" ca="1" si="10"/>
        <v>138.69999999999999</v>
      </c>
      <c r="AE23" s="14">
        <f t="shared" ca="1" si="10"/>
        <v>24.6</v>
      </c>
      <c r="AF23" s="14">
        <f t="shared" ca="1" si="10"/>
        <v>64.400000000000006</v>
      </c>
      <c r="AG23" s="14">
        <f t="shared" ca="1" si="10"/>
        <v>182</v>
      </c>
      <c r="AH23" s="14">
        <f t="shared" ca="1" si="10"/>
        <v>403.9</v>
      </c>
      <c r="AI23" s="14">
        <f t="shared" ca="1" si="10"/>
        <v>426.7</v>
      </c>
      <c r="AJ23" s="14">
        <f t="shared" ca="1" si="10"/>
        <v>692.6</v>
      </c>
      <c r="AK23" s="14"/>
      <c r="AL23" s="14">
        <f t="shared" si="11"/>
        <v>2020</v>
      </c>
      <c r="AM23" s="14">
        <f t="shared" ca="1" si="1"/>
        <v>675.8</v>
      </c>
      <c r="AN23" s="14">
        <f t="shared" ca="1" si="1"/>
        <v>679.7</v>
      </c>
      <c r="AO23" s="14">
        <f t="shared" ca="1" si="1"/>
        <v>548.1</v>
      </c>
      <c r="AP23" s="14">
        <f t="shared" ca="1" si="1"/>
        <v>458.6</v>
      </c>
      <c r="AQ23" s="14">
        <f t="shared" ca="1" si="1"/>
        <v>305.2</v>
      </c>
      <c r="AR23" s="14">
        <f t="shared" ca="1" si="1"/>
        <v>92.1</v>
      </c>
      <c r="AS23" s="14">
        <f t="shared" ca="1" si="1"/>
        <v>2.8</v>
      </c>
      <c r="AT23" s="14">
        <f t="shared" ca="1" si="1"/>
        <v>25</v>
      </c>
      <c r="AU23" s="14">
        <f t="shared" ca="1" si="1"/>
        <v>128.5</v>
      </c>
      <c r="AV23" s="14">
        <f t="shared" ca="1" si="1"/>
        <v>341.9</v>
      </c>
      <c r="AW23" s="14">
        <f t="shared" ca="1" si="1"/>
        <v>368.5</v>
      </c>
      <c r="AX23" s="14">
        <f t="shared" ca="1" si="1"/>
        <v>630.6</v>
      </c>
      <c r="AY23" s="15"/>
      <c r="AZ23" s="14">
        <f t="shared" si="12"/>
        <v>2020</v>
      </c>
      <c r="BA23" s="14">
        <f t="shared" ca="1" si="20"/>
        <v>613.79999999999995</v>
      </c>
      <c r="BB23" s="14">
        <f t="shared" ca="1" si="20"/>
        <v>621.70000000000005</v>
      </c>
      <c r="BC23" s="14">
        <f t="shared" ca="1" si="20"/>
        <v>486.1</v>
      </c>
      <c r="BD23" s="14">
        <f t="shared" ca="1" si="20"/>
        <v>398.6</v>
      </c>
      <c r="BE23" s="14">
        <f t="shared" ca="1" si="20"/>
        <v>251.2</v>
      </c>
      <c r="BF23" s="14">
        <f t="shared" ca="1" si="20"/>
        <v>56.1</v>
      </c>
      <c r="BG23" s="14">
        <f t="shared" ca="1" si="20"/>
        <v>0</v>
      </c>
      <c r="BH23" s="14">
        <f t="shared" ca="1" si="20"/>
        <v>6</v>
      </c>
      <c r="BI23" s="14">
        <f t="shared" ca="1" si="20"/>
        <v>84.6</v>
      </c>
      <c r="BJ23" s="14">
        <f t="shared" ca="1" si="20"/>
        <v>279.89999999999998</v>
      </c>
      <c r="BK23" s="14">
        <f t="shared" ca="1" si="20"/>
        <v>312.10000000000002</v>
      </c>
      <c r="BL23" s="14">
        <f t="shared" ca="1" si="20"/>
        <v>568.6</v>
      </c>
      <c r="BM23" s="15">
        <f t="shared" ca="1" si="3"/>
        <v>3678.6999999999994</v>
      </c>
      <c r="BN23" s="14">
        <f t="shared" si="13"/>
        <v>2020</v>
      </c>
      <c r="BO23" s="14">
        <f t="shared" ca="1" si="21"/>
        <v>551.79999999999995</v>
      </c>
      <c r="BP23" s="14">
        <f t="shared" ca="1" si="21"/>
        <v>563.70000000000005</v>
      </c>
      <c r="BQ23" s="14">
        <f t="shared" ca="1" si="21"/>
        <v>424.1</v>
      </c>
      <c r="BR23" s="14">
        <f t="shared" ca="1" si="21"/>
        <v>338.6</v>
      </c>
      <c r="BS23" s="14">
        <f t="shared" ca="1" si="21"/>
        <v>198.3</v>
      </c>
      <c r="BT23" s="14">
        <f t="shared" ca="1" si="21"/>
        <v>29.7</v>
      </c>
      <c r="BU23" s="14">
        <f t="shared" ca="1" si="21"/>
        <v>0</v>
      </c>
      <c r="BV23" s="14">
        <f t="shared" ca="1" si="21"/>
        <v>0.7</v>
      </c>
      <c r="BW23" s="14">
        <f t="shared" ca="1" si="21"/>
        <v>47.2</v>
      </c>
      <c r="BX23" s="14">
        <f t="shared" ca="1" si="21"/>
        <v>218.1</v>
      </c>
      <c r="BY23" s="14">
        <f t="shared" ca="1" si="21"/>
        <v>259.89999999999998</v>
      </c>
      <c r="BZ23" s="14">
        <f t="shared" ca="1" si="21"/>
        <v>506.6</v>
      </c>
      <c r="CA23" s="14"/>
      <c r="CB23" s="14">
        <f t="shared" si="14"/>
        <v>2020</v>
      </c>
      <c r="CC23" s="14">
        <f t="shared" ca="1" si="22"/>
        <v>489.8</v>
      </c>
      <c r="CD23" s="14">
        <f t="shared" ca="1" si="22"/>
        <v>505.7</v>
      </c>
      <c r="CE23" s="14">
        <f t="shared" ca="1" si="22"/>
        <v>362.1</v>
      </c>
      <c r="CF23" s="14">
        <f t="shared" ca="1" si="22"/>
        <v>278.60000000000002</v>
      </c>
      <c r="CG23" s="14">
        <f t="shared" ca="1" si="22"/>
        <v>148.4</v>
      </c>
      <c r="CH23" s="14">
        <f t="shared" ca="1" si="22"/>
        <v>14.9</v>
      </c>
      <c r="CI23" s="14">
        <f t="shared" ca="1" si="22"/>
        <v>0</v>
      </c>
      <c r="CJ23" s="14">
        <f t="shared" ca="1" si="22"/>
        <v>0</v>
      </c>
      <c r="CK23" s="14">
        <f t="shared" ca="1" si="22"/>
        <v>21.7</v>
      </c>
      <c r="CL23" s="14">
        <f t="shared" ca="1" si="22"/>
        <v>159.30000000000001</v>
      </c>
      <c r="CM23" s="14">
        <f t="shared" ca="1" si="22"/>
        <v>211.9</v>
      </c>
      <c r="CN23" s="14">
        <f t="shared" ca="1" si="22"/>
        <v>444.6</v>
      </c>
      <c r="CO23" s="14"/>
      <c r="CP23" s="14">
        <f t="shared" si="15"/>
        <v>2020</v>
      </c>
      <c r="CQ23" s="14">
        <f t="shared" ca="1" si="23"/>
        <v>427.8</v>
      </c>
      <c r="CR23" s="14">
        <f t="shared" ca="1" si="23"/>
        <v>447.7</v>
      </c>
      <c r="CS23" s="14">
        <f t="shared" ca="1" si="23"/>
        <v>300.10000000000002</v>
      </c>
      <c r="CT23" s="14">
        <f t="shared" ca="1" si="23"/>
        <v>218.6</v>
      </c>
      <c r="CU23" s="14">
        <f t="shared" ca="1" si="23"/>
        <v>107.2</v>
      </c>
      <c r="CV23" s="14">
        <f t="shared" ca="1" si="23"/>
        <v>4.5999999999999996</v>
      </c>
      <c r="CW23" s="14">
        <f t="shared" ca="1" si="23"/>
        <v>0</v>
      </c>
      <c r="CX23" s="14">
        <f t="shared" ca="1" si="23"/>
        <v>0</v>
      </c>
      <c r="CY23" s="14">
        <f t="shared" ca="1" si="23"/>
        <v>8.1</v>
      </c>
      <c r="CZ23" s="14">
        <f t="shared" ca="1" si="23"/>
        <v>108.1</v>
      </c>
      <c r="DA23" s="14">
        <f t="shared" ca="1" si="23"/>
        <v>166.6</v>
      </c>
      <c r="DB23" s="14">
        <f t="shared" ca="1" si="23"/>
        <v>382.6</v>
      </c>
      <c r="DC23" s="14"/>
      <c r="DD23" s="14">
        <f t="shared" si="16"/>
        <v>2020</v>
      </c>
      <c r="DE23" s="14">
        <f t="shared" ca="1" si="17"/>
        <v>365.8</v>
      </c>
      <c r="DF23" s="14">
        <f t="shared" ca="1" si="17"/>
        <v>389.7</v>
      </c>
      <c r="DG23" s="14">
        <f t="shared" ca="1" si="17"/>
        <v>241.3</v>
      </c>
      <c r="DH23" s="14">
        <f t="shared" ca="1" si="17"/>
        <v>161.1</v>
      </c>
      <c r="DI23" s="14">
        <f t="shared" ca="1" si="17"/>
        <v>73.8</v>
      </c>
      <c r="DJ23" s="14">
        <f t="shared" ca="1" si="17"/>
        <v>0</v>
      </c>
      <c r="DK23" s="14">
        <f t="shared" ca="1" si="17"/>
        <v>0</v>
      </c>
      <c r="DL23" s="14">
        <f t="shared" ca="1" si="17"/>
        <v>0</v>
      </c>
      <c r="DM23" s="14">
        <f t="shared" ca="1" si="17"/>
        <v>2.4</v>
      </c>
      <c r="DN23" s="14">
        <f t="shared" ca="1" si="17"/>
        <v>67</v>
      </c>
      <c r="DO23" s="14">
        <f t="shared" ca="1" si="17"/>
        <v>123.7</v>
      </c>
      <c r="DP23" s="14">
        <f t="shared" ca="1" si="17"/>
        <v>320.60000000000002</v>
      </c>
      <c r="DQ23" s="14"/>
      <c r="DR23" s="14">
        <f t="shared" si="18"/>
        <v>2020</v>
      </c>
      <c r="DS23" s="14">
        <f t="shared" ca="1" si="19"/>
        <v>303.8</v>
      </c>
      <c r="DT23" s="14">
        <f t="shared" ca="1" si="19"/>
        <v>331.7</v>
      </c>
      <c r="DU23" s="14">
        <f t="shared" ca="1" si="19"/>
        <v>183.3</v>
      </c>
      <c r="DV23" s="14">
        <f t="shared" ca="1" si="19"/>
        <v>109.2</v>
      </c>
      <c r="DW23" s="14">
        <f t="shared" ca="1" si="19"/>
        <v>47.8</v>
      </c>
      <c r="DX23" s="14">
        <f t="shared" ca="1" si="19"/>
        <v>0</v>
      </c>
      <c r="DY23" s="14">
        <f t="shared" ca="1" si="19"/>
        <v>0</v>
      </c>
      <c r="DZ23" s="14">
        <f t="shared" ca="1" si="19"/>
        <v>0</v>
      </c>
      <c r="EA23" s="14">
        <f t="shared" ca="1" si="19"/>
        <v>0</v>
      </c>
      <c r="EB23" s="14">
        <f t="shared" ca="1" si="19"/>
        <v>35.799999999999997</v>
      </c>
      <c r="EC23" s="14">
        <f t="shared" ca="1" si="19"/>
        <v>83.7</v>
      </c>
      <c r="ED23" s="14">
        <f t="shared" ca="1" si="19"/>
        <v>258.60000000000002</v>
      </c>
      <c r="EE23" s="14"/>
    </row>
    <row r="24" spans="1:135">
      <c r="A24">
        <v>2003</v>
      </c>
      <c r="B24">
        <v>11</v>
      </c>
      <c r="C24" s="11">
        <v>5.1033333333333335</v>
      </c>
      <c r="D24">
        <v>506.9</v>
      </c>
      <c r="E24">
        <v>0</v>
      </c>
      <c r="F24">
        <v>446.9</v>
      </c>
      <c r="G24">
        <v>0</v>
      </c>
      <c r="H24">
        <v>386.9</v>
      </c>
      <c r="I24">
        <v>0</v>
      </c>
      <c r="J24">
        <v>326.89999999999998</v>
      </c>
      <c r="K24">
        <v>0</v>
      </c>
      <c r="L24">
        <v>266.89999999999998</v>
      </c>
      <c r="M24">
        <v>0</v>
      </c>
      <c r="N24">
        <v>206.9</v>
      </c>
      <c r="O24">
        <v>0</v>
      </c>
      <c r="P24">
        <v>148.4</v>
      </c>
      <c r="Q24">
        <v>1.5</v>
      </c>
      <c r="R24">
        <v>99.3</v>
      </c>
      <c r="S24">
        <v>12.4</v>
      </c>
      <c r="T24">
        <v>1</v>
      </c>
      <c r="X24" s="14">
        <f t="shared" si="9"/>
        <v>2021</v>
      </c>
      <c r="Y24" s="14">
        <f t="shared" ca="1" si="10"/>
        <v>760.7</v>
      </c>
      <c r="Z24" s="14">
        <f t="shared" ca="1" si="10"/>
        <v>751.6</v>
      </c>
      <c r="AA24" s="14">
        <f t="shared" ca="1" si="10"/>
        <v>584.9</v>
      </c>
      <c r="AB24" s="14">
        <f t="shared" ca="1" si="10"/>
        <v>434.8</v>
      </c>
      <c r="AC24" s="14">
        <f t="shared" ca="1" si="10"/>
        <v>316.7</v>
      </c>
      <c r="AD24" s="14">
        <f t="shared" ca="1" si="10"/>
        <v>81.400000000000006</v>
      </c>
      <c r="AE24" s="14">
        <f t="shared" ca="1" si="10"/>
        <v>87.8</v>
      </c>
      <c r="AF24" s="14">
        <f t="shared" ca="1" si="10"/>
        <v>35.6</v>
      </c>
      <c r="AG24" s="14">
        <f t="shared" ca="1" si="10"/>
        <v>154</v>
      </c>
      <c r="AH24" s="14">
        <f t="shared" ca="1" si="10"/>
        <v>247.5</v>
      </c>
      <c r="AI24" s="14">
        <f t="shared" ca="1" si="10"/>
        <v>532.5</v>
      </c>
      <c r="AJ24" s="14">
        <f t="shared" ca="1" si="10"/>
        <v>650.29999999999995</v>
      </c>
      <c r="AK24" s="14"/>
      <c r="AL24" s="14">
        <f t="shared" si="11"/>
        <v>2021</v>
      </c>
      <c r="AM24" s="14">
        <f t="shared" ca="1" si="1"/>
        <v>698.7</v>
      </c>
      <c r="AN24" s="14">
        <f t="shared" ca="1" si="1"/>
        <v>695.6</v>
      </c>
      <c r="AO24" s="14">
        <f t="shared" ca="1" si="1"/>
        <v>522.9</v>
      </c>
      <c r="AP24" s="14">
        <f t="shared" ca="1" si="1"/>
        <v>374.8</v>
      </c>
      <c r="AQ24" s="14">
        <f t="shared" ca="1" si="1"/>
        <v>260.39999999999998</v>
      </c>
      <c r="AR24" s="14">
        <f t="shared" ca="1" si="1"/>
        <v>47.6</v>
      </c>
      <c r="AS24" s="14">
        <f t="shared" ca="1" si="1"/>
        <v>44</v>
      </c>
      <c r="AT24" s="14">
        <f t="shared" ca="1" si="1"/>
        <v>13.5</v>
      </c>
      <c r="AU24" s="14">
        <f t="shared" ca="1" si="1"/>
        <v>97.9</v>
      </c>
      <c r="AV24" s="14">
        <f t="shared" ca="1" si="1"/>
        <v>188.9</v>
      </c>
      <c r="AW24" s="14">
        <f t="shared" ca="1" si="1"/>
        <v>472.5</v>
      </c>
      <c r="AX24" s="14">
        <f t="shared" ca="1" si="1"/>
        <v>588.29999999999995</v>
      </c>
      <c r="AY24" s="15"/>
      <c r="AZ24" s="14">
        <f t="shared" si="12"/>
        <v>2021</v>
      </c>
      <c r="BA24" s="14">
        <f t="shared" ca="1" si="20"/>
        <v>636.70000000000005</v>
      </c>
      <c r="BB24" s="14">
        <f t="shared" ca="1" si="20"/>
        <v>639.6</v>
      </c>
      <c r="BC24" s="14">
        <f t="shared" ca="1" si="20"/>
        <v>460.9</v>
      </c>
      <c r="BD24" s="14">
        <f t="shared" ca="1" si="20"/>
        <v>315.10000000000002</v>
      </c>
      <c r="BE24" s="14">
        <f t="shared" ca="1" si="20"/>
        <v>206</v>
      </c>
      <c r="BF24" s="14">
        <f t="shared" ca="1" si="20"/>
        <v>22.7</v>
      </c>
      <c r="BG24" s="14">
        <f t="shared" ca="1" si="20"/>
        <v>14.2</v>
      </c>
      <c r="BH24" s="14">
        <f t="shared" ca="1" si="20"/>
        <v>3.5</v>
      </c>
      <c r="BI24" s="14">
        <f t="shared" ca="1" si="20"/>
        <v>52.9</v>
      </c>
      <c r="BJ24" s="14">
        <f t="shared" ca="1" si="20"/>
        <v>137.30000000000001</v>
      </c>
      <c r="BK24" s="14">
        <f t="shared" ca="1" si="20"/>
        <v>412.5</v>
      </c>
      <c r="BL24" s="14">
        <f t="shared" ca="1" si="20"/>
        <v>526.29999999999995</v>
      </c>
      <c r="BM24" s="15">
        <f t="shared" ref="BM24" ca="1" si="24">SUM(BA24:BL24)</f>
        <v>3427.7</v>
      </c>
      <c r="BN24" s="14">
        <f t="shared" si="13"/>
        <v>2021</v>
      </c>
      <c r="BO24" s="14">
        <f t="shared" ca="1" si="21"/>
        <v>574.70000000000005</v>
      </c>
      <c r="BP24" s="14">
        <f t="shared" ca="1" si="21"/>
        <v>583.6</v>
      </c>
      <c r="BQ24" s="14">
        <f t="shared" ca="1" si="21"/>
        <v>398.9</v>
      </c>
      <c r="BR24" s="14">
        <f t="shared" ca="1" si="21"/>
        <v>258.60000000000002</v>
      </c>
      <c r="BS24" s="14">
        <f t="shared" ca="1" si="21"/>
        <v>154.19999999999999</v>
      </c>
      <c r="BT24" s="14">
        <f t="shared" ca="1" si="21"/>
        <v>7.3</v>
      </c>
      <c r="BU24" s="14">
        <f t="shared" ca="1" si="21"/>
        <v>2.2999999999999998</v>
      </c>
      <c r="BV24" s="14">
        <f t="shared" ca="1" si="21"/>
        <v>0.2</v>
      </c>
      <c r="BW24" s="14">
        <f t="shared" ca="1" si="21"/>
        <v>21.9</v>
      </c>
      <c r="BX24" s="14">
        <f t="shared" ca="1" si="21"/>
        <v>96.4</v>
      </c>
      <c r="BY24" s="14">
        <f t="shared" ca="1" si="21"/>
        <v>352.5</v>
      </c>
      <c r="BZ24" s="14">
        <f t="shared" ca="1" si="21"/>
        <v>464.3</v>
      </c>
      <c r="CA24" s="14"/>
      <c r="CB24" s="14">
        <f t="shared" si="14"/>
        <v>2021</v>
      </c>
      <c r="CC24" s="14">
        <f t="shared" ca="1" si="22"/>
        <v>512.70000000000005</v>
      </c>
      <c r="CD24" s="14">
        <f t="shared" ca="1" si="22"/>
        <v>527.6</v>
      </c>
      <c r="CE24" s="14">
        <f t="shared" ca="1" si="22"/>
        <v>339.3</v>
      </c>
      <c r="CF24" s="14">
        <f t="shared" ca="1" si="22"/>
        <v>205.6</v>
      </c>
      <c r="CG24" s="14">
        <f t="shared" ca="1" si="22"/>
        <v>108.6</v>
      </c>
      <c r="CH24" s="14">
        <f t="shared" ca="1" si="22"/>
        <v>1.6</v>
      </c>
      <c r="CI24" s="14">
        <f t="shared" ca="1" si="22"/>
        <v>0</v>
      </c>
      <c r="CJ24" s="14">
        <f t="shared" ca="1" si="22"/>
        <v>0</v>
      </c>
      <c r="CK24" s="14">
        <f t="shared" ca="1" si="22"/>
        <v>6.1</v>
      </c>
      <c r="CL24" s="14">
        <f t="shared" ca="1" si="22"/>
        <v>65.900000000000006</v>
      </c>
      <c r="CM24" s="14">
        <f t="shared" ca="1" si="22"/>
        <v>292.60000000000002</v>
      </c>
      <c r="CN24" s="14">
        <f t="shared" ca="1" si="22"/>
        <v>402.3</v>
      </c>
      <c r="CO24" s="14"/>
      <c r="CP24" s="14">
        <f t="shared" si="15"/>
        <v>2021</v>
      </c>
      <c r="CQ24" s="14">
        <f t="shared" ca="1" si="23"/>
        <v>450.7</v>
      </c>
      <c r="CR24" s="14">
        <f t="shared" ca="1" si="23"/>
        <v>471.6</v>
      </c>
      <c r="CS24" s="14">
        <f t="shared" ca="1" si="23"/>
        <v>281.3</v>
      </c>
      <c r="CT24" s="14">
        <f t="shared" ca="1" si="23"/>
        <v>155.4</v>
      </c>
      <c r="CU24" s="14">
        <f t="shared" ca="1" si="23"/>
        <v>69.2</v>
      </c>
      <c r="CV24" s="14">
        <f t="shared" ca="1" si="23"/>
        <v>0</v>
      </c>
      <c r="CW24" s="14">
        <f t="shared" ca="1" si="23"/>
        <v>0</v>
      </c>
      <c r="CX24" s="14">
        <f t="shared" ca="1" si="23"/>
        <v>0</v>
      </c>
      <c r="CY24" s="14">
        <f t="shared" ca="1" si="23"/>
        <v>0.7</v>
      </c>
      <c r="CZ24" s="14">
        <f t="shared" ca="1" si="23"/>
        <v>40</v>
      </c>
      <c r="DA24" s="14">
        <f t="shared" ca="1" si="23"/>
        <v>234.6</v>
      </c>
      <c r="DB24" s="14">
        <f t="shared" ca="1" si="23"/>
        <v>340.3</v>
      </c>
      <c r="DC24" s="14"/>
      <c r="DD24" s="14">
        <f t="shared" si="16"/>
        <v>2021</v>
      </c>
      <c r="DE24" s="14">
        <f t="shared" ca="1" si="17"/>
        <v>388.7</v>
      </c>
      <c r="DF24" s="14">
        <f t="shared" ca="1" si="17"/>
        <v>415.6</v>
      </c>
      <c r="DG24" s="14">
        <f t="shared" ca="1" si="17"/>
        <v>226.8</v>
      </c>
      <c r="DH24" s="14">
        <f t="shared" ca="1" si="17"/>
        <v>110.2</v>
      </c>
      <c r="DI24" s="14">
        <f t="shared" ca="1" si="17"/>
        <v>35.299999999999997</v>
      </c>
      <c r="DJ24" s="14">
        <f t="shared" ca="1" si="17"/>
        <v>0</v>
      </c>
      <c r="DK24" s="14">
        <f t="shared" ca="1" si="17"/>
        <v>0</v>
      </c>
      <c r="DL24" s="14">
        <f t="shared" ca="1" si="17"/>
        <v>0</v>
      </c>
      <c r="DM24" s="14">
        <f t="shared" ca="1" si="17"/>
        <v>0</v>
      </c>
      <c r="DN24" s="14">
        <f t="shared" ca="1" si="17"/>
        <v>18.7</v>
      </c>
      <c r="DO24" s="14">
        <f t="shared" ca="1" si="17"/>
        <v>177.6</v>
      </c>
      <c r="DP24" s="14">
        <f t="shared" ca="1" si="17"/>
        <v>279.5</v>
      </c>
      <c r="DQ24" s="14"/>
      <c r="DR24" s="14">
        <f t="shared" si="18"/>
        <v>2021</v>
      </c>
      <c r="DS24" s="14">
        <f t="shared" ca="1" si="19"/>
        <v>326.7</v>
      </c>
      <c r="DT24" s="14">
        <f t="shared" ca="1" si="19"/>
        <v>359.6</v>
      </c>
      <c r="DU24" s="14">
        <f t="shared" ca="1" si="19"/>
        <v>178.7</v>
      </c>
      <c r="DV24" s="14">
        <f t="shared" ca="1" si="19"/>
        <v>71.900000000000006</v>
      </c>
      <c r="DW24" s="14">
        <f t="shared" ca="1" si="19"/>
        <v>13</v>
      </c>
      <c r="DX24" s="14">
        <f t="shared" ca="1" si="19"/>
        <v>0</v>
      </c>
      <c r="DY24" s="14">
        <f t="shared" ca="1" si="19"/>
        <v>0</v>
      </c>
      <c r="DZ24" s="14">
        <f t="shared" ca="1" si="19"/>
        <v>0</v>
      </c>
      <c r="EA24" s="14">
        <f t="shared" ca="1" si="19"/>
        <v>0</v>
      </c>
      <c r="EB24" s="14">
        <f t="shared" ca="1" si="19"/>
        <v>4.3</v>
      </c>
      <c r="EC24" s="14">
        <f t="shared" ca="1" si="19"/>
        <v>122.3</v>
      </c>
      <c r="ED24" s="14">
        <f t="shared" ca="1" si="19"/>
        <v>220</v>
      </c>
      <c r="EE24" s="14"/>
    </row>
    <row r="25" spans="1:135" ht="15">
      <c r="A25">
        <v>2003</v>
      </c>
      <c r="B25">
        <v>12</v>
      </c>
      <c r="C25" s="11">
        <v>-0.76774193548387093</v>
      </c>
      <c r="D25">
        <v>705.8</v>
      </c>
      <c r="E25">
        <v>0</v>
      </c>
      <c r="F25">
        <v>643.79999999999995</v>
      </c>
      <c r="G25">
        <v>0</v>
      </c>
      <c r="H25">
        <v>581.79999999999995</v>
      </c>
      <c r="I25">
        <v>0</v>
      </c>
      <c r="J25">
        <v>519.79999999999995</v>
      </c>
      <c r="K25">
        <v>0</v>
      </c>
      <c r="L25">
        <v>457.8</v>
      </c>
      <c r="M25">
        <v>0</v>
      </c>
      <c r="N25">
        <v>395.8</v>
      </c>
      <c r="O25">
        <v>0</v>
      </c>
      <c r="P25">
        <v>333.8</v>
      </c>
      <c r="Q25">
        <v>0</v>
      </c>
      <c r="R25">
        <v>271.8</v>
      </c>
      <c r="S25">
        <v>0</v>
      </c>
      <c r="T25">
        <v>16</v>
      </c>
      <c r="X25" s="16">
        <f t="shared" si="9"/>
        <v>2022</v>
      </c>
      <c r="Y25" s="14">
        <f t="shared" ca="1" si="10"/>
        <v>951</v>
      </c>
      <c r="Z25" s="14">
        <f t="shared" ca="1" si="10"/>
        <v>754.1</v>
      </c>
      <c r="AA25" s="14">
        <f t="shared" ca="1" si="10"/>
        <v>663.9</v>
      </c>
      <c r="AB25" s="14">
        <f t="shared" ca="1" si="10"/>
        <v>493.5</v>
      </c>
      <c r="AC25" s="14">
        <f t="shared" ca="1" si="10"/>
        <v>244.3</v>
      </c>
      <c r="AD25" s="14">
        <f t="shared" ca="1" si="10"/>
        <v>147.69999999999999</v>
      </c>
      <c r="AE25" s="14">
        <f t="shared" ca="1" si="10"/>
        <v>76.5</v>
      </c>
      <c r="AF25" s="14">
        <f t="shared" ca="1" si="10"/>
        <v>61.4</v>
      </c>
      <c r="AG25" s="14">
        <f t="shared" ca="1" si="10"/>
        <v>154</v>
      </c>
      <c r="AH25" s="14">
        <f t="shared" ca="1" si="10"/>
        <v>360.5</v>
      </c>
      <c r="AI25" s="14">
        <f t="shared" ca="1" si="10"/>
        <v>479.9</v>
      </c>
      <c r="AJ25" s="14">
        <f t="shared" ca="1" si="10"/>
        <v>691.7</v>
      </c>
      <c r="AK25" s="14"/>
      <c r="AL25" s="14">
        <f t="shared" si="11"/>
        <v>2022</v>
      </c>
      <c r="AM25" s="14">
        <f t="shared" ca="1" si="1"/>
        <v>889</v>
      </c>
      <c r="AN25" s="14">
        <f t="shared" ca="1" si="1"/>
        <v>698.1</v>
      </c>
      <c r="AO25" s="14">
        <f t="shared" ca="1" si="1"/>
        <v>601.9</v>
      </c>
      <c r="AP25" s="14">
        <f t="shared" ca="1" si="1"/>
        <v>433.5</v>
      </c>
      <c r="AQ25" s="14">
        <f t="shared" ca="1" si="1"/>
        <v>190.8</v>
      </c>
      <c r="AR25" s="14">
        <f t="shared" ca="1" si="1"/>
        <v>97</v>
      </c>
      <c r="AS25" s="14">
        <f t="shared" ca="1" si="1"/>
        <v>38.5</v>
      </c>
      <c r="AT25" s="14">
        <f t="shared" ref="AT25:AX25" ca="1" si="25">OFFSET($F$2,(ROW()-5)*12+COLUMN()-39,0)</f>
        <v>25.2</v>
      </c>
      <c r="AU25" s="14">
        <f t="shared" ca="1" si="25"/>
        <v>109.4</v>
      </c>
      <c r="AV25" s="14">
        <f t="shared" ca="1" si="25"/>
        <v>298.5</v>
      </c>
      <c r="AW25" s="14">
        <f t="shared" ca="1" si="25"/>
        <v>420.9</v>
      </c>
      <c r="AX25" s="14">
        <f t="shared" ca="1" si="25"/>
        <v>629.70000000000005</v>
      </c>
      <c r="AY25" s="15"/>
      <c r="AZ25" s="14">
        <f t="shared" si="12"/>
        <v>2022</v>
      </c>
      <c r="BA25" s="14">
        <f t="shared" ca="1" si="20"/>
        <v>827</v>
      </c>
      <c r="BB25" s="14">
        <f t="shared" ca="1" si="20"/>
        <v>642.1</v>
      </c>
      <c r="BC25" s="14">
        <f t="shared" ca="1" si="20"/>
        <v>539.9</v>
      </c>
      <c r="BD25" s="14">
        <f t="shared" ca="1" si="20"/>
        <v>373.5</v>
      </c>
      <c r="BE25" s="14">
        <f t="shared" ca="1" si="20"/>
        <v>144.1</v>
      </c>
      <c r="BF25" s="14">
        <f t="shared" ca="1" si="20"/>
        <v>50.9</v>
      </c>
      <c r="BG25" s="14">
        <f t="shared" ca="1" si="20"/>
        <v>10.5</v>
      </c>
      <c r="BH25" s="14">
        <f t="shared" ca="1" si="20"/>
        <v>5.0999999999999996</v>
      </c>
      <c r="BI25" s="14">
        <f t="shared" ca="1" si="20"/>
        <v>67.599999999999994</v>
      </c>
      <c r="BJ25" s="14">
        <f t="shared" ca="1" si="20"/>
        <v>237.9</v>
      </c>
      <c r="BK25" s="14">
        <f t="shared" ca="1" si="20"/>
        <v>365</v>
      </c>
      <c r="BL25" s="14">
        <f t="shared" ca="1" si="20"/>
        <v>567.70000000000005</v>
      </c>
      <c r="BM25" s="15">
        <f t="shared" ref="BM25" ca="1" si="26">SUM(BA25:BL25)</f>
        <v>3831.3</v>
      </c>
      <c r="BN25" s="14">
        <f t="shared" si="13"/>
        <v>2022</v>
      </c>
      <c r="BO25" s="14">
        <f t="shared" ca="1" si="21"/>
        <v>765</v>
      </c>
      <c r="BP25" s="14">
        <f t="shared" ca="1" si="21"/>
        <v>586.1</v>
      </c>
      <c r="BQ25" s="14">
        <f t="shared" ca="1" si="21"/>
        <v>477.9</v>
      </c>
      <c r="BR25" s="14">
        <f t="shared" ca="1" si="21"/>
        <v>313.8</v>
      </c>
      <c r="BS25" s="14">
        <f t="shared" ca="1" si="21"/>
        <v>103</v>
      </c>
      <c r="BT25" s="14">
        <f t="shared" ca="1" si="21"/>
        <v>19.600000000000001</v>
      </c>
      <c r="BU25" s="14">
        <f t="shared" ca="1" si="21"/>
        <v>0</v>
      </c>
      <c r="BV25" s="14">
        <f t="shared" ca="1" si="21"/>
        <v>0</v>
      </c>
      <c r="BW25" s="14">
        <f t="shared" ca="1" si="21"/>
        <v>37.5</v>
      </c>
      <c r="BX25" s="14">
        <f t="shared" ca="1" si="21"/>
        <v>181.2</v>
      </c>
      <c r="BY25" s="14">
        <f t="shared" ca="1" si="21"/>
        <v>311</v>
      </c>
      <c r="BZ25" s="14">
        <f t="shared" ca="1" si="21"/>
        <v>505.7</v>
      </c>
      <c r="CA25" s="14"/>
      <c r="CB25" s="14">
        <f t="shared" si="14"/>
        <v>2022</v>
      </c>
      <c r="CC25" s="14">
        <f t="shared" ca="1" si="22"/>
        <v>703</v>
      </c>
      <c r="CD25" s="14">
        <f t="shared" ca="1" si="22"/>
        <v>530.1</v>
      </c>
      <c r="CE25" s="14">
        <f t="shared" ca="1" si="22"/>
        <v>415.9</v>
      </c>
      <c r="CF25" s="14">
        <f t="shared" ca="1" si="22"/>
        <v>255.8</v>
      </c>
      <c r="CG25" s="14">
        <f t="shared" ca="1" si="22"/>
        <v>64.2</v>
      </c>
      <c r="CH25" s="14">
        <f t="shared" ca="1" si="22"/>
        <v>4.3</v>
      </c>
      <c r="CI25" s="14">
        <f t="shared" ca="1" si="22"/>
        <v>0</v>
      </c>
      <c r="CJ25" s="14">
        <f t="shared" ca="1" si="22"/>
        <v>0</v>
      </c>
      <c r="CK25" s="14">
        <f t="shared" ca="1" si="22"/>
        <v>18</v>
      </c>
      <c r="CL25" s="14">
        <f t="shared" ca="1" si="22"/>
        <v>129.6</v>
      </c>
      <c r="CM25" s="14">
        <f t="shared" ca="1" si="22"/>
        <v>257.39999999999998</v>
      </c>
      <c r="CN25" s="14">
        <f t="shared" ca="1" si="22"/>
        <v>443.7</v>
      </c>
      <c r="CO25" s="14"/>
      <c r="CP25" s="14">
        <f t="shared" si="15"/>
        <v>2022</v>
      </c>
      <c r="CQ25" s="14">
        <f t="shared" ca="1" si="23"/>
        <v>641</v>
      </c>
      <c r="CR25" s="14">
        <f t="shared" ca="1" si="23"/>
        <v>474.1</v>
      </c>
      <c r="CS25" s="14">
        <f t="shared" ca="1" si="23"/>
        <v>353.9</v>
      </c>
      <c r="CT25" s="14">
        <f t="shared" ca="1" si="23"/>
        <v>201.1</v>
      </c>
      <c r="CU25" s="14">
        <f t="shared" ca="1" si="23"/>
        <v>32.5</v>
      </c>
      <c r="CV25" s="14">
        <f t="shared" ca="1" si="23"/>
        <v>0</v>
      </c>
      <c r="CW25" s="14">
        <f t="shared" ca="1" si="23"/>
        <v>0</v>
      </c>
      <c r="CX25" s="14">
        <f t="shared" ca="1" si="23"/>
        <v>0</v>
      </c>
      <c r="CY25" s="14">
        <f t="shared" ca="1" si="23"/>
        <v>4.8</v>
      </c>
      <c r="CZ25" s="14">
        <f t="shared" ca="1" si="23"/>
        <v>81.599999999999994</v>
      </c>
      <c r="DA25" s="14">
        <f t="shared" ca="1" si="23"/>
        <v>208.2</v>
      </c>
      <c r="DB25" s="14">
        <f t="shared" ca="1" si="23"/>
        <v>381.7</v>
      </c>
      <c r="DC25" s="14"/>
      <c r="DD25" s="14">
        <f t="shared" si="16"/>
        <v>2022</v>
      </c>
      <c r="DE25" s="14">
        <f t="shared" ca="1" si="17"/>
        <v>579</v>
      </c>
      <c r="DF25" s="14">
        <f t="shared" ca="1" si="17"/>
        <v>418.1</v>
      </c>
      <c r="DG25" s="14">
        <f t="shared" ca="1" si="17"/>
        <v>293.3</v>
      </c>
      <c r="DH25" s="14">
        <f t="shared" ca="1" si="17"/>
        <v>148.9</v>
      </c>
      <c r="DI25" s="14">
        <f t="shared" ca="1" si="17"/>
        <v>9.1999999999999993</v>
      </c>
      <c r="DJ25" s="14">
        <f t="shared" ca="1" si="17"/>
        <v>0</v>
      </c>
      <c r="DK25" s="14">
        <f t="shared" ca="1" si="17"/>
        <v>0</v>
      </c>
      <c r="DL25" s="14">
        <f t="shared" ca="1" si="17"/>
        <v>0</v>
      </c>
      <c r="DM25" s="14">
        <f t="shared" ca="1" si="17"/>
        <v>0.1</v>
      </c>
      <c r="DN25" s="14">
        <f t="shared" ca="1" si="17"/>
        <v>42.2</v>
      </c>
      <c r="DO25" s="14">
        <f t="shared" ca="1" si="17"/>
        <v>162.1</v>
      </c>
      <c r="DP25" s="14">
        <f t="shared" ca="1" si="17"/>
        <v>319.7</v>
      </c>
      <c r="DQ25" s="14"/>
      <c r="DR25" s="14">
        <f t="shared" si="18"/>
        <v>2022</v>
      </c>
      <c r="DS25" s="14">
        <f t="shared" ca="1" si="19"/>
        <v>517</v>
      </c>
      <c r="DT25" s="14">
        <f t="shared" ca="1" si="19"/>
        <v>362.1</v>
      </c>
      <c r="DU25" s="14">
        <f t="shared" ca="1" si="19"/>
        <v>234.6</v>
      </c>
      <c r="DV25" s="14">
        <f t="shared" ca="1" si="19"/>
        <v>102.2</v>
      </c>
      <c r="DW25" s="14">
        <f t="shared" ca="1" si="19"/>
        <v>1.7</v>
      </c>
      <c r="DX25" s="14">
        <f t="shared" ca="1" si="19"/>
        <v>0</v>
      </c>
      <c r="DY25" s="14">
        <f t="shared" ca="1" si="19"/>
        <v>0</v>
      </c>
      <c r="DZ25" s="14">
        <f t="shared" ca="1" si="19"/>
        <v>0</v>
      </c>
      <c r="EA25" s="14">
        <f t="shared" ca="1" si="19"/>
        <v>0</v>
      </c>
      <c r="EB25" s="14">
        <f t="shared" ca="1" si="19"/>
        <v>14.8</v>
      </c>
      <c r="EC25" s="14">
        <f t="shared" ca="1" si="19"/>
        <v>121.5</v>
      </c>
      <c r="ED25" s="14">
        <f t="shared" ca="1" si="19"/>
        <v>258.3</v>
      </c>
      <c r="EE25" s="14"/>
    </row>
    <row r="26" spans="1:135" ht="15">
      <c r="A26">
        <v>2004</v>
      </c>
      <c r="B26">
        <v>1</v>
      </c>
      <c r="C26" s="11">
        <v>-9.9096774193548391</v>
      </c>
      <c r="D26">
        <v>989.2</v>
      </c>
      <c r="E26">
        <v>0</v>
      </c>
      <c r="F26">
        <v>927.2</v>
      </c>
      <c r="G26">
        <v>0</v>
      </c>
      <c r="H26">
        <v>865.2</v>
      </c>
      <c r="I26">
        <v>0</v>
      </c>
      <c r="J26">
        <v>803.2</v>
      </c>
      <c r="K26">
        <v>0</v>
      </c>
      <c r="L26">
        <v>741.2</v>
      </c>
      <c r="M26">
        <v>0</v>
      </c>
      <c r="N26">
        <v>679.2</v>
      </c>
      <c r="O26">
        <v>0</v>
      </c>
      <c r="P26">
        <v>617.20000000000005</v>
      </c>
      <c r="Q26">
        <v>0</v>
      </c>
      <c r="R26">
        <v>555.20000000000005</v>
      </c>
      <c r="S26">
        <v>0</v>
      </c>
      <c r="T26">
        <v>28</v>
      </c>
      <c r="X26" s="16">
        <f t="shared" si="9"/>
        <v>2023</v>
      </c>
      <c r="Y26" s="17">
        <f ca="1">MAX(TREND(Y$6:Y$25,X$6:X$25,X26),0)</f>
        <v>820.36368421052612</v>
      </c>
      <c r="Z26" s="17">
        <f t="shared" ref="Z26:AB26" ca="1" si="27">MAX(TREND(Z$6:Z$25,Y$6:Y$25,Y26),0)</f>
        <v>753.77010313724531</v>
      </c>
      <c r="AA26" s="17">
        <f t="shared" ca="1" si="27"/>
        <v>685.62333963869196</v>
      </c>
      <c r="AB26" s="17">
        <f t="shared" ca="1" si="27"/>
        <v>486.52264720295688</v>
      </c>
      <c r="AC26" s="17">
        <f t="shared" ref="AC26" ca="1" si="28">MAX(TREND(AC$6:AC$25,AB$6:AB$25,AB26),0)</f>
        <v>303.35742155298442</v>
      </c>
      <c r="AD26" s="17">
        <f t="shared" ref="AD26" ca="1" si="29">MAX(TREND(AD$6:AD$25,AC$6:AC$25,AC26),0)</f>
        <v>145.57429397364524</v>
      </c>
      <c r="AE26" s="17">
        <f t="shared" ref="AE26" ca="1" si="30">MAX(TREND(AE$6:AE$25,AD$6:AD$25,AD26),0)</f>
        <v>61.194870798636963</v>
      </c>
      <c r="AF26" s="17">
        <f t="shared" ref="AF26" ca="1" si="31">MAX(TREND(AF$6:AF$25,AE$6:AE$25,AE26),0)</f>
        <v>67.894937696490132</v>
      </c>
      <c r="AG26" s="17">
        <f t="shared" ref="AG26" ca="1" si="32">MAX(TREND(AG$6:AG$25,AF$6:AF$25,AF26),0)</f>
        <v>161.75998799462585</v>
      </c>
      <c r="AH26" s="17">
        <f t="shared" ref="AH26" ca="1" si="33">MAX(TREND(AH$6:AH$25,AG$6:AG$25,AG26),0)</f>
        <v>354.72999229004108</v>
      </c>
      <c r="AI26" s="17">
        <f t="shared" ref="AI26" ca="1" si="34">MAX(TREND(AI$6:AI$25,AH$6:AH$25,AH26),0)</f>
        <v>527.78000152254947</v>
      </c>
      <c r="AJ26" s="17">
        <f t="shared" ref="AJ26" ca="1" si="35">MAX(TREND(AJ$6:AJ$25,AI$6:AI$25,AI26),0)</f>
        <v>724.69000062898294</v>
      </c>
      <c r="AK26" s="14"/>
      <c r="AL26" s="16">
        <f t="shared" si="11"/>
        <v>2023</v>
      </c>
      <c r="AM26" s="17">
        <f ca="1">MAX(TREND(AM$6:AM$25,AL$6:AL$25,AL26),0)</f>
        <v>758.36368421052612</v>
      </c>
      <c r="AN26" s="17">
        <f t="shared" ref="AN26:AP26" ca="1" si="36">MAX(TREND(AN$6:AN$25,AM$6:AM$25,AM26),0)</f>
        <v>697.21104123425289</v>
      </c>
      <c r="AO26" s="17">
        <f t="shared" ca="1" si="36"/>
        <v>623.5599584754151</v>
      </c>
      <c r="AP26" s="17">
        <f t="shared" ca="1" si="36"/>
        <v>426.62133581870654</v>
      </c>
      <c r="AQ26" s="17">
        <f ca="1">MAX(TREND(AQ$6:AQ$25,AP$6:AP$25,AP26),0)</f>
        <v>245.20776501675019</v>
      </c>
      <c r="AR26" s="17">
        <f t="shared" ref="AR26:AX26" ca="1" si="37">MAX(TREND(AR$6:AR$25,AQ$6:AQ$25,AQ26),0)</f>
        <v>97.604707360240553</v>
      </c>
      <c r="AS26" s="17">
        <f t="shared" ca="1" si="37"/>
        <v>27.509953107243117</v>
      </c>
      <c r="AT26" s="17">
        <f t="shared" ca="1" si="37"/>
        <v>31.264976054482414</v>
      </c>
      <c r="AU26" s="17">
        <f t="shared" ca="1" si="37"/>
        <v>111.08499443527967</v>
      </c>
      <c r="AV26" s="17">
        <f t="shared" ca="1" si="37"/>
        <v>293.98499585098176</v>
      </c>
      <c r="AW26" s="17">
        <f t="shared" ca="1" si="37"/>
        <v>467.92000076516786</v>
      </c>
      <c r="AX26" s="17">
        <f t="shared" ca="1" si="37"/>
        <v>662.69000031708549</v>
      </c>
      <c r="AY26" s="15"/>
      <c r="AZ26" s="16">
        <f t="shared" si="12"/>
        <v>2023</v>
      </c>
      <c r="BA26" s="17">
        <f ca="1">MAX(TREND(BA$6:BA$25,AZ$6:AZ$25,AZ26),0)</f>
        <v>696.36368421052612</v>
      </c>
      <c r="BB26" s="17">
        <f t="shared" ref="BB26:BD26" ca="1" si="38">MAX(TREND(BB$6:BB$25,BA$6:BA$25,BA26),0)</f>
        <v>640.65197933126046</v>
      </c>
      <c r="BC26" s="17">
        <f t="shared" ca="1" si="38"/>
        <v>561.65944936132223</v>
      </c>
      <c r="BD26" s="17">
        <f t="shared" ca="1" si="38"/>
        <v>367.03590292804006</v>
      </c>
      <c r="BE26" s="17">
        <f t="shared" ref="BE26" ca="1" si="39">MAX(TREND(BE$6:BE$25,BD$6:BD$25,BD26),0)</f>
        <v>190.55620234052992</v>
      </c>
      <c r="BF26" s="17">
        <f t="shared" ref="BF26" ca="1" si="40">MAX(TREND(BF$6:BF$25,BE$6:BE$25,BE26),0)</f>
        <v>57.370066766655718</v>
      </c>
      <c r="BG26" s="17">
        <f t="shared" ref="BG26" ca="1" si="41">MAX(TREND(BG$6:BG$25,BF$6:BF$25,BF26),0)</f>
        <v>8.4550044431491962</v>
      </c>
      <c r="BH26" s="17">
        <f t="shared" ref="BH26" ca="1" si="42">MAX(TREND(BH$6:BH$25,BG$6:BG$25,BG26),0)</f>
        <v>10.415002820076646</v>
      </c>
      <c r="BI26" s="17">
        <f ca="1">MAX(TREND(BI$6:BI$25,BH$6:BH$25,BH26),0)</f>
        <v>68.180001029420239</v>
      </c>
      <c r="BJ26" s="17">
        <f t="shared" ref="BJ26" ca="1" si="43">MAX(TREND(BJ$6:BJ$25,BI$6:BI$25,BI26),0)</f>
        <v>235.16500083786943</v>
      </c>
      <c r="BK26" s="17">
        <f t="shared" ref="BK26" ca="1" si="44">MAX(TREND(BK$6:BK$25,BJ$6:BJ$25,BJ26),0)</f>
        <v>408.37999984657932</v>
      </c>
      <c r="BL26" s="17">
        <f ca="1">MAX(TREND(BL$6:BL$25,BK$6:BK$25,BK26),0)</f>
        <v>600.68999993634952</v>
      </c>
      <c r="BM26" s="15">
        <f t="shared" ca="1" si="3"/>
        <v>3844.9222938517787</v>
      </c>
      <c r="BN26" s="16">
        <f t="shared" si="13"/>
        <v>2023</v>
      </c>
      <c r="BO26" s="17">
        <f ca="1">MAX(TREND(BO$6:BO$25,BN$6:BN$25,BN26),0)</f>
        <v>634.36368421052612</v>
      </c>
      <c r="BP26" s="17">
        <f t="shared" ref="BP26" ca="1" si="45">MAX(TREND(BP$6:BP$25,BO$6:BO$25,BO26),0)</f>
        <v>584.09291742826804</v>
      </c>
      <c r="BQ26" s="17">
        <f t="shared" ref="BQ26" ca="1" si="46">MAX(TREND(BQ$6:BQ$25,BP$6:BP$25,BP26),0)</f>
        <v>499.83027638823739</v>
      </c>
      <c r="BR26" s="17">
        <f t="shared" ref="BR26" ca="1" si="47">MAX(TREND(BR$6:BR$25,BQ$6:BQ$25,BQ26),0)</f>
        <v>308.46829147619087</v>
      </c>
      <c r="BS26" s="17">
        <f t="shared" ref="BS26" ca="1" si="48">MAX(TREND(BS$6:BS$25,BR$6:BR$25,BR26),0)</f>
        <v>139.92059327902749</v>
      </c>
      <c r="BT26" s="17">
        <f t="shared" ref="BT26" ca="1" si="49">MAX(TREND(BT$6:BT$25,BS$6:BS$25,BS26),0)</f>
        <v>27.825280398653621</v>
      </c>
      <c r="BU26" s="17">
        <f t="shared" ref="BU26" ca="1" si="50">MAX(TREND(BU$6:BU$25,BT$6:BT$25,BT26),0)</f>
        <v>1.0699992683765698</v>
      </c>
      <c r="BV26" s="17">
        <f t="shared" ref="BV26" ca="1" si="51">MAX(TREND(BV$6:BV$25,BU$6:BU$25,BU26),0)</f>
        <v>2.049999461835057</v>
      </c>
      <c r="BW26" s="17">
        <f t="shared" ref="BW26" ca="1" si="52">MAX(TREND(BW$6:BW$25,BV$6:BV$25,BV26),0)</f>
        <v>35.829999538103849</v>
      </c>
      <c r="BX26" s="17">
        <f t="shared" ref="BX26" ca="1" si="53">MAX(TREND(BX$6:BX$25,BW$6:BW$25,BW26),0)</f>
        <v>179.69999955732376</v>
      </c>
      <c r="BY26" s="17">
        <f t="shared" ref="BY26" ca="1" si="54">MAX(TREND(BY$6:BY$25,BX$6:BX$25,BX26),0)</f>
        <v>349.22000008823488</v>
      </c>
      <c r="BZ26" s="17">
        <f t="shared" ref="BZ26" ca="1" si="55">MAX(TREND(BZ$6:BZ$25,BY$6:BY$25,BY26),0)</f>
        <v>538.69000003682947</v>
      </c>
      <c r="CA26" s="14"/>
      <c r="CB26" s="16">
        <f t="shared" si="14"/>
        <v>2023</v>
      </c>
      <c r="CC26" s="17">
        <f ca="1">MAX(TREND(CC$6:CC$25,CB$6:CB$25,CB26),0)</f>
        <v>572.36368421052612</v>
      </c>
      <c r="CD26" s="17">
        <f t="shared" ref="CD26" ca="1" si="56">MAX(TREND(CD$6:CD$25,CC$6:CC$25,CC26),0)</f>
        <v>527.53385552527584</v>
      </c>
      <c r="CE26" s="17">
        <f t="shared" ref="CE26" ca="1" si="57">MAX(TREND(CE$6:CE$25,CD$6:CD$25,CD26),0)</f>
        <v>438.21211592371571</v>
      </c>
      <c r="CF26" s="17">
        <f t="shared" ref="CF26" ca="1" si="58">MAX(TREND(CF$6:CF$25,CE$6:CE$25,CE26),0)</f>
        <v>251.85219387255825</v>
      </c>
      <c r="CG26" s="17">
        <f t="shared" ref="CG26" ca="1" si="59">MAX(TREND(CG$6:CG$25,CF$6:CF$25,CF26),0)</f>
        <v>94.325494138544698</v>
      </c>
      <c r="CH26" s="17">
        <f t="shared" ref="CH26" ca="1" si="60">MAX(TREND(CH$6:CH$25,CG$6:CG$25,CG26),0)</f>
        <v>10.635274620892172</v>
      </c>
      <c r="CI26" s="17">
        <f t="shared" ref="CI26" ca="1" si="61">MAX(TREND(CI$6:CI$25,CH$6:CH$25,CH26),0)</f>
        <v>0</v>
      </c>
      <c r="CJ26" s="17">
        <f t="shared" ref="CJ26" ca="1" si="62">MAX(TREND(CJ$6:CJ$25,CI$6:CI$25,CI26),0)</f>
        <v>0.08</v>
      </c>
      <c r="CK26" s="17">
        <f t="shared" ref="CK26" ca="1" si="63">MAX(TREND(CK$6:CK$25,CJ$6:CJ$25,CJ26),0)</f>
        <v>15.48</v>
      </c>
      <c r="CL26" s="17">
        <f t="shared" ref="CL26" ca="1" si="64">MAX(TREND(CL$6:CL$25,CK$6:CK$25,CK26),0)</f>
        <v>129.25</v>
      </c>
      <c r="CM26" s="17">
        <f t="shared" ref="CM26" ca="1" si="65">MAX(TREND(CM$6:CM$25,CL$6:CL$25,CL26),0)</f>
        <v>290.64499999999998</v>
      </c>
      <c r="CN26" s="17">
        <f t="shared" ref="CN26" ca="1" si="66">MAX(TREND(CN$6:CN$25,CM$6:CM$25,CM26),0)</f>
        <v>476.69000000000005</v>
      </c>
      <c r="CO26" s="14"/>
      <c r="CP26" s="16">
        <f t="shared" si="15"/>
        <v>2023</v>
      </c>
      <c r="CQ26" s="17">
        <f ca="1">MAX(TREND(CQ$6:CQ$25,CP$6:CP$25,CP26),0)</f>
        <v>510.36368421052612</v>
      </c>
      <c r="CR26" s="17">
        <f t="shared" ref="CR26" ca="1" si="67">MAX(TREND(CR$6:CR$25,CQ$6:CQ$25,CQ26),0)</f>
        <v>470.97479362228353</v>
      </c>
      <c r="CS26" s="17">
        <f t="shared" ref="CS26" ca="1" si="68">MAX(TREND(CS$6:CS$25,CR$6:CR$25,CR26),0)</f>
        <v>377.27409659422131</v>
      </c>
      <c r="CT26" s="17">
        <f t="shared" ref="CT26" ca="1" si="69">MAX(TREND(CT$6:CT$25,CS$6:CS$25,CS26),0)</f>
        <v>197.47875674848297</v>
      </c>
      <c r="CU26" s="17">
        <f t="shared" ref="CU26" ca="1" si="70">MAX(TREND(CU$6:CU$25,CT$6:CT$25,CT26),0)</f>
        <v>57.135476853398103</v>
      </c>
      <c r="CV26" s="17">
        <f t="shared" ref="CV26" ca="1" si="71">MAX(TREND(CV$6:CV$25,CU$6:CU$25,CU26),0)</f>
        <v>2.8050949502905045</v>
      </c>
      <c r="CW26" s="17">
        <f t="shared" ref="CW26" ca="1" si="72">MAX(TREND(CW$6:CW$25,CV$6:CV$25,CV26),0)</f>
        <v>0</v>
      </c>
      <c r="CX26" s="17">
        <f t="shared" ref="CX26" ca="1" si="73">MAX(TREND(CX$6:CX$25,CW$6:CW$25,CW26),0)</f>
        <v>0</v>
      </c>
      <c r="CY26" s="17">
        <f t="shared" ref="CY26" ca="1" si="74">MAX(TREND(CY$6:CY$25,CX$6:CX$25,CX26),0)</f>
        <v>4.76</v>
      </c>
      <c r="CZ26" s="17">
        <f t="shared" ref="CZ26" ca="1" si="75">MAX(TREND(CZ$6:CZ$25,CY$6:CY$25,CY26),0)</f>
        <v>84.929999999999978</v>
      </c>
      <c r="DA26" s="17">
        <f t="shared" ref="DA26" ca="1" si="76">MAX(TREND(DA$6:DA$25,CZ$6:CZ$25,CZ26),0)</f>
        <v>233.59500000000003</v>
      </c>
      <c r="DB26" s="17">
        <f t="shared" ref="DB26" ca="1" si="77">MAX(TREND(DB$6:DB$25,DA$6:DA$25,DA26),0)</f>
        <v>414.69000000000005</v>
      </c>
      <c r="DC26" s="14"/>
      <c r="DD26" s="16">
        <f t="shared" si="16"/>
        <v>2023</v>
      </c>
      <c r="DE26" s="17">
        <f ca="1">MAX(TREND(DE$6:DE$25,DD$6:DD$25,DD26),0)</f>
        <v>448.29842105263197</v>
      </c>
      <c r="DF26" s="17">
        <f t="shared" ref="DF26:DG26" ca="1" si="78">MAX(TREND(DF$6:DF$25,DE$6:DE$25,DE26),0)</f>
        <v>414.28417948208823</v>
      </c>
      <c r="DG26" s="17">
        <f t="shared" ca="1" si="78"/>
        <v>317.63992030493944</v>
      </c>
      <c r="DH26" s="17">
        <f t="shared" ref="DH26" ca="1" si="79">MAX(TREND(DH$6:DH$25,DG$6:DG$25,DG26),0)</f>
        <v>146.47937224471255</v>
      </c>
      <c r="DI26" s="17">
        <f t="shared" ref="DI26" ca="1" si="80">MAX(TREND(DI$6:DI$25,DH$6:DH$25,DH26),0)</f>
        <v>30.21332986191404</v>
      </c>
      <c r="DJ26" s="17">
        <f t="shared" ref="DJ26" ca="1" si="81">MAX(TREND(DJ$6:DJ$25,DI$6:DI$25,DI26),0)</f>
        <v>0.32998618960215526</v>
      </c>
      <c r="DK26" s="17">
        <f t="shared" ref="DK26" ca="1" si="82">MAX(TREND(DK$6:DK$25,DJ$6:DJ$25,DJ26),0)</f>
        <v>0</v>
      </c>
      <c r="DL26" s="17">
        <f t="shared" ref="DL26" ca="1" si="83">MAX(TREND(DL$6:DL$25,DK$6:DK$25,DK26),0)</f>
        <v>0</v>
      </c>
      <c r="DM26" s="17">
        <f t="shared" ref="DM26" ca="1" si="84">MAX(TREND(DM$6:DM$25,DL$6:DL$25,DL26),0)</f>
        <v>0.95500000000000007</v>
      </c>
      <c r="DN26" s="17">
        <f t="shared" ref="DN26" ca="1" si="85">MAX(TREND(DN$6:DN$25,DM$6:DM$25,DM26),0)</f>
        <v>48.765000000000001</v>
      </c>
      <c r="DO26" s="17">
        <f t="shared" ref="DO26" ca="1" si="86">MAX(TREND(DO$6:DO$25,DN$6:DN$25,DN26),0)</f>
        <v>179.42500000000001</v>
      </c>
      <c r="DP26" s="17">
        <f t="shared" ref="DP26" ca="1" si="87">MAX(TREND(DP$6:DP$25,DO$6:DO$25,DO26),0)</f>
        <v>352.84000000000003</v>
      </c>
      <c r="DQ26" s="14"/>
      <c r="DR26" s="16">
        <f t="shared" si="18"/>
        <v>2023</v>
      </c>
      <c r="DS26" s="17">
        <f ca="1">MAX(TREND(DS$6:DS$25,DR$6:DR$25,DR26),0)</f>
        <v>386.54894736842107</v>
      </c>
      <c r="DT26" s="17">
        <f t="shared" ref="DT26" ca="1" si="88">MAX(TREND(DT$6:DT$25,DS$6:DS$25,DS26),0)</f>
        <v>357.8973094425408</v>
      </c>
      <c r="DU26" s="17">
        <f t="shared" ref="DU26" ca="1" si="89">MAX(TREND(DU$6:DU$25,DT$6:DT$25,DT26),0)</f>
        <v>259.79256689881703</v>
      </c>
      <c r="DV26" s="17">
        <f t="shared" ref="DV26" ca="1" si="90">MAX(TREND(DV$6:DV$25,DU$6:DU$25,DU26),0)</f>
        <v>100.84079002778078</v>
      </c>
      <c r="DW26" s="17">
        <f t="shared" ref="DW26" ca="1" si="91">MAX(TREND(DW$6:DW$25,DV$6:DV$25,DV26),0)</f>
        <v>12.797486386605147</v>
      </c>
      <c r="DX26" s="17">
        <f t="shared" ref="DX26" ca="1" si="92">MAX(TREND(DX$6:DX$25,DW$6:DW$25,DW26),0)</f>
        <v>0</v>
      </c>
      <c r="DY26" s="17">
        <f t="shared" ref="DY26" ca="1" si="93">MAX(TREND(DY$6:DY$25,DX$6:DX$25,DX26),0)</f>
        <v>0</v>
      </c>
      <c r="DZ26" s="17">
        <f t="shared" ref="DZ26" ca="1" si="94">MAX(TREND(DZ$6:DZ$25,DY$6:DY$25,DY26),0)</f>
        <v>0</v>
      </c>
      <c r="EA26" s="17">
        <f t="shared" ref="EA26" ca="1" si="95">MAX(TREND(EA$6:EA$25,DZ$6:DZ$25,DZ26),0)</f>
        <v>4.4999999999999998E-2</v>
      </c>
      <c r="EB26" s="17">
        <f t="shared" ref="EB26" ca="1" si="96">MAX(TREND(EB$6:EB$25,EA$6:EA$25,EA26),0)</f>
        <v>23.185000000000002</v>
      </c>
      <c r="EC26" s="17">
        <f t="shared" ref="EC26" ca="1" si="97">MAX(TREND(EC$6:EC$25,EB$6:EB$25,EB26),0)</f>
        <v>130.13500000000002</v>
      </c>
      <c r="ED26" s="17">
        <f t="shared" ref="ED26" ca="1" si="98">MAX(TREND(ED$6:ED$25,EC$6:EC$25,EC26),0)</f>
        <v>291.41000000000003</v>
      </c>
      <c r="EE26" s="14"/>
    </row>
    <row r="27" spans="1:135">
      <c r="A27">
        <v>2004</v>
      </c>
      <c r="B27">
        <v>2</v>
      </c>
      <c r="C27" s="11">
        <v>-4.4896551724137934</v>
      </c>
      <c r="D27">
        <v>768.2</v>
      </c>
      <c r="E27">
        <v>0</v>
      </c>
      <c r="F27">
        <v>710.2</v>
      </c>
      <c r="G27">
        <v>0</v>
      </c>
      <c r="H27">
        <v>652.20000000000005</v>
      </c>
      <c r="I27">
        <v>0</v>
      </c>
      <c r="J27">
        <v>594.20000000000005</v>
      </c>
      <c r="K27">
        <v>0</v>
      </c>
      <c r="L27">
        <v>536.20000000000005</v>
      </c>
      <c r="M27">
        <v>0</v>
      </c>
      <c r="N27">
        <v>478.2</v>
      </c>
      <c r="O27">
        <v>0</v>
      </c>
      <c r="P27">
        <v>420.2</v>
      </c>
      <c r="Q27">
        <v>0</v>
      </c>
      <c r="R27">
        <v>362.2</v>
      </c>
      <c r="S27">
        <v>0</v>
      </c>
      <c r="T27">
        <v>25</v>
      </c>
      <c r="X27" s="18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8"/>
      <c r="AM27" s="18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8"/>
      <c r="BA27" s="18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8"/>
      <c r="BO27" s="18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8"/>
      <c r="CC27" s="18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8"/>
      <c r="CQ27" s="18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8"/>
      <c r="DE27" s="18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8"/>
      <c r="DS27" s="18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</row>
    <row r="28" spans="1:135">
      <c r="A28">
        <v>2004</v>
      </c>
      <c r="B28">
        <v>3</v>
      </c>
      <c r="C28" s="11">
        <v>1.064516129032258</v>
      </c>
      <c r="D28">
        <v>649</v>
      </c>
      <c r="E28">
        <v>0</v>
      </c>
      <c r="F28">
        <v>587</v>
      </c>
      <c r="G28">
        <v>0</v>
      </c>
      <c r="H28">
        <v>525</v>
      </c>
      <c r="I28">
        <v>0</v>
      </c>
      <c r="J28">
        <v>463</v>
      </c>
      <c r="K28">
        <v>0</v>
      </c>
      <c r="L28">
        <v>401</v>
      </c>
      <c r="M28">
        <v>0</v>
      </c>
      <c r="N28">
        <v>339</v>
      </c>
      <c r="O28">
        <v>0</v>
      </c>
      <c r="P28">
        <v>277.8</v>
      </c>
      <c r="Q28">
        <v>0.8</v>
      </c>
      <c r="R28">
        <v>221.3</v>
      </c>
      <c r="S28">
        <v>6.3</v>
      </c>
      <c r="T28">
        <v>15</v>
      </c>
      <c r="X28" s="14" t="s">
        <v>50</v>
      </c>
      <c r="Y28" s="19">
        <f ca="1">AVERAGE(Y16:Y25)</f>
        <v>839.75999999999988</v>
      </c>
      <c r="Z28" s="19">
        <f ca="1">AVERAGE(Z16:Z25)</f>
        <v>760.45</v>
      </c>
      <c r="AA28" s="19">
        <f t="shared" ref="AA28:AJ28" ca="1" si="99">AVERAGE(AA16:AA25)</f>
        <v>701.66</v>
      </c>
      <c r="AB28" s="19">
        <f t="shared" ca="1" si="99"/>
        <v>501.38</v>
      </c>
      <c r="AC28" s="19">
        <f t="shared" ca="1" si="99"/>
        <v>301.10000000000002</v>
      </c>
      <c r="AD28" s="19">
        <f t="shared" ca="1" si="99"/>
        <v>152.39000000000001</v>
      </c>
      <c r="AE28" s="19">
        <f t="shared" ca="1" si="99"/>
        <v>64.97999999999999</v>
      </c>
      <c r="AF28" s="19">
        <f t="shared" ca="1" si="99"/>
        <v>66.580000000000013</v>
      </c>
      <c r="AG28" s="19">
        <f t="shared" ca="1" si="99"/>
        <v>158.16</v>
      </c>
      <c r="AH28" s="19">
        <f t="shared" ca="1" si="99"/>
        <v>348.70000000000005</v>
      </c>
      <c r="AI28" s="19">
        <f t="shared" ca="1" si="99"/>
        <v>535.95999999999992</v>
      </c>
      <c r="AJ28" s="19">
        <f t="shared" ca="1" si="99"/>
        <v>712.03000000000009</v>
      </c>
      <c r="AK28" s="14"/>
      <c r="AL28" s="14" t="s">
        <v>50</v>
      </c>
      <c r="AM28" s="19">
        <f ca="1">AVERAGE(AM16:AM25)</f>
        <v>777.76</v>
      </c>
      <c r="AN28" s="19">
        <f ca="1">AVERAGE(AN16:AN25)</f>
        <v>704.05000000000007</v>
      </c>
      <c r="AO28" s="19">
        <f t="shared" ref="AO28:AX28" ca="1" si="100">AVERAGE(AO16:AO25)</f>
        <v>639.66</v>
      </c>
      <c r="AP28" s="19">
        <f t="shared" ca="1" si="100"/>
        <v>441.38</v>
      </c>
      <c r="AQ28" s="19">
        <f t="shared" ca="1" si="100"/>
        <v>243.92000000000002</v>
      </c>
      <c r="AR28" s="19">
        <f t="shared" ca="1" si="100"/>
        <v>103.66</v>
      </c>
      <c r="AS28" s="19">
        <f t="shared" ca="1" si="100"/>
        <v>29.880000000000003</v>
      </c>
      <c r="AT28" s="19">
        <f t="shared" ca="1" si="100"/>
        <v>30.22</v>
      </c>
      <c r="AU28" s="19">
        <f t="shared" ca="1" si="100"/>
        <v>109.01000000000002</v>
      </c>
      <c r="AV28" s="19">
        <f t="shared" ca="1" si="100"/>
        <v>287.71000000000004</v>
      </c>
      <c r="AW28" s="19">
        <f t="shared" ca="1" si="100"/>
        <v>476.23999999999995</v>
      </c>
      <c r="AX28" s="19">
        <f t="shared" ca="1" si="100"/>
        <v>650.03000000000009</v>
      </c>
      <c r="AY28" s="15"/>
      <c r="AZ28" s="14" t="s">
        <v>50</v>
      </c>
      <c r="BA28" s="19">
        <f ca="1">AVERAGE(BA16:BA25)</f>
        <v>715.76</v>
      </c>
      <c r="BB28" s="19">
        <f ca="1">AVERAGE(BB16:BB25)</f>
        <v>647.65000000000009</v>
      </c>
      <c r="BC28" s="19">
        <f t="shared" ref="BC28:BL28" ca="1" si="101">AVERAGE(BC16:BC25)</f>
        <v>577.66</v>
      </c>
      <c r="BD28" s="19">
        <f t="shared" ca="1" si="101"/>
        <v>381.46</v>
      </c>
      <c r="BE28" s="19">
        <f t="shared" ca="1" si="101"/>
        <v>190.45</v>
      </c>
      <c r="BF28" s="19">
        <f t="shared" ca="1" si="101"/>
        <v>61.780000000000008</v>
      </c>
      <c r="BG28" s="19">
        <f t="shared" ca="1" si="101"/>
        <v>9.370000000000001</v>
      </c>
      <c r="BH28" s="19">
        <f t="shared" ca="1" si="101"/>
        <v>9.5400000000000009</v>
      </c>
      <c r="BI28" s="19">
        <f t="shared" ca="1" si="101"/>
        <v>67.440000000000012</v>
      </c>
      <c r="BJ28" s="19">
        <f t="shared" ca="1" si="101"/>
        <v>228.81000000000003</v>
      </c>
      <c r="BK28" s="19">
        <f t="shared" ca="1" si="101"/>
        <v>417.16</v>
      </c>
      <c r="BL28" s="19">
        <f t="shared" ca="1" si="101"/>
        <v>588.03000000000009</v>
      </c>
      <c r="BM28" s="15">
        <f ca="1">SUM(BA28:BL28)</f>
        <v>3895.11</v>
      </c>
      <c r="BN28" s="14" t="s">
        <v>50</v>
      </c>
      <c r="BO28" s="19">
        <f ca="1">AVERAGE(BO16:BO25)</f>
        <v>653.76</v>
      </c>
      <c r="BP28" s="19">
        <f ca="1">AVERAGE(BP16:BP25)</f>
        <v>591.25000000000011</v>
      </c>
      <c r="BQ28" s="19">
        <f t="shared" ref="BQ28:BZ28" ca="1" si="102">AVERAGE(BQ16:BQ25)</f>
        <v>515.66</v>
      </c>
      <c r="BR28" s="19">
        <f t="shared" ca="1" si="102"/>
        <v>322.11</v>
      </c>
      <c r="BS28" s="19">
        <f t="shared" ca="1" si="102"/>
        <v>141.16000000000003</v>
      </c>
      <c r="BT28" s="19">
        <f t="shared" ca="1" si="102"/>
        <v>29.650000000000006</v>
      </c>
      <c r="BU28" s="19">
        <f t="shared" ca="1" si="102"/>
        <v>1.36</v>
      </c>
      <c r="BV28" s="19">
        <f t="shared" ca="1" si="102"/>
        <v>1.77</v>
      </c>
      <c r="BW28" s="19">
        <f t="shared" ca="1" si="102"/>
        <v>35.700000000000003</v>
      </c>
      <c r="BX28" s="19">
        <f t="shared" ca="1" si="102"/>
        <v>173.91</v>
      </c>
      <c r="BY28" s="19">
        <f t="shared" ca="1" si="102"/>
        <v>358.74999999999994</v>
      </c>
      <c r="BZ28" s="19">
        <f t="shared" ca="1" si="102"/>
        <v>526.03</v>
      </c>
      <c r="CA28" s="14"/>
      <c r="CB28" s="14" t="s">
        <v>50</v>
      </c>
      <c r="CC28" s="19">
        <f ca="1">AVERAGE(CC16:CC25)</f>
        <v>591.76</v>
      </c>
      <c r="CD28" s="19">
        <f ca="1">AVERAGE(CD16:CD25)</f>
        <v>534.85000000000014</v>
      </c>
      <c r="CE28" s="19">
        <f t="shared" ref="CE28:CN28" ca="1" si="103">AVERAGE(CE16:CE25)</f>
        <v>453.9</v>
      </c>
      <c r="CF28" s="19">
        <f t="shared" ca="1" si="103"/>
        <v>263.77999999999997</v>
      </c>
      <c r="CG28" s="19">
        <f t="shared" ca="1" si="103"/>
        <v>96.78</v>
      </c>
      <c r="CH28" s="19">
        <f t="shared" ca="1" si="103"/>
        <v>11.41</v>
      </c>
      <c r="CI28" s="19">
        <f t="shared" ca="1" si="103"/>
        <v>0</v>
      </c>
      <c r="CJ28" s="19">
        <f t="shared" ca="1" si="103"/>
        <v>0.13</v>
      </c>
      <c r="CK28" s="19">
        <f t="shared" ca="1" si="103"/>
        <v>15.52</v>
      </c>
      <c r="CL28" s="19">
        <f t="shared" ca="1" si="103"/>
        <v>125.15</v>
      </c>
      <c r="CM28" s="19">
        <f t="shared" ca="1" si="103"/>
        <v>301.19</v>
      </c>
      <c r="CN28" s="19">
        <f t="shared" ca="1" si="103"/>
        <v>464.03000000000003</v>
      </c>
      <c r="CO28" s="14"/>
      <c r="CP28" s="14" t="s">
        <v>50</v>
      </c>
      <c r="CQ28" s="19">
        <f ca="1">AVERAGE(CQ16:CQ25)</f>
        <v>529.76</v>
      </c>
      <c r="CR28" s="19">
        <f ca="1">AVERAGE(CR16:CR25)</f>
        <v>478.4500000000001</v>
      </c>
      <c r="CS28" s="19">
        <f t="shared" ref="CS28:DB28" ca="1" si="104">AVERAGE(CS16:CS25)</f>
        <v>392.35</v>
      </c>
      <c r="CT28" s="19">
        <f t="shared" ca="1" si="104"/>
        <v>207.6</v>
      </c>
      <c r="CU28" s="19">
        <f t="shared" ca="1" si="104"/>
        <v>59.949999999999989</v>
      </c>
      <c r="CV28" s="19">
        <f t="shared" ca="1" si="104"/>
        <v>2.9</v>
      </c>
      <c r="CW28" s="19">
        <f t="shared" ca="1" si="104"/>
        <v>0</v>
      </c>
      <c r="CX28" s="19">
        <f t="shared" ca="1" si="104"/>
        <v>0</v>
      </c>
      <c r="CY28" s="19">
        <f t="shared" ca="1" si="104"/>
        <v>5.0500000000000007</v>
      </c>
      <c r="CZ28" s="19">
        <f t="shared" ca="1" si="104"/>
        <v>83.350000000000009</v>
      </c>
      <c r="DA28" s="19">
        <f t="shared" ca="1" si="104"/>
        <v>245.2</v>
      </c>
      <c r="DB28" s="19">
        <f t="shared" ca="1" si="104"/>
        <v>402.03000000000003</v>
      </c>
      <c r="DC28" s="14"/>
      <c r="DD28" s="14" t="s">
        <v>50</v>
      </c>
      <c r="DE28" s="19">
        <f ca="1">AVERAGE(DE16:DE25)</f>
        <v>467.76000000000005</v>
      </c>
      <c r="DF28" s="19">
        <f ca="1">AVERAGE(DF16:DF25)</f>
        <v>422.05</v>
      </c>
      <c r="DG28" s="19">
        <f t="shared" ref="DG28:DP28" ca="1" si="105">AVERAGE(DG16:DG25)</f>
        <v>331.85000000000008</v>
      </c>
      <c r="DH28" s="19">
        <f t="shared" ca="1" si="105"/>
        <v>155.06</v>
      </c>
      <c r="DI28" s="19">
        <f t="shared" ca="1" si="105"/>
        <v>32.840000000000003</v>
      </c>
      <c r="DJ28" s="19">
        <f t="shared" ca="1" si="105"/>
        <v>0.16999999999999998</v>
      </c>
      <c r="DK28" s="19">
        <f t="shared" ca="1" si="105"/>
        <v>0</v>
      </c>
      <c r="DL28" s="19">
        <f t="shared" ca="1" si="105"/>
        <v>0</v>
      </c>
      <c r="DM28" s="19">
        <f t="shared" ca="1" si="105"/>
        <v>1.1099999999999999</v>
      </c>
      <c r="DN28" s="19">
        <f t="shared" ca="1" si="105"/>
        <v>48.93</v>
      </c>
      <c r="DO28" s="19">
        <f t="shared" ca="1" si="105"/>
        <v>192.11999999999998</v>
      </c>
      <c r="DP28" s="19">
        <f t="shared" ca="1" si="105"/>
        <v>340.33</v>
      </c>
      <c r="DQ28" s="14"/>
      <c r="DR28" s="14" t="s">
        <v>50</v>
      </c>
      <c r="DS28" s="19">
        <f ca="1">AVERAGE(DS16:DS25)</f>
        <v>406.18</v>
      </c>
      <c r="DT28" s="19">
        <f ca="1">AVERAGE(DT16:DT25)</f>
        <v>366.24</v>
      </c>
      <c r="DU28" s="19">
        <f t="shared" ref="DU28:ED28" ca="1" si="106">AVERAGE(DU16:DU25)</f>
        <v>272.62</v>
      </c>
      <c r="DV28" s="19">
        <f t="shared" ca="1" si="106"/>
        <v>108.11000000000001</v>
      </c>
      <c r="DW28" s="19">
        <f t="shared" ca="1" si="106"/>
        <v>15.239999999999998</v>
      </c>
      <c r="DX28" s="19">
        <f t="shared" ca="1" si="106"/>
        <v>0</v>
      </c>
      <c r="DY28" s="19">
        <f t="shared" ca="1" si="106"/>
        <v>0</v>
      </c>
      <c r="DZ28" s="19">
        <f t="shared" ca="1" si="106"/>
        <v>0</v>
      </c>
      <c r="EA28" s="19">
        <f t="shared" ca="1" si="106"/>
        <v>0</v>
      </c>
      <c r="EB28" s="19">
        <f t="shared" ca="1" si="106"/>
        <v>23.35</v>
      </c>
      <c r="EC28" s="19">
        <f t="shared" ca="1" si="106"/>
        <v>142.97</v>
      </c>
      <c r="ED28" s="19">
        <f t="shared" ca="1" si="106"/>
        <v>279.16999999999996</v>
      </c>
      <c r="EE28" s="14"/>
    </row>
    <row r="29" spans="1:135">
      <c r="A29">
        <v>2004</v>
      </c>
      <c r="B29">
        <v>4</v>
      </c>
      <c r="C29" s="11">
        <v>5.62</v>
      </c>
      <c r="D29">
        <v>491.4</v>
      </c>
      <c r="E29">
        <v>0</v>
      </c>
      <c r="F29">
        <v>431.4</v>
      </c>
      <c r="G29">
        <v>0</v>
      </c>
      <c r="H29">
        <v>371.4</v>
      </c>
      <c r="I29">
        <v>0</v>
      </c>
      <c r="J29">
        <v>311.5</v>
      </c>
      <c r="K29">
        <v>0.1</v>
      </c>
      <c r="L29">
        <v>255</v>
      </c>
      <c r="M29">
        <v>3.6</v>
      </c>
      <c r="N29">
        <v>202.5</v>
      </c>
      <c r="O29">
        <v>11.1</v>
      </c>
      <c r="P29">
        <v>152.5</v>
      </c>
      <c r="Q29">
        <v>21.1</v>
      </c>
      <c r="R29">
        <v>108.6</v>
      </c>
      <c r="S29">
        <v>37.200000000000003</v>
      </c>
      <c r="T29">
        <v>4</v>
      </c>
      <c r="X29" s="18"/>
      <c r="Y29" s="18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</row>
    <row r="30" spans="1:135">
      <c r="A30">
        <v>2004</v>
      </c>
      <c r="B30">
        <v>5</v>
      </c>
      <c r="C30" s="11">
        <v>11.603225806451613</v>
      </c>
      <c r="D30">
        <v>322.3</v>
      </c>
      <c r="E30">
        <v>0</v>
      </c>
      <c r="F30">
        <v>261.60000000000002</v>
      </c>
      <c r="G30">
        <v>1.3</v>
      </c>
      <c r="H30">
        <v>205.5</v>
      </c>
      <c r="I30">
        <v>7.2</v>
      </c>
      <c r="J30">
        <v>152.4</v>
      </c>
      <c r="K30">
        <v>16.100000000000001</v>
      </c>
      <c r="L30">
        <v>104</v>
      </c>
      <c r="M30">
        <v>29.7</v>
      </c>
      <c r="N30">
        <v>65.599999999999994</v>
      </c>
      <c r="O30">
        <v>53.3</v>
      </c>
      <c r="P30">
        <v>37.1</v>
      </c>
      <c r="Q30">
        <v>86.8</v>
      </c>
      <c r="R30">
        <v>18.8</v>
      </c>
      <c r="S30">
        <v>130.5</v>
      </c>
      <c r="T30">
        <v>0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</row>
    <row r="31" spans="1:135">
      <c r="A31">
        <v>2004</v>
      </c>
      <c r="B31">
        <v>6</v>
      </c>
      <c r="C31" s="11">
        <v>16.703333333333333</v>
      </c>
      <c r="D31">
        <v>165.2</v>
      </c>
      <c r="E31">
        <v>6.3</v>
      </c>
      <c r="F31">
        <v>110.4</v>
      </c>
      <c r="G31">
        <v>11.5</v>
      </c>
      <c r="H31">
        <v>64.2</v>
      </c>
      <c r="I31">
        <v>25.3</v>
      </c>
      <c r="J31">
        <v>33.799999999999997</v>
      </c>
      <c r="K31">
        <v>54.9</v>
      </c>
      <c r="L31">
        <v>14.5</v>
      </c>
      <c r="M31">
        <v>95.6</v>
      </c>
      <c r="N31">
        <v>3.7</v>
      </c>
      <c r="O31">
        <v>144.80000000000001</v>
      </c>
      <c r="P31">
        <v>0.2</v>
      </c>
      <c r="Q31">
        <v>201.3</v>
      </c>
      <c r="R31">
        <v>0</v>
      </c>
      <c r="S31">
        <v>261.10000000000002</v>
      </c>
      <c r="T31">
        <v>0</v>
      </c>
      <c r="X31" s="12" t="str">
        <f>E1</f>
        <v>CDD22</v>
      </c>
      <c r="Y31" s="13" t="s">
        <v>38</v>
      </c>
      <c r="Z31" s="13" t="s">
        <v>39</v>
      </c>
      <c r="AA31" s="13" t="s">
        <v>40</v>
      </c>
      <c r="AB31" s="13" t="s">
        <v>41</v>
      </c>
      <c r="AC31" s="13" t="s">
        <v>42</v>
      </c>
      <c r="AD31" s="13" t="s">
        <v>43</v>
      </c>
      <c r="AE31" s="13" t="s">
        <v>44</v>
      </c>
      <c r="AF31" s="13" t="s">
        <v>45</v>
      </c>
      <c r="AG31" s="13" t="s">
        <v>46</v>
      </c>
      <c r="AH31" s="13" t="s">
        <v>47</v>
      </c>
      <c r="AI31" s="13" t="s">
        <v>48</v>
      </c>
      <c r="AJ31" s="13" t="s">
        <v>49</v>
      </c>
      <c r="AK31" s="14"/>
      <c r="AL31" s="12" t="str">
        <f>G1</f>
        <v>CDD20</v>
      </c>
      <c r="AM31" s="13" t="s">
        <v>38</v>
      </c>
      <c r="AN31" s="13" t="s">
        <v>39</v>
      </c>
      <c r="AO31" s="13" t="s">
        <v>40</v>
      </c>
      <c r="AP31" s="13" t="s">
        <v>41</v>
      </c>
      <c r="AQ31" s="13" t="s">
        <v>42</v>
      </c>
      <c r="AR31" s="13" t="s">
        <v>43</v>
      </c>
      <c r="AS31" s="13" t="s">
        <v>44</v>
      </c>
      <c r="AT31" s="13" t="s">
        <v>45</v>
      </c>
      <c r="AU31" s="13" t="s">
        <v>46</v>
      </c>
      <c r="AV31" s="13" t="s">
        <v>47</v>
      </c>
      <c r="AW31" s="13" t="s">
        <v>48</v>
      </c>
      <c r="AX31" s="13" t="s">
        <v>49</v>
      </c>
      <c r="AY31" s="14"/>
      <c r="AZ31" s="12" t="str">
        <f>I1</f>
        <v>CDD18</v>
      </c>
      <c r="BA31" s="13" t="s">
        <v>38</v>
      </c>
      <c r="BB31" s="13" t="s">
        <v>39</v>
      </c>
      <c r="BC31" s="13" t="s">
        <v>40</v>
      </c>
      <c r="BD31" s="13" t="s">
        <v>41</v>
      </c>
      <c r="BE31" s="13" t="s">
        <v>42</v>
      </c>
      <c r="BF31" s="13" t="s">
        <v>43</v>
      </c>
      <c r="BG31" s="13" t="s">
        <v>44</v>
      </c>
      <c r="BH31" s="13" t="s">
        <v>45</v>
      </c>
      <c r="BI31" s="13" t="s">
        <v>46</v>
      </c>
      <c r="BJ31" s="13" t="s">
        <v>47</v>
      </c>
      <c r="BK31" s="13" t="s">
        <v>48</v>
      </c>
      <c r="BL31" s="13" t="s">
        <v>49</v>
      </c>
      <c r="BM31" s="14"/>
      <c r="BN31" s="12" t="str">
        <f>K1</f>
        <v>CDD16</v>
      </c>
      <c r="BO31" s="13" t="s">
        <v>38</v>
      </c>
      <c r="BP31" s="13" t="s">
        <v>39</v>
      </c>
      <c r="BQ31" s="13" t="s">
        <v>40</v>
      </c>
      <c r="BR31" s="13" t="s">
        <v>41</v>
      </c>
      <c r="BS31" s="13" t="s">
        <v>42</v>
      </c>
      <c r="BT31" s="13" t="s">
        <v>43</v>
      </c>
      <c r="BU31" s="13" t="s">
        <v>44</v>
      </c>
      <c r="BV31" s="13" t="s">
        <v>45</v>
      </c>
      <c r="BW31" s="13" t="s">
        <v>46</v>
      </c>
      <c r="BX31" s="13" t="s">
        <v>47</v>
      </c>
      <c r="BY31" s="13" t="s">
        <v>48</v>
      </c>
      <c r="BZ31" s="13" t="s">
        <v>49</v>
      </c>
      <c r="CA31" s="14"/>
      <c r="CB31" s="12" t="str">
        <f>M1</f>
        <v>CDD14</v>
      </c>
      <c r="CC31" s="13" t="s">
        <v>38</v>
      </c>
      <c r="CD31" s="13" t="s">
        <v>39</v>
      </c>
      <c r="CE31" s="13" t="s">
        <v>40</v>
      </c>
      <c r="CF31" s="13" t="s">
        <v>41</v>
      </c>
      <c r="CG31" s="13" t="s">
        <v>42</v>
      </c>
      <c r="CH31" s="13" t="s">
        <v>43</v>
      </c>
      <c r="CI31" s="13" t="s">
        <v>44</v>
      </c>
      <c r="CJ31" s="13" t="s">
        <v>45</v>
      </c>
      <c r="CK31" s="13" t="s">
        <v>46</v>
      </c>
      <c r="CL31" s="13" t="s">
        <v>47</v>
      </c>
      <c r="CM31" s="13" t="s">
        <v>48</v>
      </c>
      <c r="CN31" s="13" t="s">
        <v>49</v>
      </c>
      <c r="CO31" s="14"/>
      <c r="CP31" s="12" t="str">
        <f>O1</f>
        <v>CDD12</v>
      </c>
      <c r="CQ31" s="13" t="s">
        <v>38</v>
      </c>
      <c r="CR31" s="13" t="s">
        <v>39</v>
      </c>
      <c r="CS31" s="13" t="s">
        <v>40</v>
      </c>
      <c r="CT31" s="13" t="s">
        <v>41</v>
      </c>
      <c r="CU31" s="13" t="s">
        <v>42</v>
      </c>
      <c r="CV31" s="13" t="s">
        <v>43</v>
      </c>
      <c r="CW31" s="13" t="s">
        <v>44</v>
      </c>
      <c r="CX31" s="13" t="s">
        <v>45</v>
      </c>
      <c r="CY31" s="13" t="s">
        <v>46</v>
      </c>
      <c r="CZ31" s="13" t="s">
        <v>47</v>
      </c>
      <c r="DA31" s="13" t="s">
        <v>48</v>
      </c>
      <c r="DB31" s="13" t="s">
        <v>49</v>
      </c>
      <c r="DC31" s="14"/>
      <c r="DD31" s="12" t="str">
        <f>Q1</f>
        <v>CDD10</v>
      </c>
      <c r="DE31" s="13" t="s">
        <v>38</v>
      </c>
      <c r="DF31" s="13" t="s">
        <v>39</v>
      </c>
      <c r="DG31" s="13" t="s">
        <v>40</v>
      </c>
      <c r="DH31" s="13" t="s">
        <v>41</v>
      </c>
      <c r="DI31" s="13" t="s">
        <v>42</v>
      </c>
      <c r="DJ31" s="13" t="s">
        <v>43</v>
      </c>
      <c r="DK31" s="13" t="s">
        <v>44</v>
      </c>
      <c r="DL31" s="13" t="s">
        <v>45</v>
      </c>
      <c r="DM31" s="13" t="s">
        <v>46</v>
      </c>
      <c r="DN31" s="13" t="s">
        <v>47</v>
      </c>
      <c r="DO31" s="13" t="s">
        <v>48</v>
      </c>
      <c r="DP31" s="13" t="s">
        <v>49</v>
      </c>
      <c r="DQ31" s="14"/>
      <c r="DR31" s="12" t="str">
        <f>S1</f>
        <v>CDD8</v>
      </c>
      <c r="DS31" s="13" t="s">
        <v>38</v>
      </c>
      <c r="DT31" s="13" t="s">
        <v>39</v>
      </c>
      <c r="DU31" s="13" t="s">
        <v>40</v>
      </c>
      <c r="DV31" s="13" t="s">
        <v>41</v>
      </c>
      <c r="DW31" s="13" t="s">
        <v>42</v>
      </c>
      <c r="DX31" s="13" t="s">
        <v>43</v>
      </c>
      <c r="DY31" s="13" t="s">
        <v>44</v>
      </c>
      <c r="DZ31" s="13" t="s">
        <v>45</v>
      </c>
      <c r="EA31" s="13" t="s">
        <v>46</v>
      </c>
      <c r="EB31" s="13" t="s">
        <v>47</v>
      </c>
      <c r="EC31" s="13" t="s">
        <v>48</v>
      </c>
      <c r="ED31" s="13" t="s">
        <v>49</v>
      </c>
      <c r="EE31" s="14"/>
    </row>
    <row r="32" spans="1:135">
      <c r="A32">
        <v>2004</v>
      </c>
      <c r="B32">
        <v>7</v>
      </c>
      <c r="C32" s="11">
        <v>19.609677419354838</v>
      </c>
      <c r="D32">
        <v>83.3</v>
      </c>
      <c r="E32">
        <v>9.1999999999999993</v>
      </c>
      <c r="F32">
        <v>41.8</v>
      </c>
      <c r="G32">
        <v>29.7</v>
      </c>
      <c r="H32">
        <v>14</v>
      </c>
      <c r="I32">
        <v>63.9</v>
      </c>
      <c r="J32">
        <v>1.4</v>
      </c>
      <c r="K32">
        <v>113.3</v>
      </c>
      <c r="L32">
        <v>0</v>
      </c>
      <c r="M32">
        <v>173.9</v>
      </c>
      <c r="N32">
        <v>0</v>
      </c>
      <c r="O32">
        <v>235.9</v>
      </c>
      <c r="P32">
        <v>0</v>
      </c>
      <c r="Q32">
        <v>297.89999999999998</v>
      </c>
      <c r="R32">
        <v>0</v>
      </c>
      <c r="S32">
        <v>359.9</v>
      </c>
      <c r="T32">
        <v>0</v>
      </c>
      <c r="X32" s="14">
        <v>2002</v>
      </c>
      <c r="Y32" s="19">
        <f ca="1">OFFSET($E$2,(ROW()-32)*12+COLUMN()-25,0)</f>
        <v>0</v>
      </c>
      <c r="Z32" s="19">
        <f t="shared" ref="Z32:AJ47" ca="1" si="107">OFFSET($E$2,(ROW()-32)*12+COLUMN()-25,0)</f>
        <v>0</v>
      </c>
      <c r="AA32" s="19">
        <f t="shared" ca="1" si="107"/>
        <v>0</v>
      </c>
      <c r="AB32" s="19">
        <f t="shared" ca="1" si="107"/>
        <v>1.3</v>
      </c>
      <c r="AC32" s="19">
        <f t="shared" ca="1" si="107"/>
        <v>0</v>
      </c>
      <c r="AD32" s="19">
        <f t="shared" ca="1" si="107"/>
        <v>17.100000000000001</v>
      </c>
      <c r="AE32" s="19">
        <f t="shared" ca="1" si="107"/>
        <v>67.2</v>
      </c>
      <c r="AF32" s="19">
        <f t="shared" ca="1" si="107"/>
        <v>30.8</v>
      </c>
      <c r="AG32" s="19">
        <f t="shared" ca="1" si="107"/>
        <v>26.4</v>
      </c>
      <c r="AH32" s="19">
        <f t="shared" ca="1" si="107"/>
        <v>2.9</v>
      </c>
      <c r="AI32" s="19">
        <f t="shared" ca="1" si="107"/>
        <v>0</v>
      </c>
      <c r="AJ32" s="19">
        <f t="shared" ca="1" si="107"/>
        <v>0</v>
      </c>
      <c r="AK32" s="14"/>
      <c r="AL32" s="14">
        <v>2002</v>
      </c>
      <c r="AM32" s="19">
        <f t="shared" ref="AM32:AX47" ca="1" si="108">OFFSET($G$2,(ROW()-32)*12+COLUMN()-39,0)</f>
        <v>0</v>
      </c>
      <c r="AN32" s="19">
        <f t="shared" ca="1" si="108"/>
        <v>0</v>
      </c>
      <c r="AO32" s="19">
        <f t="shared" ca="1" si="108"/>
        <v>0</v>
      </c>
      <c r="AP32" s="19">
        <f t="shared" ca="1" si="108"/>
        <v>4.5999999999999996</v>
      </c>
      <c r="AQ32" s="19">
        <f t="shared" ca="1" si="108"/>
        <v>0</v>
      </c>
      <c r="AR32" s="19">
        <f t="shared" ca="1" si="108"/>
        <v>34.200000000000003</v>
      </c>
      <c r="AS32" s="19">
        <f t="shared" ca="1" si="108"/>
        <v>104.5</v>
      </c>
      <c r="AT32" s="19">
        <f t="shared" ca="1" si="108"/>
        <v>58.8</v>
      </c>
      <c r="AU32" s="19">
        <f t="shared" ca="1" si="108"/>
        <v>51.3</v>
      </c>
      <c r="AV32" s="19">
        <f t="shared" ca="1" si="108"/>
        <v>5.4</v>
      </c>
      <c r="AW32" s="19">
        <f t="shared" ca="1" si="108"/>
        <v>0</v>
      </c>
      <c r="AX32" s="19">
        <f t="shared" ca="1" si="108"/>
        <v>0</v>
      </c>
      <c r="AY32" s="15"/>
      <c r="AZ32" s="14">
        <v>2002</v>
      </c>
      <c r="BA32" s="19">
        <f t="shared" ref="BA32:BL47" ca="1" si="109">OFFSET($I$2,(ROW()-32)*12+COLUMN()-53,0)</f>
        <v>0</v>
      </c>
      <c r="BB32" s="19">
        <f t="shared" ca="1" si="109"/>
        <v>0</v>
      </c>
      <c r="BC32" s="19">
        <f t="shared" ca="1" si="109"/>
        <v>0</v>
      </c>
      <c r="BD32" s="19">
        <f t="shared" ca="1" si="109"/>
        <v>10.3</v>
      </c>
      <c r="BE32" s="19">
        <f t="shared" ca="1" si="109"/>
        <v>2.2999999999999998</v>
      </c>
      <c r="BF32" s="19">
        <f t="shared" ca="1" si="109"/>
        <v>61.2</v>
      </c>
      <c r="BG32" s="19">
        <f t="shared" ca="1" si="109"/>
        <v>153.9</v>
      </c>
      <c r="BH32" s="19">
        <f t="shared" ca="1" si="109"/>
        <v>102.4</v>
      </c>
      <c r="BI32" s="19">
        <f t="shared" ca="1" si="109"/>
        <v>81.400000000000006</v>
      </c>
      <c r="BJ32" s="19">
        <f t="shared" ca="1" si="109"/>
        <v>9.5</v>
      </c>
      <c r="BK32" s="19">
        <f t="shared" ca="1" si="109"/>
        <v>0</v>
      </c>
      <c r="BL32" s="19">
        <f t="shared" ca="1" si="109"/>
        <v>0</v>
      </c>
      <c r="BM32" s="15">
        <f t="shared" ref="BM32:BM53" ca="1" si="110">SUM(BA32:BL32)</f>
        <v>421</v>
      </c>
      <c r="BN32" s="14">
        <v>2002</v>
      </c>
      <c r="BO32" s="19">
        <f t="shared" ref="BO32:BZ47" ca="1" si="111">OFFSET($K$2,(ROW()-32)*12+COLUMN()-67,0)</f>
        <v>0</v>
      </c>
      <c r="BP32" s="19">
        <f t="shared" ca="1" si="111"/>
        <v>0</v>
      </c>
      <c r="BQ32" s="19">
        <f t="shared" ca="1" si="111"/>
        <v>0</v>
      </c>
      <c r="BR32" s="19">
        <f t="shared" ca="1" si="111"/>
        <v>17.7</v>
      </c>
      <c r="BS32" s="19">
        <f t="shared" ca="1" si="111"/>
        <v>10.3</v>
      </c>
      <c r="BT32" s="19">
        <f t="shared" ca="1" si="111"/>
        <v>95</v>
      </c>
      <c r="BU32" s="19">
        <f t="shared" ca="1" si="111"/>
        <v>212.4</v>
      </c>
      <c r="BV32" s="19">
        <f t="shared" ca="1" si="111"/>
        <v>159.4</v>
      </c>
      <c r="BW32" s="19">
        <f t="shared" ca="1" si="111"/>
        <v>122.2</v>
      </c>
      <c r="BX32" s="19">
        <f t="shared" ca="1" si="111"/>
        <v>15.5</v>
      </c>
      <c r="BY32" s="19">
        <f t="shared" ca="1" si="111"/>
        <v>0</v>
      </c>
      <c r="BZ32" s="19">
        <f t="shared" ca="1" si="111"/>
        <v>0</v>
      </c>
      <c r="CA32" s="14"/>
      <c r="CB32" s="14">
        <v>2002</v>
      </c>
      <c r="CC32" s="19">
        <f t="shared" ref="CC32:CN47" ca="1" si="112">OFFSET($M$2,(ROW()-32)*12+COLUMN()-81,0)</f>
        <v>0</v>
      </c>
      <c r="CD32" s="19">
        <f t="shared" ca="1" si="112"/>
        <v>0</v>
      </c>
      <c r="CE32" s="19">
        <f t="shared" ca="1" si="112"/>
        <v>0</v>
      </c>
      <c r="CF32" s="19">
        <f t="shared" ca="1" si="112"/>
        <v>29.7</v>
      </c>
      <c r="CG32" s="19">
        <f t="shared" ca="1" si="112"/>
        <v>22</v>
      </c>
      <c r="CH32" s="19">
        <f t="shared" ca="1" si="112"/>
        <v>136.9</v>
      </c>
      <c r="CI32" s="19">
        <f t="shared" ca="1" si="112"/>
        <v>274.10000000000002</v>
      </c>
      <c r="CJ32" s="19">
        <f t="shared" ca="1" si="112"/>
        <v>221.4</v>
      </c>
      <c r="CK32" s="19">
        <f t="shared" ca="1" si="112"/>
        <v>172.3</v>
      </c>
      <c r="CL32" s="19">
        <f t="shared" ca="1" si="112"/>
        <v>22.4</v>
      </c>
      <c r="CM32" s="19">
        <f t="shared" ca="1" si="112"/>
        <v>1.2</v>
      </c>
      <c r="CN32" s="19">
        <f t="shared" ca="1" si="112"/>
        <v>0</v>
      </c>
      <c r="CO32" s="14"/>
      <c r="CP32" s="14">
        <v>2002</v>
      </c>
      <c r="CQ32" s="19">
        <f t="shared" ref="CQ32:DB47" ca="1" si="113">OFFSET($O$2,(ROW()-32)*12+COLUMN()-95,0)</f>
        <v>0</v>
      </c>
      <c r="CR32" s="19">
        <f t="shared" ca="1" si="113"/>
        <v>0</v>
      </c>
      <c r="CS32" s="19">
        <f t="shared" ca="1" si="113"/>
        <v>0</v>
      </c>
      <c r="CT32" s="19">
        <f t="shared" ca="1" si="113"/>
        <v>41.7</v>
      </c>
      <c r="CU32" s="19">
        <f t="shared" ca="1" si="113"/>
        <v>42.3</v>
      </c>
      <c r="CV32" s="19">
        <f t="shared" ca="1" si="113"/>
        <v>187.1</v>
      </c>
      <c r="CW32" s="19">
        <f t="shared" ca="1" si="113"/>
        <v>336.1</v>
      </c>
      <c r="CX32" s="19">
        <f t="shared" ca="1" si="113"/>
        <v>283.39999999999998</v>
      </c>
      <c r="CY32" s="19">
        <f t="shared" ca="1" si="113"/>
        <v>231.1</v>
      </c>
      <c r="CZ32" s="19">
        <f t="shared" ca="1" si="113"/>
        <v>35.4</v>
      </c>
      <c r="DA32" s="19">
        <f t="shared" ca="1" si="113"/>
        <v>4.5999999999999996</v>
      </c>
      <c r="DB32" s="19">
        <f t="shared" ca="1" si="113"/>
        <v>0</v>
      </c>
      <c r="DC32" s="14"/>
      <c r="DD32" s="14">
        <v>2002</v>
      </c>
      <c r="DE32" s="19">
        <f t="shared" ref="DE32:DP51" ca="1" si="114">OFFSET($Q$2,(ROW()-32)*12+COLUMN()-109,0)</f>
        <v>0</v>
      </c>
      <c r="DF32" s="19">
        <f t="shared" ca="1" si="114"/>
        <v>0</v>
      </c>
      <c r="DG32" s="19">
        <f t="shared" ca="1" si="114"/>
        <v>0.7</v>
      </c>
      <c r="DH32" s="19">
        <f t="shared" ca="1" si="114"/>
        <v>55.6</v>
      </c>
      <c r="DI32" s="19">
        <f t="shared" ca="1" si="114"/>
        <v>69.599999999999994</v>
      </c>
      <c r="DJ32" s="19">
        <f t="shared" ca="1" si="114"/>
        <v>242.8</v>
      </c>
      <c r="DK32" s="19">
        <f t="shared" ca="1" si="114"/>
        <v>398.1</v>
      </c>
      <c r="DL32" s="19">
        <f t="shared" ca="1" si="114"/>
        <v>345.4</v>
      </c>
      <c r="DM32" s="19">
        <f t="shared" ca="1" si="114"/>
        <v>291.10000000000002</v>
      </c>
      <c r="DN32" s="19">
        <f t="shared" ca="1" si="114"/>
        <v>54</v>
      </c>
      <c r="DO32" s="19">
        <f t="shared" ca="1" si="114"/>
        <v>8.6</v>
      </c>
      <c r="DP32" s="19">
        <f t="shared" ca="1" si="114"/>
        <v>0</v>
      </c>
      <c r="DQ32" s="14"/>
      <c r="DR32" s="14">
        <v>2002</v>
      </c>
      <c r="DS32" s="19">
        <f t="shared" ref="DS32:ED51" ca="1" si="115">OFFSET($S$2,(ROW()-32)*12+COLUMN()-123,0)</f>
        <v>0</v>
      </c>
      <c r="DT32" s="19">
        <f t="shared" ca="1" si="115"/>
        <v>1.4</v>
      </c>
      <c r="DU32" s="19">
        <f t="shared" ca="1" si="115"/>
        <v>2.7</v>
      </c>
      <c r="DV32" s="19">
        <f t="shared" ca="1" si="115"/>
        <v>73.2</v>
      </c>
      <c r="DW32" s="19">
        <f t="shared" ca="1" si="115"/>
        <v>100.5</v>
      </c>
      <c r="DX32" s="19">
        <f t="shared" ca="1" si="115"/>
        <v>301.5</v>
      </c>
      <c r="DY32" s="19">
        <f t="shared" ca="1" si="115"/>
        <v>460.1</v>
      </c>
      <c r="DZ32" s="19">
        <f t="shared" ca="1" si="115"/>
        <v>407.4</v>
      </c>
      <c r="EA32" s="19">
        <f t="shared" ca="1" si="115"/>
        <v>351.1</v>
      </c>
      <c r="EB32" s="19">
        <f t="shared" ca="1" si="115"/>
        <v>77.8</v>
      </c>
      <c r="EC32" s="19">
        <f t="shared" ca="1" si="115"/>
        <v>13.4</v>
      </c>
      <c r="ED32" s="19">
        <f t="shared" ca="1" si="115"/>
        <v>0</v>
      </c>
      <c r="EE32" s="14"/>
    </row>
    <row r="33" spans="1:135">
      <c r="A33">
        <v>2004</v>
      </c>
      <c r="B33">
        <v>8</v>
      </c>
      <c r="C33" s="11">
        <v>19.009677419354841</v>
      </c>
      <c r="D33">
        <v>105.1</v>
      </c>
      <c r="E33">
        <v>12.4</v>
      </c>
      <c r="F33">
        <v>59.7</v>
      </c>
      <c r="G33">
        <v>29</v>
      </c>
      <c r="H33">
        <v>22.9</v>
      </c>
      <c r="I33">
        <v>54.2</v>
      </c>
      <c r="J33">
        <v>2.5</v>
      </c>
      <c r="K33">
        <v>95.8</v>
      </c>
      <c r="L33">
        <v>0</v>
      </c>
      <c r="M33">
        <v>155.30000000000001</v>
      </c>
      <c r="N33">
        <v>0</v>
      </c>
      <c r="O33">
        <v>217.3</v>
      </c>
      <c r="P33">
        <v>0</v>
      </c>
      <c r="Q33">
        <v>279.3</v>
      </c>
      <c r="R33">
        <v>0</v>
      </c>
      <c r="S33">
        <v>341.3</v>
      </c>
      <c r="T33">
        <v>0</v>
      </c>
      <c r="X33" s="14">
        <f t="shared" ref="X33:X52" si="116">1+X32</f>
        <v>2003</v>
      </c>
      <c r="Y33" s="19">
        <f t="shared" ref="Y33:AJ52" ca="1" si="117">OFFSET($E$2,(ROW()-32)*12+COLUMN()-25,0)</f>
        <v>0</v>
      </c>
      <c r="Z33" s="19">
        <f t="shared" ca="1" si="107"/>
        <v>0</v>
      </c>
      <c r="AA33" s="19">
        <f t="shared" ca="1" si="107"/>
        <v>0</v>
      </c>
      <c r="AB33" s="19">
        <f t="shared" ca="1" si="107"/>
        <v>1</v>
      </c>
      <c r="AC33" s="19">
        <f t="shared" ca="1" si="107"/>
        <v>0</v>
      </c>
      <c r="AD33" s="19">
        <f t="shared" ca="1" si="107"/>
        <v>11.1</v>
      </c>
      <c r="AE33" s="19">
        <f t="shared" ca="1" si="107"/>
        <v>10.7</v>
      </c>
      <c r="AF33" s="19">
        <f t="shared" ca="1" si="107"/>
        <v>11.6</v>
      </c>
      <c r="AG33" s="19">
        <f t="shared" ca="1" si="107"/>
        <v>1.5</v>
      </c>
      <c r="AH33" s="19">
        <f t="shared" ca="1" si="107"/>
        <v>0</v>
      </c>
      <c r="AI33" s="19">
        <f t="shared" ca="1" si="107"/>
        <v>0</v>
      </c>
      <c r="AJ33" s="19">
        <f t="shared" ca="1" si="107"/>
        <v>0</v>
      </c>
      <c r="AK33" s="14"/>
      <c r="AL33" s="14">
        <f t="shared" ref="AL33:AL52" si="118">1+AL32</f>
        <v>2003</v>
      </c>
      <c r="AM33" s="19">
        <f t="shared" ca="1" si="108"/>
        <v>0</v>
      </c>
      <c r="AN33" s="19">
        <f t="shared" ca="1" si="108"/>
        <v>0</v>
      </c>
      <c r="AO33" s="19">
        <f t="shared" ca="1" si="108"/>
        <v>0</v>
      </c>
      <c r="AP33" s="19">
        <f t="shared" ca="1" si="108"/>
        <v>3</v>
      </c>
      <c r="AQ33" s="19">
        <f t="shared" ca="1" si="108"/>
        <v>0</v>
      </c>
      <c r="AR33" s="19">
        <f t="shared" ca="1" si="108"/>
        <v>18.100000000000001</v>
      </c>
      <c r="AS33" s="19">
        <f t="shared" ca="1" si="108"/>
        <v>37.9</v>
      </c>
      <c r="AT33" s="19">
        <f t="shared" ca="1" si="108"/>
        <v>43.2</v>
      </c>
      <c r="AU33" s="19">
        <f t="shared" ca="1" si="108"/>
        <v>6.8</v>
      </c>
      <c r="AV33" s="19">
        <f t="shared" ca="1" si="108"/>
        <v>0</v>
      </c>
      <c r="AW33" s="19">
        <f t="shared" ca="1" si="108"/>
        <v>0</v>
      </c>
      <c r="AX33" s="19">
        <f t="shared" ca="1" si="108"/>
        <v>0</v>
      </c>
      <c r="AY33" s="15"/>
      <c r="AZ33" s="14">
        <f t="shared" ref="AZ33:AZ52" si="119">1+AZ32</f>
        <v>2003</v>
      </c>
      <c r="BA33" s="19">
        <f t="shared" ca="1" si="109"/>
        <v>0</v>
      </c>
      <c r="BB33" s="19">
        <f t="shared" ca="1" si="109"/>
        <v>0</v>
      </c>
      <c r="BC33" s="19">
        <f t="shared" ca="1" si="109"/>
        <v>0</v>
      </c>
      <c r="BD33" s="19">
        <f t="shared" ca="1" si="109"/>
        <v>5.2</v>
      </c>
      <c r="BE33" s="19">
        <f t="shared" ca="1" si="109"/>
        <v>0</v>
      </c>
      <c r="BF33" s="19">
        <f t="shared" ca="1" si="109"/>
        <v>32.200000000000003</v>
      </c>
      <c r="BG33" s="19">
        <f t="shared" ca="1" si="109"/>
        <v>81</v>
      </c>
      <c r="BH33" s="19">
        <f t="shared" ca="1" si="109"/>
        <v>91.4</v>
      </c>
      <c r="BI33" s="19">
        <f t="shared" ca="1" si="109"/>
        <v>19.7</v>
      </c>
      <c r="BJ33" s="19">
        <f t="shared" ca="1" si="109"/>
        <v>0</v>
      </c>
      <c r="BK33" s="19">
        <f t="shared" ca="1" si="109"/>
        <v>0</v>
      </c>
      <c r="BL33" s="19">
        <f t="shared" ca="1" si="109"/>
        <v>0</v>
      </c>
      <c r="BM33" s="15">
        <f t="shared" ca="1" si="110"/>
        <v>229.5</v>
      </c>
      <c r="BN33" s="14">
        <f t="shared" ref="BN33:BN52" si="120">1+BN32</f>
        <v>2003</v>
      </c>
      <c r="BO33" s="19">
        <f t="shared" ca="1" si="111"/>
        <v>0</v>
      </c>
      <c r="BP33" s="19">
        <f t="shared" ca="1" si="111"/>
        <v>0</v>
      </c>
      <c r="BQ33" s="19">
        <f t="shared" ca="1" si="111"/>
        <v>0</v>
      </c>
      <c r="BR33" s="19">
        <f t="shared" ca="1" si="111"/>
        <v>9.3000000000000007</v>
      </c>
      <c r="BS33" s="19">
        <f t="shared" ca="1" si="111"/>
        <v>1</v>
      </c>
      <c r="BT33" s="19">
        <f t="shared" ca="1" si="111"/>
        <v>55.5</v>
      </c>
      <c r="BU33" s="19">
        <f t="shared" ca="1" si="111"/>
        <v>139</v>
      </c>
      <c r="BV33" s="19">
        <f t="shared" ca="1" si="111"/>
        <v>149.5</v>
      </c>
      <c r="BW33" s="19">
        <f t="shared" ca="1" si="111"/>
        <v>50.7</v>
      </c>
      <c r="BX33" s="19">
        <f t="shared" ca="1" si="111"/>
        <v>3.5</v>
      </c>
      <c r="BY33" s="19">
        <f t="shared" ca="1" si="111"/>
        <v>0</v>
      </c>
      <c r="BZ33" s="19">
        <f t="shared" ca="1" si="111"/>
        <v>0</v>
      </c>
      <c r="CA33" s="14"/>
      <c r="CB33" s="14">
        <f t="shared" ref="CB33:CB52" si="121">1+CB32</f>
        <v>2003</v>
      </c>
      <c r="CC33" s="19">
        <f t="shared" ca="1" si="112"/>
        <v>0</v>
      </c>
      <c r="CD33" s="19">
        <f t="shared" ca="1" si="112"/>
        <v>0</v>
      </c>
      <c r="CE33" s="19">
        <f t="shared" ca="1" si="112"/>
        <v>0</v>
      </c>
      <c r="CF33" s="19">
        <f t="shared" ca="1" si="112"/>
        <v>15.3</v>
      </c>
      <c r="CG33" s="19">
        <f t="shared" ca="1" si="112"/>
        <v>5.9</v>
      </c>
      <c r="CH33" s="19">
        <f t="shared" ca="1" si="112"/>
        <v>93</v>
      </c>
      <c r="CI33" s="19">
        <f t="shared" ca="1" si="112"/>
        <v>200.7</v>
      </c>
      <c r="CJ33" s="19">
        <f t="shared" ca="1" si="112"/>
        <v>211.5</v>
      </c>
      <c r="CK33" s="19">
        <f t="shared" ca="1" si="112"/>
        <v>96.6</v>
      </c>
      <c r="CL33" s="19">
        <f t="shared" ca="1" si="112"/>
        <v>12</v>
      </c>
      <c r="CM33" s="19">
        <f t="shared" ca="1" si="112"/>
        <v>0</v>
      </c>
      <c r="CN33" s="19">
        <f t="shared" ca="1" si="112"/>
        <v>0</v>
      </c>
      <c r="CO33" s="14"/>
      <c r="CP33" s="14">
        <f t="shared" ref="CP33:CP52" si="122">1+CP32</f>
        <v>2003</v>
      </c>
      <c r="CQ33" s="19">
        <f t="shared" ca="1" si="113"/>
        <v>0</v>
      </c>
      <c r="CR33" s="19">
        <f t="shared" ca="1" si="113"/>
        <v>0</v>
      </c>
      <c r="CS33" s="19">
        <f t="shared" ca="1" si="113"/>
        <v>0</v>
      </c>
      <c r="CT33" s="19">
        <f t="shared" ca="1" si="113"/>
        <v>21.8</v>
      </c>
      <c r="CU33" s="19">
        <f t="shared" ca="1" si="113"/>
        <v>19.399999999999999</v>
      </c>
      <c r="CV33" s="19">
        <f t="shared" ca="1" si="113"/>
        <v>143.19999999999999</v>
      </c>
      <c r="CW33" s="19">
        <f t="shared" ca="1" si="113"/>
        <v>262.7</v>
      </c>
      <c r="CX33" s="19">
        <f t="shared" ca="1" si="113"/>
        <v>273.5</v>
      </c>
      <c r="CY33" s="19">
        <f t="shared" ca="1" si="113"/>
        <v>148.19999999999999</v>
      </c>
      <c r="CZ33" s="19">
        <f t="shared" ca="1" si="113"/>
        <v>25.4</v>
      </c>
      <c r="DA33" s="19">
        <f t="shared" ca="1" si="113"/>
        <v>0</v>
      </c>
      <c r="DB33" s="19">
        <f t="shared" ca="1" si="113"/>
        <v>0</v>
      </c>
      <c r="DC33" s="14"/>
      <c r="DD33" s="14">
        <f t="shared" ref="DD33:DD52" si="123">1+DD32</f>
        <v>2003</v>
      </c>
      <c r="DE33" s="19">
        <f t="shared" ca="1" si="114"/>
        <v>0</v>
      </c>
      <c r="DF33" s="19">
        <f t="shared" ca="1" si="114"/>
        <v>0</v>
      </c>
      <c r="DG33" s="19">
        <f t="shared" ca="1" si="114"/>
        <v>0.9</v>
      </c>
      <c r="DH33" s="19">
        <f t="shared" ca="1" si="114"/>
        <v>33.700000000000003</v>
      </c>
      <c r="DI33" s="19">
        <f t="shared" ca="1" si="114"/>
        <v>46.1</v>
      </c>
      <c r="DJ33" s="19">
        <f t="shared" ca="1" si="114"/>
        <v>201.3</v>
      </c>
      <c r="DK33" s="19">
        <f t="shared" ca="1" si="114"/>
        <v>324.7</v>
      </c>
      <c r="DL33" s="19">
        <f t="shared" ca="1" si="114"/>
        <v>335.5</v>
      </c>
      <c r="DM33" s="19">
        <f t="shared" ca="1" si="114"/>
        <v>204.4</v>
      </c>
      <c r="DN33" s="19">
        <f t="shared" ca="1" si="114"/>
        <v>44.6</v>
      </c>
      <c r="DO33" s="19">
        <f t="shared" ca="1" si="114"/>
        <v>1.5</v>
      </c>
      <c r="DP33" s="19">
        <f t="shared" ca="1" si="114"/>
        <v>0</v>
      </c>
      <c r="DQ33" s="14"/>
      <c r="DR33" s="14">
        <f t="shared" ref="DR33:DR52" si="124">1+DR32</f>
        <v>2003</v>
      </c>
      <c r="DS33" s="19">
        <f t="shared" ca="1" si="115"/>
        <v>0</v>
      </c>
      <c r="DT33" s="19">
        <f t="shared" ca="1" si="115"/>
        <v>0</v>
      </c>
      <c r="DU33" s="19">
        <f t="shared" ca="1" si="115"/>
        <v>4.8</v>
      </c>
      <c r="DV33" s="19">
        <f t="shared" ca="1" si="115"/>
        <v>47.7</v>
      </c>
      <c r="DW33" s="19">
        <f t="shared" ca="1" si="115"/>
        <v>87.3</v>
      </c>
      <c r="DX33" s="19">
        <f t="shared" ca="1" si="115"/>
        <v>261.3</v>
      </c>
      <c r="DY33" s="19">
        <f t="shared" ca="1" si="115"/>
        <v>386.7</v>
      </c>
      <c r="DZ33" s="19">
        <f t="shared" ca="1" si="115"/>
        <v>397.5</v>
      </c>
      <c r="EA33" s="19">
        <f t="shared" ca="1" si="115"/>
        <v>263.2</v>
      </c>
      <c r="EB33" s="19">
        <f t="shared" ca="1" si="115"/>
        <v>71.3</v>
      </c>
      <c r="EC33" s="19">
        <f t="shared" ca="1" si="115"/>
        <v>12.4</v>
      </c>
      <c r="ED33" s="19">
        <f t="shared" ca="1" si="115"/>
        <v>0</v>
      </c>
      <c r="EE33" s="14"/>
    </row>
    <row r="34" spans="1:135">
      <c r="A34">
        <v>2004</v>
      </c>
      <c r="B34">
        <v>9</v>
      </c>
      <c r="C34" s="11">
        <v>17.989999999999998</v>
      </c>
      <c r="D34">
        <v>127.5</v>
      </c>
      <c r="E34">
        <v>7.2</v>
      </c>
      <c r="F34">
        <v>82.3</v>
      </c>
      <c r="G34">
        <v>22</v>
      </c>
      <c r="H34">
        <v>49.7</v>
      </c>
      <c r="I34">
        <v>49.4</v>
      </c>
      <c r="J34">
        <v>28.1</v>
      </c>
      <c r="K34">
        <v>87.8</v>
      </c>
      <c r="L34">
        <v>13.7</v>
      </c>
      <c r="M34">
        <v>133.4</v>
      </c>
      <c r="N34">
        <v>4.5999999999999996</v>
      </c>
      <c r="O34">
        <v>184.3</v>
      </c>
      <c r="P34">
        <v>0.2</v>
      </c>
      <c r="Q34">
        <v>239.9</v>
      </c>
      <c r="R34">
        <v>0</v>
      </c>
      <c r="S34">
        <v>299.7</v>
      </c>
      <c r="T34">
        <v>0</v>
      </c>
      <c r="X34" s="14">
        <f t="shared" si="116"/>
        <v>2004</v>
      </c>
      <c r="Y34" s="19">
        <f t="shared" ca="1" si="117"/>
        <v>0</v>
      </c>
      <c r="Z34" s="19">
        <f t="shared" ca="1" si="107"/>
        <v>0</v>
      </c>
      <c r="AA34" s="19">
        <f t="shared" ca="1" si="107"/>
        <v>0</v>
      </c>
      <c r="AB34" s="19">
        <f t="shared" ca="1" si="107"/>
        <v>0</v>
      </c>
      <c r="AC34" s="19">
        <f t="shared" ca="1" si="107"/>
        <v>0</v>
      </c>
      <c r="AD34" s="19">
        <f t="shared" ca="1" si="107"/>
        <v>6.3</v>
      </c>
      <c r="AE34" s="19">
        <f t="shared" ca="1" si="107"/>
        <v>9.1999999999999993</v>
      </c>
      <c r="AF34" s="19">
        <f t="shared" ca="1" si="107"/>
        <v>12.4</v>
      </c>
      <c r="AG34" s="19">
        <f t="shared" ca="1" si="107"/>
        <v>7.2</v>
      </c>
      <c r="AH34" s="19">
        <f t="shared" ca="1" si="107"/>
        <v>0</v>
      </c>
      <c r="AI34" s="19">
        <f t="shared" ca="1" si="107"/>
        <v>0</v>
      </c>
      <c r="AJ34" s="19">
        <f t="shared" ca="1" si="107"/>
        <v>0</v>
      </c>
      <c r="AK34" s="14"/>
      <c r="AL34" s="14">
        <f t="shared" si="118"/>
        <v>2004</v>
      </c>
      <c r="AM34" s="19">
        <f t="shared" ca="1" si="108"/>
        <v>0</v>
      </c>
      <c r="AN34" s="19">
        <f t="shared" ca="1" si="108"/>
        <v>0</v>
      </c>
      <c r="AO34" s="19">
        <f t="shared" ca="1" si="108"/>
        <v>0</v>
      </c>
      <c r="AP34" s="19">
        <f t="shared" ca="1" si="108"/>
        <v>0</v>
      </c>
      <c r="AQ34" s="19">
        <f t="shared" ca="1" si="108"/>
        <v>1.3</v>
      </c>
      <c r="AR34" s="19">
        <f t="shared" ca="1" si="108"/>
        <v>11.5</v>
      </c>
      <c r="AS34" s="19">
        <f t="shared" ca="1" si="108"/>
        <v>29.7</v>
      </c>
      <c r="AT34" s="19">
        <f t="shared" ca="1" si="108"/>
        <v>29</v>
      </c>
      <c r="AU34" s="19">
        <f t="shared" ca="1" si="108"/>
        <v>22</v>
      </c>
      <c r="AV34" s="19">
        <f t="shared" ca="1" si="108"/>
        <v>0</v>
      </c>
      <c r="AW34" s="19">
        <f t="shared" ca="1" si="108"/>
        <v>0</v>
      </c>
      <c r="AX34" s="19">
        <f t="shared" ca="1" si="108"/>
        <v>0</v>
      </c>
      <c r="AY34" s="15"/>
      <c r="AZ34" s="14">
        <f t="shared" si="119"/>
        <v>2004</v>
      </c>
      <c r="BA34" s="19">
        <f t="shared" ca="1" si="109"/>
        <v>0</v>
      </c>
      <c r="BB34" s="19">
        <f t="shared" ca="1" si="109"/>
        <v>0</v>
      </c>
      <c r="BC34" s="19">
        <f t="shared" ca="1" si="109"/>
        <v>0</v>
      </c>
      <c r="BD34" s="19">
        <f t="shared" ca="1" si="109"/>
        <v>0</v>
      </c>
      <c r="BE34" s="19">
        <f t="shared" ca="1" si="109"/>
        <v>7.2</v>
      </c>
      <c r="BF34" s="19">
        <f t="shared" ca="1" si="109"/>
        <v>25.3</v>
      </c>
      <c r="BG34" s="19">
        <f t="shared" ca="1" si="109"/>
        <v>63.9</v>
      </c>
      <c r="BH34" s="19">
        <f t="shared" ca="1" si="109"/>
        <v>54.2</v>
      </c>
      <c r="BI34" s="19">
        <f t="shared" ca="1" si="109"/>
        <v>49.4</v>
      </c>
      <c r="BJ34" s="19">
        <f t="shared" ca="1" si="109"/>
        <v>1.3</v>
      </c>
      <c r="BK34" s="19">
        <f t="shared" ca="1" si="109"/>
        <v>0</v>
      </c>
      <c r="BL34" s="19">
        <f t="shared" ca="1" si="109"/>
        <v>0</v>
      </c>
      <c r="BM34" s="15">
        <f t="shared" ca="1" si="110"/>
        <v>201.30000000000004</v>
      </c>
      <c r="BN34" s="14">
        <f t="shared" si="120"/>
        <v>2004</v>
      </c>
      <c r="BO34" s="19">
        <f t="shared" ca="1" si="111"/>
        <v>0</v>
      </c>
      <c r="BP34" s="19">
        <f t="shared" ca="1" si="111"/>
        <v>0</v>
      </c>
      <c r="BQ34" s="19">
        <f t="shared" ca="1" si="111"/>
        <v>0</v>
      </c>
      <c r="BR34" s="19">
        <f t="shared" ca="1" si="111"/>
        <v>0.1</v>
      </c>
      <c r="BS34" s="19">
        <f t="shared" ca="1" si="111"/>
        <v>16.100000000000001</v>
      </c>
      <c r="BT34" s="19">
        <f t="shared" ca="1" si="111"/>
        <v>54.9</v>
      </c>
      <c r="BU34" s="19">
        <f t="shared" ca="1" si="111"/>
        <v>113.3</v>
      </c>
      <c r="BV34" s="19">
        <f t="shared" ca="1" si="111"/>
        <v>95.8</v>
      </c>
      <c r="BW34" s="19">
        <f t="shared" ca="1" si="111"/>
        <v>87.8</v>
      </c>
      <c r="BX34" s="19">
        <f t="shared" ca="1" si="111"/>
        <v>6</v>
      </c>
      <c r="BY34" s="19">
        <f t="shared" ca="1" si="111"/>
        <v>0</v>
      </c>
      <c r="BZ34" s="19">
        <f t="shared" ca="1" si="111"/>
        <v>0</v>
      </c>
      <c r="CA34" s="14"/>
      <c r="CB34" s="14">
        <f t="shared" si="121"/>
        <v>2004</v>
      </c>
      <c r="CC34" s="19">
        <f t="shared" ca="1" si="112"/>
        <v>0</v>
      </c>
      <c r="CD34" s="19">
        <f t="shared" ca="1" si="112"/>
        <v>0</v>
      </c>
      <c r="CE34" s="19">
        <f t="shared" ca="1" si="112"/>
        <v>0</v>
      </c>
      <c r="CF34" s="19">
        <f t="shared" ca="1" si="112"/>
        <v>3.6</v>
      </c>
      <c r="CG34" s="19">
        <f t="shared" ca="1" si="112"/>
        <v>29.7</v>
      </c>
      <c r="CH34" s="19">
        <f t="shared" ca="1" si="112"/>
        <v>95.6</v>
      </c>
      <c r="CI34" s="19">
        <f t="shared" ca="1" si="112"/>
        <v>173.9</v>
      </c>
      <c r="CJ34" s="19">
        <f t="shared" ca="1" si="112"/>
        <v>155.30000000000001</v>
      </c>
      <c r="CK34" s="19">
        <f t="shared" ca="1" si="112"/>
        <v>133.4</v>
      </c>
      <c r="CL34" s="19">
        <f t="shared" ca="1" si="112"/>
        <v>15.6</v>
      </c>
      <c r="CM34" s="19">
        <f t="shared" ca="1" si="112"/>
        <v>0</v>
      </c>
      <c r="CN34" s="19">
        <f t="shared" ca="1" si="112"/>
        <v>0</v>
      </c>
      <c r="CO34" s="14"/>
      <c r="CP34" s="14">
        <f t="shared" si="122"/>
        <v>2004</v>
      </c>
      <c r="CQ34" s="19">
        <f t="shared" ca="1" si="113"/>
        <v>0</v>
      </c>
      <c r="CR34" s="19">
        <f t="shared" ca="1" si="113"/>
        <v>0</v>
      </c>
      <c r="CS34" s="19">
        <f t="shared" ca="1" si="113"/>
        <v>0</v>
      </c>
      <c r="CT34" s="19">
        <f t="shared" ca="1" si="113"/>
        <v>11.1</v>
      </c>
      <c r="CU34" s="19">
        <f t="shared" ca="1" si="113"/>
        <v>53.3</v>
      </c>
      <c r="CV34" s="19">
        <f t="shared" ca="1" si="113"/>
        <v>144.80000000000001</v>
      </c>
      <c r="CW34" s="19">
        <f t="shared" ca="1" si="113"/>
        <v>235.9</v>
      </c>
      <c r="CX34" s="19">
        <f t="shared" ca="1" si="113"/>
        <v>217.3</v>
      </c>
      <c r="CY34" s="19">
        <f t="shared" ca="1" si="113"/>
        <v>184.3</v>
      </c>
      <c r="CZ34" s="19">
        <f t="shared" ca="1" si="113"/>
        <v>29.2</v>
      </c>
      <c r="DA34" s="19">
        <f t="shared" ca="1" si="113"/>
        <v>0</v>
      </c>
      <c r="DB34" s="19">
        <f t="shared" ca="1" si="113"/>
        <v>0</v>
      </c>
      <c r="DC34" s="14"/>
      <c r="DD34" s="14">
        <f t="shared" si="123"/>
        <v>2004</v>
      </c>
      <c r="DE34" s="19">
        <f t="shared" ca="1" si="114"/>
        <v>0</v>
      </c>
      <c r="DF34" s="19">
        <f t="shared" ca="1" si="114"/>
        <v>0</v>
      </c>
      <c r="DG34" s="19">
        <f t="shared" ca="1" si="114"/>
        <v>0.8</v>
      </c>
      <c r="DH34" s="19">
        <f t="shared" ca="1" si="114"/>
        <v>21.1</v>
      </c>
      <c r="DI34" s="19">
        <f t="shared" ca="1" si="114"/>
        <v>86.8</v>
      </c>
      <c r="DJ34" s="19">
        <f t="shared" ca="1" si="114"/>
        <v>201.3</v>
      </c>
      <c r="DK34" s="19">
        <f t="shared" ca="1" si="114"/>
        <v>297.89999999999998</v>
      </c>
      <c r="DL34" s="19">
        <f t="shared" ca="1" si="114"/>
        <v>279.3</v>
      </c>
      <c r="DM34" s="19">
        <f t="shared" ca="1" si="114"/>
        <v>239.9</v>
      </c>
      <c r="DN34" s="19">
        <f t="shared" ca="1" si="114"/>
        <v>53</v>
      </c>
      <c r="DO34" s="19">
        <f t="shared" ca="1" si="114"/>
        <v>0.7</v>
      </c>
      <c r="DP34" s="19">
        <f t="shared" ca="1" si="114"/>
        <v>0</v>
      </c>
      <c r="DQ34" s="14"/>
      <c r="DR34" s="14">
        <f t="shared" si="124"/>
        <v>2004</v>
      </c>
      <c r="DS34" s="19">
        <f t="shared" ca="1" si="115"/>
        <v>0</v>
      </c>
      <c r="DT34" s="19">
        <f t="shared" ca="1" si="115"/>
        <v>0</v>
      </c>
      <c r="DU34" s="19">
        <f t="shared" ca="1" si="115"/>
        <v>6.3</v>
      </c>
      <c r="DV34" s="19">
        <f t="shared" ca="1" si="115"/>
        <v>37.200000000000003</v>
      </c>
      <c r="DW34" s="19">
        <f t="shared" ca="1" si="115"/>
        <v>130.5</v>
      </c>
      <c r="DX34" s="19">
        <f t="shared" ca="1" si="115"/>
        <v>261.10000000000002</v>
      </c>
      <c r="DY34" s="19">
        <f t="shared" ca="1" si="115"/>
        <v>359.9</v>
      </c>
      <c r="DZ34" s="19">
        <f t="shared" ca="1" si="115"/>
        <v>341.3</v>
      </c>
      <c r="EA34" s="19">
        <f t="shared" ca="1" si="115"/>
        <v>299.7</v>
      </c>
      <c r="EB34" s="19">
        <f t="shared" ca="1" si="115"/>
        <v>95.8</v>
      </c>
      <c r="EC34" s="19">
        <f t="shared" ca="1" si="115"/>
        <v>7.5</v>
      </c>
      <c r="ED34" s="19">
        <f t="shared" ca="1" si="115"/>
        <v>0</v>
      </c>
      <c r="EE34" s="14"/>
    </row>
    <row r="35" spans="1:135">
      <c r="A35">
        <v>2004</v>
      </c>
      <c r="B35">
        <v>10</v>
      </c>
      <c r="C35" s="11">
        <v>10.819354838709677</v>
      </c>
      <c r="D35">
        <v>346.6</v>
      </c>
      <c r="E35">
        <v>0</v>
      </c>
      <c r="F35">
        <v>284.60000000000002</v>
      </c>
      <c r="G35">
        <v>0</v>
      </c>
      <c r="H35">
        <v>223.9</v>
      </c>
      <c r="I35">
        <v>1.3</v>
      </c>
      <c r="J35">
        <v>166.6</v>
      </c>
      <c r="K35">
        <v>6</v>
      </c>
      <c r="L35">
        <v>114.2</v>
      </c>
      <c r="M35">
        <v>15.6</v>
      </c>
      <c r="N35">
        <v>65.8</v>
      </c>
      <c r="O35">
        <v>29.2</v>
      </c>
      <c r="P35">
        <v>27.6</v>
      </c>
      <c r="Q35">
        <v>53</v>
      </c>
      <c r="R35">
        <v>8.4</v>
      </c>
      <c r="S35">
        <v>95.8</v>
      </c>
      <c r="T35">
        <v>0</v>
      </c>
      <c r="X35" s="14">
        <f t="shared" si="116"/>
        <v>2005</v>
      </c>
      <c r="Y35" s="19">
        <f t="shared" ca="1" si="117"/>
        <v>0</v>
      </c>
      <c r="Z35" s="19">
        <f t="shared" ca="1" si="107"/>
        <v>0</v>
      </c>
      <c r="AA35" s="19">
        <f t="shared" ca="1" si="107"/>
        <v>0</v>
      </c>
      <c r="AB35" s="19">
        <f t="shared" ca="1" si="107"/>
        <v>0</v>
      </c>
      <c r="AC35" s="19">
        <f t="shared" ca="1" si="107"/>
        <v>0</v>
      </c>
      <c r="AD35" s="19">
        <f t="shared" ca="1" si="107"/>
        <v>35.6</v>
      </c>
      <c r="AE35" s="19">
        <f t="shared" ca="1" si="107"/>
        <v>44.5</v>
      </c>
      <c r="AF35" s="19">
        <f t="shared" ca="1" si="107"/>
        <v>24.5</v>
      </c>
      <c r="AG35" s="19">
        <f t="shared" ca="1" si="107"/>
        <v>13.7</v>
      </c>
      <c r="AH35" s="19">
        <f t="shared" ca="1" si="107"/>
        <v>3.5</v>
      </c>
      <c r="AI35" s="19">
        <f t="shared" ca="1" si="107"/>
        <v>0</v>
      </c>
      <c r="AJ35" s="19">
        <f t="shared" ca="1" si="107"/>
        <v>0</v>
      </c>
      <c r="AK35" s="14"/>
      <c r="AL35" s="14">
        <f t="shared" si="118"/>
        <v>2005</v>
      </c>
      <c r="AM35" s="19">
        <f t="shared" ca="1" si="108"/>
        <v>0</v>
      </c>
      <c r="AN35" s="19">
        <f t="shared" ca="1" si="108"/>
        <v>0</v>
      </c>
      <c r="AO35" s="19">
        <f t="shared" ca="1" si="108"/>
        <v>0</v>
      </c>
      <c r="AP35" s="19">
        <f t="shared" ca="1" si="108"/>
        <v>0</v>
      </c>
      <c r="AQ35" s="19">
        <f t="shared" ca="1" si="108"/>
        <v>0</v>
      </c>
      <c r="AR35" s="19">
        <f t="shared" ca="1" si="108"/>
        <v>64.400000000000006</v>
      </c>
      <c r="AS35" s="19">
        <f t="shared" ca="1" si="108"/>
        <v>80.5</v>
      </c>
      <c r="AT35" s="19">
        <f t="shared" ca="1" si="108"/>
        <v>55.4</v>
      </c>
      <c r="AU35" s="19">
        <f t="shared" ca="1" si="108"/>
        <v>31.4</v>
      </c>
      <c r="AV35" s="19">
        <f t="shared" ca="1" si="108"/>
        <v>9.6999999999999993</v>
      </c>
      <c r="AW35" s="19">
        <f t="shared" ca="1" si="108"/>
        <v>0</v>
      </c>
      <c r="AX35" s="19">
        <f t="shared" ca="1" si="108"/>
        <v>0</v>
      </c>
      <c r="AY35" s="15"/>
      <c r="AZ35" s="14">
        <f t="shared" si="119"/>
        <v>2005</v>
      </c>
      <c r="BA35" s="19">
        <f t="shared" ca="1" si="109"/>
        <v>0</v>
      </c>
      <c r="BB35" s="19">
        <f t="shared" ca="1" si="109"/>
        <v>0</v>
      </c>
      <c r="BC35" s="19">
        <f t="shared" ca="1" si="109"/>
        <v>0</v>
      </c>
      <c r="BD35" s="19">
        <f t="shared" ca="1" si="109"/>
        <v>1.1000000000000001</v>
      </c>
      <c r="BE35" s="19">
        <f t="shared" ca="1" si="109"/>
        <v>1.4</v>
      </c>
      <c r="BF35" s="19">
        <f t="shared" ca="1" si="109"/>
        <v>102.4</v>
      </c>
      <c r="BG35" s="19">
        <f t="shared" ca="1" si="109"/>
        <v>132.5</v>
      </c>
      <c r="BH35" s="19">
        <f t="shared" ca="1" si="109"/>
        <v>106.4</v>
      </c>
      <c r="BI35" s="19">
        <f t="shared" ca="1" si="109"/>
        <v>57.5</v>
      </c>
      <c r="BJ35" s="19">
        <f t="shared" ca="1" si="109"/>
        <v>20</v>
      </c>
      <c r="BK35" s="19">
        <f t="shared" ca="1" si="109"/>
        <v>0</v>
      </c>
      <c r="BL35" s="19">
        <f t="shared" ca="1" si="109"/>
        <v>0</v>
      </c>
      <c r="BM35" s="15">
        <f t="shared" ca="1" si="110"/>
        <v>421.3</v>
      </c>
      <c r="BN35" s="14">
        <f t="shared" si="120"/>
        <v>2005</v>
      </c>
      <c r="BO35" s="19">
        <f t="shared" ca="1" si="111"/>
        <v>0</v>
      </c>
      <c r="BP35" s="19">
        <f t="shared" ca="1" si="111"/>
        <v>0</v>
      </c>
      <c r="BQ35" s="19">
        <f t="shared" ca="1" si="111"/>
        <v>0</v>
      </c>
      <c r="BR35" s="19">
        <f t="shared" ca="1" si="111"/>
        <v>3.1</v>
      </c>
      <c r="BS35" s="19">
        <f t="shared" ca="1" si="111"/>
        <v>3.7</v>
      </c>
      <c r="BT35" s="19">
        <f t="shared" ca="1" si="111"/>
        <v>148.30000000000001</v>
      </c>
      <c r="BU35" s="19">
        <f t="shared" ca="1" si="111"/>
        <v>192.9</v>
      </c>
      <c r="BV35" s="19">
        <f t="shared" ca="1" si="111"/>
        <v>164.7</v>
      </c>
      <c r="BW35" s="19">
        <f t="shared" ca="1" si="111"/>
        <v>99.2</v>
      </c>
      <c r="BX35" s="19">
        <f t="shared" ca="1" si="111"/>
        <v>32</v>
      </c>
      <c r="BY35" s="19">
        <f t="shared" ca="1" si="111"/>
        <v>0</v>
      </c>
      <c r="BZ35" s="19">
        <f t="shared" ca="1" si="111"/>
        <v>0</v>
      </c>
      <c r="CA35" s="14"/>
      <c r="CB35" s="14">
        <f t="shared" si="121"/>
        <v>2005</v>
      </c>
      <c r="CC35" s="19">
        <f t="shared" ca="1" si="112"/>
        <v>0</v>
      </c>
      <c r="CD35" s="19">
        <f t="shared" ca="1" si="112"/>
        <v>0</v>
      </c>
      <c r="CE35" s="19">
        <f t="shared" ca="1" si="112"/>
        <v>0</v>
      </c>
      <c r="CF35" s="19">
        <f t="shared" ca="1" si="112"/>
        <v>5.0999999999999996</v>
      </c>
      <c r="CG35" s="19">
        <f t="shared" ca="1" si="112"/>
        <v>8.6999999999999993</v>
      </c>
      <c r="CH35" s="19">
        <f t="shared" ca="1" si="112"/>
        <v>203.9</v>
      </c>
      <c r="CI35" s="19">
        <f t="shared" ca="1" si="112"/>
        <v>254.9</v>
      </c>
      <c r="CJ35" s="19">
        <f t="shared" ca="1" si="112"/>
        <v>226.7</v>
      </c>
      <c r="CK35" s="19">
        <f t="shared" ca="1" si="112"/>
        <v>151.19999999999999</v>
      </c>
      <c r="CL35" s="19">
        <f t="shared" ca="1" si="112"/>
        <v>46.2</v>
      </c>
      <c r="CM35" s="19">
        <f t="shared" ca="1" si="112"/>
        <v>0</v>
      </c>
      <c r="CN35" s="19">
        <f t="shared" ca="1" si="112"/>
        <v>0</v>
      </c>
      <c r="CO35" s="14"/>
      <c r="CP35" s="14">
        <f t="shared" si="122"/>
        <v>2005</v>
      </c>
      <c r="CQ35" s="19">
        <f t="shared" ca="1" si="113"/>
        <v>0</v>
      </c>
      <c r="CR35" s="19">
        <f t="shared" ca="1" si="113"/>
        <v>0</v>
      </c>
      <c r="CS35" s="19">
        <f t="shared" ca="1" si="113"/>
        <v>0.1</v>
      </c>
      <c r="CT35" s="19">
        <f t="shared" ca="1" si="113"/>
        <v>7.1</v>
      </c>
      <c r="CU35" s="19">
        <f t="shared" ca="1" si="113"/>
        <v>23.7</v>
      </c>
      <c r="CV35" s="19">
        <f t="shared" ca="1" si="113"/>
        <v>263.89999999999998</v>
      </c>
      <c r="CW35" s="19">
        <f t="shared" ca="1" si="113"/>
        <v>316.89999999999998</v>
      </c>
      <c r="CX35" s="19">
        <f t="shared" ca="1" si="113"/>
        <v>288.7</v>
      </c>
      <c r="CY35" s="19">
        <f t="shared" ca="1" si="113"/>
        <v>207.3</v>
      </c>
      <c r="CZ35" s="19">
        <f t="shared" ca="1" si="113"/>
        <v>66</v>
      </c>
      <c r="DA35" s="19">
        <f t="shared" ca="1" si="113"/>
        <v>3.1</v>
      </c>
      <c r="DB35" s="19">
        <f t="shared" ca="1" si="113"/>
        <v>0</v>
      </c>
      <c r="DC35" s="14"/>
      <c r="DD35" s="14">
        <f t="shared" si="123"/>
        <v>2005</v>
      </c>
      <c r="DE35" s="19">
        <f t="shared" ca="1" si="114"/>
        <v>0</v>
      </c>
      <c r="DF35" s="19">
        <f t="shared" ca="1" si="114"/>
        <v>0</v>
      </c>
      <c r="DG35" s="19">
        <f t="shared" ca="1" si="114"/>
        <v>2.1</v>
      </c>
      <c r="DH35" s="19">
        <f t="shared" ca="1" si="114"/>
        <v>10.9</v>
      </c>
      <c r="DI35" s="19">
        <f t="shared" ca="1" si="114"/>
        <v>54.6</v>
      </c>
      <c r="DJ35" s="19">
        <f t="shared" ca="1" si="114"/>
        <v>323.89999999999998</v>
      </c>
      <c r="DK35" s="19">
        <f t="shared" ca="1" si="114"/>
        <v>378.9</v>
      </c>
      <c r="DL35" s="19">
        <f t="shared" ca="1" si="114"/>
        <v>350.7</v>
      </c>
      <c r="DM35" s="19">
        <f t="shared" ca="1" si="114"/>
        <v>267.3</v>
      </c>
      <c r="DN35" s="19">
        <f t="shared" ca="1" si="114"/>
        <v>97.2</v>
      </c>
      <c r="DO35" s="19">
        <f t="shared" ca="1" si="114"/>
        <v>12.9</v>
      </c>
      <c r="DP35" s="19">
        <f t="shared" ca="1" si="114"/>
        <v>0</v>
      </c>
      <c r="DQ35" s="14"/>
      <c r="DR35" s="14">
        <f t="shared" si="124"/>
        <v>2005</v>
      </c>
      <c r="DS35" s="19">
        <f t="shared" ca="1" si="115"/>
        <v>0</v>
      </c>
      <c r="DT35" s="19">
        <f t="shared" ca="1" si="115"/>
        <v>0</v>
      </c>
      <c r="DU35" s="19">
        <f t="shared" ca="1" si="115"/>
        <v>4.0999999999999996</v>
      </c>
      <c r="DV35" s="19">
        <f t="shared" ca="1" si="115"/>
        <v>20.7</v>
      </c>
      <c r="DW35" s="19">
        <f t="shared" ca="1" si="115"/>
        <v>95.4</v>
      </c>
      <c r="DX35" s="19">
        <f t="shared" ca="1" si="115"/>
        <v>383.9</v>
      </c>
      <c r="DY35" s="19">
        <f t="shared" ca="1" si="115"/>
        <v>440.9</v>
      </c>
      <c r="DZ35" s="19">
        <f t="shared" ca="1" si="115"/>
        <v>412.7</v>
      </c>
      <c r="EA35" s="19">
        <f t="shared" ca="1" si="115"/>
        <v>327.3</v>
      </c>
      <c r="EB35" s="19">
        <f t="shared" ca="1" si="115"/>
        <v>135.69999999999999</v>
      </c>
      <c r="EC35" s="19">
        <f t="shared" ca="1" si="115"/>
        <v>30.6</v>
      </c>
      <c r="ED35" s="19">
        <f t="shared" ca="1" si="115"/>
        <v>0</v>
      </c>
      <c r="EE35" s="14"/>
    </row>
    <row r="36" spans="1:135">
      <c r="A36">
        <v>2004</v>
      </c>
      <c r="B36">
        <v>11</v>
      </c>
      <c r="C36" s="11">
        <v>4.8400000000000007</v>
      </c>
      <c r="D36">
        <v>514.79999999999995</v>
      </c>
      <c r="E36">
        <v>0</v>
      </c>
      <c r="F36">
        <v>454.8</v>
      </c>
      <c r="G36">
        <v>0</v>
      </c>
      <c r="H36">
        <v>394.8</v>
      </c>
      <c r="I36">
        <v>0</v>
      </c>
      <c r="J36">
        <v>334.8</v>
      </c>
      <c r="K36">
        <v>0</v>
      </c>
      <c r="L36">
        <v>274.8</v>
      </c>
      <c r="M36">
        <v>0</v>
      </c>
      <c r="N36">
        <v>214.8</v>
      </c>
      <c r="O36">
        <v>0</v>
      </c>
      <c r="P36">
        <v>155.5</v>
      </c>
      <c r="Q36">
        <v>0.7</v>
      </c>
      <c r="R36">
        <v>102.3</v>
      </c>
      <c r="S36">
        <v>7.5</v>
      </c>
      <c r="T36">
        <v>3</v>
      </c>
      <c r="X36" s="14">
        <f t="shared" si="116"/>
        <v>2006</v>
      </c>
      <c r="Y36" s="19">
        <f t="shared" ca="1" si="117"/>
        <v>0</v>
      </c>
      <c r="Z36" s="19">
        <f t="shared" ca="1" si="107"/>
        <v>0</v>
      </c>
      <c r="AA36" s="19">
        <f t="shared" ca="1" si="107"/>
        <v>0</v>
      </c>
      <c r="AB36" s="19">
        <f t="shared" ca="1" si="107"/>
        <v>0</v>
      </c>
      <c r="AC36" s="19">
        <f t="shared" ca="1" si="107"/>
        <v>3.6</v>
      </c>
      <c r="AD36" s="19">
        <f t="shared" ca="1" si="107"/>
        <v>11.2</v>
      </c>
      <c r="AE36" s="19">
        <f t="shared" ca="1" si="107"/>
        <v>43.4</v>
      </c>
      <c r="AF36" s="19">
        <f t="shared" ca="1" si="107"/>
        <v>21.1</v>
      </c>
      <c r="AG36" s="19">
        <f t="shared" ca="1" si="107"/>
        <v>0.6</v>
      </c>
      <c r="AH36" s="19">
        <f t="shared" ca="1" si="107"/>
        <v>0</v>
      </c>
      <c r="AI36" s="19">
        <f t="shared" ca="1" si="107"/>
        <v>0</v>
      </c>
      <c r="AJ36" s="19">
        <f t="shared" ca="1" si="107"/>
        <v>0</v>
      </c>
      <c r="AK36" s="14"/>
      <c r="AL36" s="14">
        <f t="shared" si="118"/>
        <v>2006</v>
      </c>
      <c r="AM36" s="19">
        <f t="shared" ca="1" si="108"/>
        <v>0</v>
      </c>
      <c r="AN36" s="19">
        <f t="shared" ca="1" si="108"/>
        <v>0</v>
      </c>
      <c r="AO36" s="19">
        <f t="shared" ca="1" si="108"/>
        <v>0</v>
      </c>
      <c r="AP36" s="19">
        <f t="shared" ca="1" si="108"/>
        <v>0</v>
      </c>
      <c r="AQ36" s="19">
        <f t="shared" ca="1" si="108"/>
        <v>6.8</v>
      </c>
      <c r="AR36" s="19">
        <f t="shared" ca="1" si="108"/>
        <v>23.7</v>
      </c>
      <c r="AS36" s="19">
        <f t="shared" ca="1" si="108"/>
        <v>85.8</v>
      </c>
      <c r="AT36" s="19">
        <f t="shared" ca="1" si="108"/>
        <v>38.6</v>
      </c>
      <c r="AU36" s="19">
        <f t="shared" ca="1" si="108"/>
        <v>3</v>
      </c>
      <c r="AV36" s="19">
        <f t="shared" ca="1" si="108"/>
        <v>0</v>
      </c>
      <c r="AW36" s="19">
        <f t="shared" ca="1" si="108"/>
        <v>0</v>
      </c>
      <c r="AX36" s="19">
        <f t="shared" ca="1" si="108"/>
        <v>0</v>
      </c>
      <c r="AY36" s="15"/>
      <c r="AZ36" s="14">
        <f t="shared" si="119"/>
        <v>2006</v>
      </c>
      <c r="BA36" s="19">
        <f t="shared" ca="1" si="109"/>
        <v>0</v>
      </c>
      <c r="BB36" s="19">
        <f t="shared" ca="1" si="109"/>
        <v>0</v>
      </c>
      <c r="BC36" s="19">
        <f t="shared" ca="1" si="109"/>
        <v>0</v>
      </c>
      <c r="BD36" s="19">
        <f t="shared" ca="1" si="109"/>
        <v>0</v>
      </c>
      <c r="BE36" s="19">
        <f t="shared" ca="1" si="109"/>
        <v>15.6</v>
      </c>
      <c r="BF36" s="19">
        <f t="shared" ca="1" si="109"/>
        <v>44.9</v>
      </c>
      <c r="BG36" s="19">
        <f t="shared" ca="1" si="109"/>
        <v>141.4</v>
      </c>
      <c r="BH36" s="19">
        <f t="shared" ca="1" si="109"/>
        <v>73.599999999999994</v>
      </c>
      <c r="BI36" s="19">
        <f t="shared" ca="1" si="109"/>
        <v>9.1999999999999993</v>
      </c>
      <c r="BJ36" s="19">
        <f t="shared" ca="1" si="109"/>
        <v>0.6</v>
      </c>
      <c r="BK36" s="19">
        <f t="shared" ca="1" si="109"/>
        <v>0</v>
      </c>
      <c r="BL36" s="19">
        <f t="shared" ca="1" si="109"/>
        <v>0</v>
      </c>
      <c r="BM36" s="15">
        <f t="shared" ca="1" si="110"/>
        <v>285.3</v>
      </c>
      <c r="BN36" s="14">
        <f t="shared" si="120"/>
        <v>2006</v>
      </c>
      <c r="BO36" s="19">
        <f t="shared" ca="1" si="111"/>
        <v>0</v>
      </c>
      <c r="BP36" s="19">
        <f t="shared" ca="1" si="111"/>
        <v>0</v>
      </c>
      <c r="BQ36" s="19">
        <f t="shared" ca="1" si="111"/>
        <v>0</v>
      </c>
      <c r="BR36" s="19">
        <f t="shared" ca="1" si="111"/>
        <v>0</v>
      </c>
      <c r="BS36" s="19">
        <f t="shared" ca="1" si="111"/>
        <v>27.7</v>
      </c>
      <c r="BT36" s="19">
        <f t="shared" ca="1" si="111"/>
        <v>79.599999999999994</v>
      </c>
      <c r="BU36" s="19">
        <f t="shared" ca="1" si="111"/>
        <v>200.9</v>
      </c>
      <c r="BV36" s="19">
        <f t="shared" ca="1" si="111"/>
        <v>125.5</v>
      </c>
      <c r="BW36" s="19">
        <f t="shared" ca="1" si="111"/>
        <v>25</v>
      </c>
      <c r="BX36" s="19">
        <f t="shared" ca="1" si="111"/>
        <v>2.9</v>
      </c>
      <c r="BY36" s="19">
        <f t="shared" ca="1" si="111"/>
        <v>0</v>
      </c>
      <c r="BZ36" s="19">
        <f t="shared" ca="1" si="111"/>
        <v>0</v>
      </c>
      <c r="CA36" s="14"/>
      <c r="CB36" s="14">
        <f t="shared" si="121"/>
        <v>2006</v>
      </c>
      <c r="CC36" s="19">
        <f t="shared" ca="1" si="112"/>
        <v>0</v>
      </c>
      <c r="CD36" s="19">
        <f t="shared" ca="1" si="112"/>
        <v>0</v>
      </c>
      <c r="CE36" s="19">
        <f t="shared" ca="1" si="112"/>
        <v>0</v>
      </c>
      <c r="CF36" s="19">
        <f t="shared" ca="1" si="112"/>
        <v>0.1</v>
      </c>
      <c r="CG36" s="19">
        <f t="shared" ca="1" si="112"/>
        <v>43.4</v>
      </c>
      <c r="CH36" s="19">
        <f t="shared" ca="1" si="112"/>
        <v>126.1</v>
      </c>
      <c r="CI36" s="19">
        <f t="shared" ca="1" si="112"/>
        <v>262.89999999999998</v>
      </c>
      <c r="CJ36" s="19">
        <f t="shared" ca="1" si="112"/>
        <v>185.5</v>
      </c>
      <c r="CK36" s="19">
        <f t="shared" ca="1" si="112"/>
        <v>58.1</v>
      </c>
      <c r="CL36" s="19">
        <f t="shared" ca="1" si="112"/>
        <v>8.5</v>
      </c>
      <c r="CM36" s="19">
        <f t="shared" ca="1" si="112"/>
        <v>0</v>
      </c>
      <c r="CN36" s="19">
        <f t="shared" ca="1" si="112"/>
        <v>0</v>
      </c>
      <c r="CO36" s="14"/>
      <c r="CP36" s="14">
        <f t="shared" si="122"/>
        <v>2006</v>
      </c>
      <c r="CQ36" s="19">
        <f t="shared" ca="1" si="113"/>
        <v>0</v>
      </c>
      <c r="CR36" s="19">
        <f t="shared" ca="1" si="113"/>
        <v>0</v>
      </c>
      <c r="CS36" s="19">
        <f t="shared" ca="1" si="113"/>
        <v>1.4</v>
      </c>
      <c r="CT36" s="19">
        <f t="shared" ca="1" si="113"/>
        <v>4.9000000000000004</v>
      </c>
      <c r="CU36" s="19">
        <f t="shared" ca="1" si="113"/>
        <v>76.7</v>
      </c>
      <c r="CV36" s="19">
        <f t="shared" ca="1" si="113"/>
        <v>180.9</v>
      </c>
      <c r="CW36" s="19">
        <f t="shared" ca="1" si="113"/>
        <v>324.89999999999998</v>
      </c>
      <c r="CX36" s="19">
        <f t="shared" ca="1" si="113"/>
        <v>247.5</v>
      </c>
      <c r="CY36" s="19">
        <f t="shared" ca="1" si="113"/>
        <v>99.3</v>
      </c>
      <c r="CZ36" s="19">
        <f t="shared" ca="1" si="113"/>
        <v>22.1</v>
      </c>
      <c r="DA36" s="19">
        <f t="shared" ca="1" si="113"/>
        <v>0</v>
      </c>
      <c r="DB36" s="19">
        <f t="shared" ca="1" si="113"/>
        <v>0</v>
      </c>
      <c r="DC36" s="14"/>
      <c r="DD36" s="14">
        <f t="shared" si="123"/>
        <v>2006</v>
      </c>
      <c r="DE36" s="19">
        <f t="shared" ca="1" si="114"/>
        <v>0</v>
      </c>
      <c r="DF36" s="19">
        <f t="shared" ca="1" si="114"/>
        <v>0</v>
      </c>
      <c r="DG36" s="19">
        <f t="shared" ca="1" si="114"/>
        <v>3.4</v>
      </c>
      <c r="DH36" s="19">
        <f t="shared" ca="1" si="114"/>
        <v>15.5</v>
      </c>
      <c r="DI36" s="19">
        <f t="shared" ca="1" si="114"/>
        <v>120.7</v>
      </c>
      <c r="DJ36" s="19">
        <f t="shared" ca="1" si="114"/>
        <v>238.8</v>
      </c>
      <c r="DK36" s="19">
        <f t="shared" ca="1" si="114"/>
        <v>386.9</v>
      </c>
      <c r="DL36" s="19">
        <f t="shared" ca="1" si="114"/>
        <v>309.5</v>
      </c>
      <c r="DM36" s="19">
        <f t="shared" ca="1" si="114"/>
        <v>152.69999999999999</v>
      </c>
      <c r="DN36" s="19">
        <f t="shared" ca="1" si="114"/>
        <v>40.9</v>
      </c>
      <c r="DO36" s="19">
        <f t="shared" ca="1" si="114"/>
        <v>3.5</v>
      </c>
      <c r="DP36" s="19">
        <f t="shared" ca="1" si="114"/>
        <v>0</v>
      </c>
      <c r="DQ36" s="14"/>
      <c r="DR36" s="14">
        <f t="shared" si="124"/>
        <v>2006</v>
      </c>
      <c r="DS36" s="19">
        <f t="shared" ca="1" si="115"/>
        <v>0</v>
      </c>
      <c r="DT36" s="19">
        <f t="shared" ca="1" si="115"/>
        <v>0</v>
      </c>
      <c r="DU36" s="19">
        <f t="shared" ca="1" si="115"/>
        <v>6.2</v>
      </c>
      <c r="DV36" s="19">
        <f t="shared" ca="1" si="115"/>
        <v>35.4</v>
      </c>
      <c r="DW36" s="19">
        <f t="shared" ca="1" si="115"/>
        <v>172.4</v>
      </c>
      <c r="DX36" s="19">
        <f t="shared" ca="1" si="115"/>
        <v>298.8</v>
      </c>
      <c r="DY36" s="19">
        <f t="shared" ca="1" si="115"/>
        <v>448.9</v>
      </c>
      <c r="DZ36" s="19">
        <f t="shared" ca="1" si="115"/>
        <v>371.5</v>
      </c>
      <c r="EA36" s="19">
        <f t="shared" ca="1" si="115"/>
        <v>211</v>
      </c>
      <c r="EB36" s="19">
        <f t="shared" ca="1" si="115"/>
        <v>68.599999999999994</v>
      </c>
      <c r="EC36" s="19">
        <f t="shared" ca="1" si="115"/>
        <v>18</v>
      </c>
      <c r="ED36" s="19">
        <f t="shared" ca="1" si="115"/>
        <v>0</v>
      </c>
      <c r="EE36" s="14"/>
    </row>
    <row r="37" spans="1:135">
      <c r="A37">
        <v>2004</v>
      </c>
      <c r="B37">
        <v>12</v>
      </c>
      <c r="C37" s="11">
        <v>-3.4225806451612897</v>
      </c>
      <c r="D37">
        <v>788.1</v>
      </c>
      <c r="E37">
        <v>0</v>
      </c>
      <c r="F37">
        <v>726.1</v>
      </c>
      <c r="G37">
        <v>0</v>
      </c>
      <c r="H37">
        <v>664.1</v>
      </c>
      <c r="I37">
        <v>0</v>
      </c>
      <c r="J37">
        <v>602.1</v>
      </c>
      <c r="K37">
        <v>0</v>
      </c>
      <c r="L37">
        <v>540.1</v>
      </c>
      <c r="M37">
        <v>0</v>
      </c>
      <c r="N37">
        <v>478.1</v>
      </c>
      <c r="O37">
        <v>0</v>
      </c>
      <c r="P37">
        <v>416.1</v>
      </c>
      <c r="Q37">
        <v>0</v>
      </c>
      <c r="R37">
        <v>354.1</v>
      </c>
      <c r="S37">
        <v>0</v>
      </c>
      <c r="T37">
        <v>23</v>
      </c>
      <c r="X37" s="14">
        <f t="shared" si="116"/>
        <v>2007</v>
      </c>
      <c r="Y37" s="19">
        <f t="shared" ca="1" si="117"/>
        <v>0</v>
      </c>
      <c r="Z37" s="19">
        <f t="shared" ca="1" si="107"/>
        <v>0</v>
      </c>
      <c r="AA37" s="19">
        <f t="shared" ca="1" si="107"/>
        <v>0</v>
      </c>
      <c r="AB37" s="19">
        <f t="shared" ca="1" si="107"/>
        <v>0</v>
      </c>
      <c r="AC37" s="19">
        <f t="shared" ca="1" si="107"/>
        <v>3.2</v>
      </c>
      <c r="AD37" s="19">
        <f t="shared" ca="1" si="107"/>
        <v>10</v>
      </c>
      <c r="AE37" s="19">
        <f t="shared" ca="1" si="107"/>
        <v>11.7</v>
      </c>
      <c r="AF37" s="19">
        <f t="shared" ca="1" si="107"/>
        <v>18.100000000000001</v>
      </c>
      <c r="AG37" s="19">
        <f t="shared" ca="1" si="107"/>
        <v>12.4</v>
      </c>
      <c r="AH37" s="19">
        <f t="shared" ca="1" si="107"/>
        <v>0.8</v>
      </c>
      <c r="AI37" s="19">
        <f t="shared" ca="1" si="107"/>
        <v>0</v>
      </c>
      <c r="AJ37" s="19">
        <f t="shared" ca="1" si="107"/>
        <v>0</v>
      </c>
      <c r="AK37" s="14"/>
      <c r="AL37" s="14">
        <f t="shared" si="118"/>
        <v>2007</v>
      </c>
      <c r="AM37" s="19">
        <f t="shared" ca="1" si="108"/>
        <v>0</v>
      </c>
      <c r="AN37" s="19">
        <f t="shared" ca="1" si="108"/>
        <v>0</v>
      </c>
      <c r="AO37" s="19">
        <f t="shared" ca="1" si="108"/>
        <v>0</v>
      </c>
      <c r="AP37" s="19">
        <f t="shared" ca="1" si="108"/>
        <v>0</v>
      </c>
      <c r="AQ37" s="19">
        <f t="shared" ca="1" si="108"/>
        <v>9</v>
      </c>
      <c r="AR37" s="19">
        <f t="shared" ca="1" si="108"/>
        <v>30.9</v>
      </c>
      <c r="AS37" s="19">
        <f t="shared" ca="1" si="108"/>
        <v>32.700000000000003</v>
      </c>
      <c r="AT37" s="19">
        <f t="shared" ca="1" si="108"/>
        <v>45.6</v>
      </c>
      <c r="AU37" s="19">
        <f t="shared" ca="1" si="108"/>
        <v>22.8</v>
      </c>
      <c r="AV37" s="19">
        <f t="shared" ca="1" si="108"/>
        <v>7.9</v>
      </c>
      <c r="AW37" s="19">
        <f t="shared" ca="1" si="108"/>
        <v>0</v>
      </c>
      <c r="AX37" s="19">
        <f t="shared" ca="1" si="108"/>
        <v>0</v>
      </c>
      <c r="AY37" s="15"/>
      <c r="AZ37" s="14">
        <f t="shared" si="119"/>
        <v>2007</v>
      </c>
      <c r="BA37" s="19">
        <f t="shared" ca="1" si="109"/>
        <v>0</v>
      </c>
      <c r="BB37" s="19">
        <f t="shared" ca="1" si="109"/>
        <v>0</v>
      </c>
      <c r="BC37" s="19">
        <f t="shared" ca="1" si="109"/>
        <v>0</v>
      </c>
      <c r="BD37" s="19">
        <f t="shared" ca="1" si="109"/>
        <v>0</v>
      </c>
      <c r="BE37" s="19">
        <f t="shared" ca="1" si="109"/>
        <v>18</v>
      </c>
      <c r="BF37" s="19">
        <f t="shared" ca="1" si="109"/>
        <v>59.8</v>
      </c>
      <c r="BG37" s="19">
        <f t="shared" ca="1" si="109"/>
        <v>64.400000000000006</v>
      </c>
      <c r="BH37" s="19">
        <f t="shared" ca="1" si="109"/>
        <v>88.7</v>
      </c>
      <c r="BI37" s="19">
        <f t="shared" ca="1" si="109"/>
        <v>40.9</v>
      </c>
      <c r="BJ37" s="19">
        <f t="shared" ca="1" si="109"/>
        <v>22</v>
      </c>
      <c r="BK37" s="19">
        <f t="shared" ca="1" si="109"/>
        <v>0</v>
      </c>
      <c r="BL37" s="19">
        <f t="shared" ca="1" si="109"/>
        <v>0</v>
      </c>
      <c r="BM37" s="15">
        <f t="shared" ca="1" si="110"/>
        <v>293.79999999999995</v>
      </c>
      <c r="BN37" s="14">
        <f t="shared" si="120"/>
        <v>2007</v>
      </c>
      <c r="BO37" s="19">
        <f t="shared" ca="1" si="111"/>
        <v>0</v>
      </c>
      <c r="BP37" s="19">
        <f t="shared" ca="1" si="111"/>
        <v>0</v>
      </c>
      <c r="BQ37" s="19">
        <f t="shared" ca="1" si="111"/>
        <v>0</v>
      </c>
      <c r="BR37" s="19">
        <f t="shared" ca="1" si="111"/>
        <v>1.4</v>
      </c>
      <c r="BS37" s="19">
        <f t="shared" ca="1" si="111"/>
        <v>32.9</v>
      </c>
      <c r="BT37" s="19">
        <f t="shared" ca="1" si="111"/>
        <v>97.9</v>
      </c>
      <c r="BU37" s="19">
        <f t="shared" ca="1" si="111"/>
        <v>114.8</v>
      </c>
      <c r="BV37" s="19">
        <f t="shared" ca="1" si="111"/>
        <v>140</v>
      </c>
      <c r="BW37" s="19">
        <f t="shared" ca="1" si="111"/>
        <v>72.400000000000006</v>
      </c>
      <c r="BX37" s="19">
        <f t="shared" ca="1" si="111"/>
        <v>43.9</v>
      </c>
      <c r="BY37" s="19">
        <f t="shared" ca="1" si="111"/>
        <v>0</v>
      </c>
      <c r="BZ37" s="19">
        <f t="shared" ca="1" si="111"/>
        <v>0</v>
      </c>
      <c r="CA37" s="14"/>
      <c r="CB37" s="14">
        <f t="shared" si="121"/>
        <v>2007</v>
      </c>
      <c r="CC37" s="19">
        <f t="shared" ca="1" si="112"/>
        <v>0</v>
      </c>
      <c r="CD37" s="19">
        <f t="shared" ca="1" si="112"/>
        <v>0</v>
      </c>
      <c r="CE37" s="19">
        <f t="shared" ca="1" si="112"/>
        <v>0</v>
      </c>
      <c r="CF37" s="19">
        <f t="shared" ca="1" si="112"/>
        <v>4.8</v>
      </c>
      <c r="CG37" s="19">
        <f t="shared" ca="1" si="112"/>
        <v>51.3</v>
      </c>
      <c r="CH37" s="19">
        <f t="shared" ca="1" si="112"/>
        <v>146</v>
      </c>
      <c r="CI37" s="19">
        <f t="shared" ca="1" si="112"/>
        <v>175</v>
      </c>
      <c r="CJ37" s="19">
        <f t="shared" ca="1" si="112"/>
        <v>195.5</v>
      </c>
      <c r="CK37" s="19">
        <f t="shared" ca="1" si="112"/>
        <v>118</v>
      </c>
      <c r="CL37" s="19">
        <f t="shared" ca="1" si="112"/>
        <v>70.5</v>
      </c>
      <c r="CM37" s="19">
        <f t="shared" ca="1" si="112"/>
        <v>0</v>
      </c>
      <c r="CN37" s="19">
        <f t="shared" ca="1" si="112"/>
        <v>0</v>
      </c>
      <c r="CO37" s="14"/>
      <c r="CP37" s="14">
        <f t="shared" si="122"/>
        <v>2007</v>
      </c>
      <c r="CQ37" s="19">
        <f t="shared" ca="1" si="113"/>
        <v>0</v>
      </c>
      <c r="CR37" s="19">
        <f t="shared" ca="1" si="113"/>
        <v>0</v>
      </c>
      <c r="CS37" s="19">
        <f t="shared" ca="1" si="113"/>
        <v>1.3</v>
      </c>
      <c r="CT37" s="19">
        <f t="shared" ca="1" si="113"/>
        <v>9.1999999999999993</v>
      </c>
      <c r="CU37" s="19">
        <f t="shared" ca="1" si="113"/>
        <v>79.099999999999994</v>
      </c>
      <c r="CV37" s="19">
        <f t="shared" ca="1" si="113"/>
        <v>199.8</v>
      </c>
      <c r="CW37" s="19">
        <f t="shared" ca="1" si="113"/>
        <v>237</v>
      </c>
      <c r="CX37" s="19">
        <f t="shared" ca="1" si="113"/>
        <v>257.2</v>
      </c>
      <c r="CY37" s="19">
        <f t="shared" ca="1" si="113"/>
        <v>173.1</v>
      </c>
      <c r="CZ37" s="19">
        <f t="shared" ca="1" si="113"/>
        <v>101.8</v>
      </c>
      <c r="DA37" s="19">
        <f t="shared" ca="1" si="113"/>
        <v>0</v>
      </c>
      <c r="DB37" s="19">
        <f t="shared" ca="1" si="113"/>
        <v>0</v>
      </c>
      <c r="DC37" s="14"/>
      <c r="DD37" s="14">
        <f t="shared" si="123"/>
        <v>2007</v>
      </c>
      <c r="DE37" s="19">
        <f t="shared" ca="1" si="114"/>
        <v>0</v>
      </c>
      <c r="DF37" s="19">
        <f t="shared" ca="1" si="114"/>
        <v>0</v>
      </c>
      <c r="DG37" s="19">
        <f t="shared" ca="1" si="114"/>
        <v>4.7</v>
      </c>
      <c r="DH37" s="19">
        <f t="shared" ca="1" si="114"/>
        <v>16.899999999999999</v>
      </c>
      <c r="DI37" s="19">
        <f t="shared" ca="1" si="114"/>
        <v>113.1</v>
      </c>
      <c r="DJ37" s="19">
        <f t="shared" ca="1" si="114"/>
        <v>255.9</v>
      </c>
      <c r="DK37" s="19">
        <f t="shared" ca="1" si="114"/>
        <v>299</v>
      </c>
      <c r="DL37" s="19">
        <f t="shared" ca="1" si="114"/>
        <v>319.2</v>
      </c>
      <c r="DM37" s="19">
        <f t="shared" ca="1" si="114"/>
        <v>231.1</v>
      </c>
      <c r="DN37" s="19">
        <f t="shared" ca="1" si="114"/>
        <v>139.5</v>
      </c>
      <c r="DO37" s="19">
        <f t="shared" ca="1" si="114"/>
        <v>0.7</v>
      </c>
      <c r="DP37" s="19">
        <f t="shared" ca="1" si="114"/>
        <v>0</v>
      </c>
      <c r="DQ37" s="14"/>
      <c r="DR37" s="14">
        <f t="shared" si="124"/>
        <v>2007</v>
      </c>
      <c r="DS37" s="19">
        <f t="shared" ca="1" si="115"/>
        <v>1.8</v>
      </c>
      <c r="DT37" s="19">
        <f t="shared" ca="1" si="115"/>
        <v>0</v>
      </c>
      <c r="DU37" s="19">
        <f t="shared" ca="1" si="115"/>
        <v>9.3000000000000007</v>
      </c>
      <c r="DV37" s="19">
        <f t="shared" ca="1" si="115"/>
        <v>26.8</v>
      </c>
      <c r="DW37" s="19">
        <f t="shared" ca="1" si="115"/>
        <v>151</v>
      </c>
      <c r="DX37" s="19">
        <f t="shared" ca="1" si="115"/>
        <v>314.2</v>
      </c>
      <c r="DY37" s="19">
        <f t="shared" ca="1" si="115"/>
        <v>361</v>
      </c>
      <c r="DZ37" s="19">
        <f t="shared" ca="1" si="115"/>
        <v>381.2</v>
      </c>
      <c r="EA37" s="19">
        <f t="shared" ca="1" si="115"/>
        <v>290.5</v>
      </c>
      <c r="EB37" s="19">
        <f t="shared" ca="1" si="115"/>
        <v>193</v>
      </c>
      <c r="EC37" s="19">
        <f t="shared" ca="1" si="115"/>
        <v>4.3</v>
      </c>
      <c r="ED37" s="19">
        <f t="shared" ca="1" si="115"/>
        <v>0</v>
      </c>
      <c r="EE37" s="14"/>
    </row>
    <row r="38" spans="1:135">
      <c r="A38">
        <v>2005</v>
      </c>
      <c r="B38">
        <v>1</v>
      </c>
      <c r="C38" s="11">
        <v>-7.1806451612903226</v>
      </c>
      <c r="D38">
        <v>904.6</v>
      </c>
      <c r="E38">
        <v>0</v>
      </c>
      <c r="F38">
        <v>842.6</v>
      </c>
      <c r="G38">
        <v>0</v>
      </c>
      <c r="H38">
        <v>780.6</v>
      </c>
      <c r="I38">
        <v>0</v>
      </c>
      <c r="J38">
        <v>718.6</v>
      </c>
      <c r="K38">
        <v>0</v>
      </c>
      <c r="L38">
        <v>656.6</v>
      </c>
      <c r="M38">
        <v>0</v>
      </c>
      <c r="N38">
        <v>594.6</v>
      </c>
      <c r="O38">
        <v>0</v>
      </c>
      <c r="P38">
        <v>532.6</v>
      </c>
      <c r="Q38">
        <v>0</v>
      </c>
      <c r="R38">
        <v>470.6</v>
      </c>
      <c r="S38">
        <v>0</v>
      </c>
      <c r="T38">
        <v>27</v>
      </c>
      <c r="X38" s="14">
        <f t="shared" si="116"/>
        <v>2008</v>
      </c>
      <c r="Y38" s="19">
        <f t="shared" ca="1" si="117"/>
        <v>0</v>
      </c>
      <c r="Z38" s="19">
        <f t="shared" ca="1" si="107"/>
        <v>0</v>
      </c>
      <c r="AA38" s="19">
        <f t="shared" ca="1" si="107"/>
        <v>0</v>
      </c>
      <c r="AB38" s="19">
        <f t="shared" ca="1" si="107"/>
        <v>0</v>
      </c>
      <c r="AC38" s="19">
        <f t="shared" ca="1" si="107"/>
        <v>0</v>
      </c>
      <c r="AD38" s="19">
        <f t="shared" ca="1" si="107"/>
        <v>7</v>
      </c>
      <c r="AE38" s="19">
        <f t="shared" ca="1" si="107"/>
        <v>15.4</v>
      </c>
      <c r="AF38" s="19">
        <f t="shared" ca="1" si="107"/>
        <v>8</v>
      </c>
      <c r="AG38" s="19">
        <f t="shared" ca="1" si="107"/>
        <v>1</v>
      </c>
      <c r="AH38" s="19">
        <f t="shared" ca="1" si="107"/>
        <v>0</v>
      </c>
      <c r="AI38" s="19">
        <f t="shared" ca="1" si="107"/>
        <v>0</v>
      </c>
      <c r="AJ38" s="19">
        <f t="shared" ca="1" si="107"/>
        <v>0</v>
      </c>
      <c r="AK38" s="14"/>
      <c r="AL38" s="14">
        <f t="shared" si="118"/>
        <v>2008</v>
      </c>
      <c r="AM38" s="19">
        <f t="shared" ca="1" si="108"/>
        <v>0</v>
      </c>
      <c r="AN38" s="19">
        <f t="shared" ca="1" si="108"/>
        <v>0</v>
      </c>
      <c r="AO38" s="19">
        <f t="shared" ca="1" si="108"/>
        <v>0</v>
      </c>
      <c r="AP38" s="19">
        <f t="shared" ca="1" si="108"/>
        <v>0</v>
      </c>
      <c r="AQ38" s="19">
        <f t="shared" ca="1" si="108"/>
        <v>0</v>
      </c>
      <c r="AR38" s="19">
        <f t="shared" ca="1" si="108"/>
        <v>24.1</v>
      </c>
      <c r="AS38" s="19">
        <f t="shared" ca="1" si="108"/>
        <v>41.8</v>
      </c>
      <c r="AT38" s="19">
        <f t="shared" ca="1" si="108"/>
        <v>19.899999999999999</v>
      </c>
      <c r="AU38" s="19">
        <f t="shared" ca="1" si="108"/>
        <v>4.8</v>
      </c>
      <c r="AV38" s="19">
        <f t="shared" ca="1" si="108"/>
        <v>1.7</v>
      </c>
      <c r="AW38" s="19">
        <f t="shared" ca="1" si="108"/>
        <v>0</v>
      </c>
      <c r="AX38" s="19">
        <f t="shared" ca="1" si="108"/>
        <v>0</v>
      </c>
      <c r="AY38" s="15"/>
      <c r="AZ38" s="14">
        <f t="shared" si="119"/>
        <v>2008</v>
      </c>
      <c r="BA38" s="19">
        <f t="shared" ca="1" si="109"/>
        <v>0</v>
      </c>
      <c r="BB38" s="19">
        <f t="shared" ca="1" si="109"/>
        <v>0</v>
      </c>
      <c r="BC38" s="19">
        <f t="shared" ca="1" si="109"/>
        <v>0</v>
      </c>
      <c r="BD38" s="19">
        <f t="shared" ca="1" si="109"/>
        <v>0.9</v>
      </c>
      <c r="BE38" s="19">
        <f t="shared" ca="1" si="109"/>
        <v>0</v>
      </c>
      <c r="BF38" s="19">
        <f t="shared" ca="1" si="109"/>
        <v>49.6</v>
      </c>
      <c r="BG38" s="19">
        <f t="shared" ca="1" si="109"/>
        <v>87.9</v>
      </c>
      <c r="BH38" s="19">
        <f t="shared" ca="1" si="109"/>
        <v>50.5</v>
      </c>
      <c r="BI38" s="19">
        <f t="shared" ca="1" si="109"/>
        <v>21.6</v>
      </c>
      <c r="BJ38" s="19">
        <f t="shared" ca="1" si="109"/>
        <v>3.7</v>
      </c>
      <c r="BK38" s="19">
        <f t="shared" ca="1" si="109"/>
        <v>0</v>
      </c>
      <c r="BL38" s="19">
        <f t="shared" ca="1" si="109"/>
        <v>0</v>
      </c>
      <c r="BM38" s="15">
        <f t="shared" ca="1" si="110"/>
        <v>214.2</v>
      </c>
      <c r="BN38" s="14">
        <f t="shared" si="120"/>
        <v>2008</v>
      </c>
      <c r="BO38" s="19">
        <f t="shared" ca="1" si="111"/>
        <v>0</v>
      </c>
      <c r="BP38" s="19">
        <f t="shared" ca="1" si="111"/>
        <v>0</v>
      </c>
      <c r="BQ38" s="19">
        <f t="shared" ca="1" si="111"/>
        <v>0</v>
      </c>
      <c r="BR38" s="19">
        <f t="shared" ca="1" si="111"/>
        <v>6.6</v>
      </c>
      <c r="BS38" s="19">
        <f t="shared" ca="1" si="111"/>
        <v>2</v>
      </c>
      <c r="BT38" s="19">
        <f t="shared" ca="1" si="111"/>
        <v>89.3</v>
      </c>
      <c r="BU38" s="19">
        <f t="shared" ca="1" si="111"/>
        <v>141.4</v>
      </c>
      <c r="BV38" s="19">
        <f t="shared" ca="1" si="111"/>
        <v>97.4</v>
      </c>
      <c r="BW38" s="19">
        <f t="shared" ca="1" si="111"/>
        <v>45.7</v>
      </c>
      <c r="BX38" s="19">
        <f t="shared" ca="1" si="111"/>
        <v>6.9</v>
      </c>
      <c r="BY38" s="19">
        <f t="shared" ca="1" si="111"/>
        <v>0.9</v>
      </c>
      <c r="BZ38" s="19">
        <f t="shared" ca="1" si="111"/>
        <v>0</v>
      </c>
      <c r="CA38" s="14"/>
      <c r="CB38" s="14">
        <f t="shared" si="121"/>
        <v>2008</v>
      </c>
      <c r="CC38" s="19">
        <f t="shared" ca="1" si="112"/>
        <v>0</v>
      </c>
      <c r="CD38" s="19">
        <f t="shared" ca="1" si="112"/>
        <v>0</v>
      </c>
      <c r="CE38" s="19">
        <f t="shared" ca="1" si="112"/>
        <v>0</v>
      </c>
      <c r="CF38" s="19">
        <f t="shared" ca="1" si="112"/>
        <v>21.2</v>
      </c>
      <c r="CG38" s="19">
        <f t="shared" ca="1" si="112"/>
        <v>10.9</v>
      </c>
      <c r="CH38" s="19">
        <f t="shared" ca="1" si="112"/>
        <v>137.5</v>
      </c>
      <c r="CI38" s="19">
        <f t="shared" ca="1" si="112"/>
        <v>202.4</v>
      </c>
      <c r="CJ38" s="19">
        <f t="shared" ca="1" si="112"/>
        <v>155.1</v>
      </c>
      <c r="CK38" s="19">
        <f t="shared" ca="1" si="112"/>
        <v>83.3</v>
      </c>
      <c r="CL38" s="19">
        <f t="shared" ca="1" si="112"/>
        <v>12.1</v>
      </c>
      <c r="CM38" s="19">
        <f t="shared" ca="1" si="112"/>
        <v>4.9000000000000004</v>
      </c>
      <c r="CN38" s="19">
        <f t="shared" ca="1" si="112"/>
        <v>0</v>
      </c>
      <c r="CO38" s="14"/>
      <c r="CP38" s="14">
        <f t="shared" si="122"/>
        <v>2008</v>
      </c>
      <c r="CQ38" s="19">
        <f t="shared" ca="1" si="113"/>
        <v>0</v>
      </c>
      <c r="CR38" s="19">
        <f t="shared" ca="1" si="113"/>
        <v>0</v>
      </c>
      <c r="CS38" s="19">
        <f t="shared" ca="1" si="113"/>
        <v>0</v>
      </c>
      <c r="CT38" s="19">
        <f t="shared" ca="1" si="113"/>
        <v>39.9</v>
      </c>
      <c r="CU38" s="19">
        <f t="shared" ca="1" si="113"/>
        <v>24.1</v>
      </c>
      <c r="CV38" s="19">
        <f t="shared" ca="1" si="113"/>
        <v>194.4</v>
      </c>
      <c r="CW38" s="19">
        <f t="shared" ca="1" si="113"/>
        <v>264.39999999999998</v>
      </c>
      <c r="CX38" s="19">
        <f t="shared" ca="1" si="113"/>
        <v>217.1</v>
      </c>
      <c r="CY38" s="19">
        <f t="shared" ca="1" si="113"/>
        <v>131.6</v>
      </c>
      <c r="CZ38" s="19">
        <f t="shared" ca="1" si="113"/>
        <v>22</v>
      </c>
      <c r="DA38" s="19">
        <f t="shared" ca="1" si="113"/>
        <v>11.9</v>
      </c>
      <c r="DB38" s="19">
        <f t="shared" ca="1" si="113"/>
        <v>0</v>
      </c>
      <c r="DC38" s="14"/>
      <c r="DD38" s="14">
        <f t="shared" si="123"/>
        <v>2008</v>
      </c>
      <c r="DE38" s="19">
        <f t="shared" ca="1" si="114"/>
        <v>3.1</v>
      </c>
      <c r="DF38" s="19">
        <f t="shared" ca="1" si="114"/>
        <v>0</v>
      </c>
      <c r="DG38" s="19">
        <f t="shared" ca="1" si="114"/>
        <v>0</v>
      </c>
      <c r="DH38" s="19">
        <f t="shared" ca="1" si="114"/>
        <v>61.3</v>
      </c>
      <c r="DI38" s="19">
        <f t="shared" ca="1" si="114"/>
        <v>47.4</v>
      </c>
      <c r="DJ38" s="19">
        <f t="shared" ca="1" si="114"/>
        <v>254.4</v>
      </c>
      <c r="DK38" s="19">
        <f t="shared" ca="1" si="114"/>
        <v>326.39999999999998</v>
      </c>
      <c r="DL38" s="19">
        <f t="shared" ca="1" si="114"/>
        <v>279.10000000000002</v>
      </c>
      <c r="DM38" s="19">
        <f t="shared" ca="1" si="114"/>
        <v>188.9</v>
      </c>
      <c r="DN38" s="19">
        <f t="shared" ca="1" si="114"/>
        <v>41.6</v>
      </c>
      <c r="DO38" s="19">
        <f t="shared" ca="1" si="114"/>
        <v>21.9</v>
      </c>
      <c r="DP38" s="19">
        <f t="shared" ca="1" si="114"/>
        <v>0</v>
      </c>
      <c r="DQ38" s="14"/>
      <c r="DR38" s="14">
        <f t="shared" si="124"/>
        <v>2008</v>
      </c>
      <c r="DS38" s="19">
        <f t="shared" ca="1" si="115"/>
        <v>7.1</v>
      </c>
      <c r="DT38" s="19">
        <f t="shared" ca="1" si="115"/>
        <v>0</v>
      </c>
      <c r="DU38" s="19">
        <f t="shared" ca="1" si="115"/>
        <v>0</v>
      </c>
      <c r="DV38" s="19">
        <f t="shared" ca="1" si="115"/>
        <v>88.2</v>
      </c>
      <c r="DW38" s="19">
        <f t="shared" ca="1" si="115"/>
        <v>83.6</v>
      </c>
      <c r="DX38" s="19">
        <f t="shared" ca="1" si="115"/>
        <v>314.39999999999998</v>
      </c>
      <c r="DY38" s="19">
        <f t="shared" ca="1" si="115"/>
        <v>388.4</v>
      </c>
      <c r="DZ38" s="19">
        <f t="shared" ca="1" si="115"/>
        <v>341.1</v>
      </c>
      <c r="EA38" s="19">
        <f t="shared" ca="1" si="115"/>
        <v>248.9</v>
      </c>
      <c r="EB38" s="19">
        <f t="shared" ca="1" si="115"/>
        <v>72</v>
      </c>
      <c r="EC38" s="19">
        <f t="shared" ca="1" si="115"/>
        <v>34.299999999999997</v>
      </c>
      <c r="ED38" s="19">
        <f t="shared" ca="1" si="115"/>
        <v>0.2</v>
      </c>
      <c r="EE38" s="14"/>
    </row>
    <row r="39" spans="1:135">
      <c r="A39">
        <v>2005</v>
      </c>
      <c r="B39">
        <v>2</v>
      </c>
      <c r="C39" s="11">
        <v>-4.4249999999999998</v>
      </c>
      <c r="D39">
        <v>739.9</v>
      </c>
      <c r="E39">
        <v>0</v>
      </c>
      <c r="F39">
        <v>683.9</v>
      </c>
      <c r="G39">
        <v>0</v>
      </c>
      <c r="H39">
        <v>627.9</v>
      </c>
      <c r="I39">
        <v>0</v>
      </c>
      <c r="J39">
        <v>571.9</v>
      </c>
      <c r="K39">
        <v>0</v>
      </c>
      <c r="L39">
        <v>515.9</v>
      </c>
      <c r="M39">
        <v>0</v>
      </c>
      <c r="N39">
        <v>459.9</v>
      </c>
      <c r="O39">
        <v>0</v>
      </c>
      <c r="P39">
        <v>403.9</v>
      </c>
      <c r="Q39">
        <v>0</v>
      </c>
      <c r="R39">
        <v>347.9</v>
      </c>
      <c r="S39">
        <v>0</v>
      </c>
      <c r="T39">
        <v>23</v>
      </c>
      <c r="X39" s="14">
        <f t="shared" si="116"/>
        <v>2009</v>
      </c>
      <c r="Y39" s="19">
        <f t="shared" ca="1" si="117"/>
        <v>0</v>
      </c>
      <c r="Z39" s="19">
        <f t="shared" ca="1" si="107"/>
        <v>0</v>
      </c>
      <c r="AA39" s="19">
        <f t="shared" ca="1" si="107"/>
        <v>0</v>
      </c>
      <c r="AB39" s="19">
        <f t="shared" ca="1" si="107"/>
        <v>0</v>
      </c>
      <c r="AC39" s="19">
        <f t="shared" ca="1" si="107"/>
        <v>1.6</v>
      </c>
      <c r="AD39" s="19">
        <f t="shared" ca="1" si="107"/>
        <v>0</v>
      </c>
      <c r="AE39" s="19">
        <f t="shared" ca="1" si="107"/>
        <v>2.2999999999999998</v>
      </c>
      <c r="AF39" s="19">
        <f t="shared" ca="1" si="107"/>
        <v>16.100000000000001</v>
      </c>
      <c r="AG39" s="19">
        <f t="shared" ca="1" si="107"/>
        <v>0</v>
      </c>
      <c r="AH39" s="19">
        <f t="shared" ca="1" si="107"/>
        <v>0</v>
      </c>
      <c r="AI39" s="19">
        <f t="shared" ca="1" si="107"/>
        <v>0</v>
      </c>
      <c r="AJ39" s="19">
        <f t="shared" ca="1" si="107"/>
        <v>0</v>
      </c>
      <c r="AK39" s="14"/>
      <c r="AL39" s="14">
        <f t="shared" si="118"/>
        <v>2009</v>
      </c>
      <c r="AM39" s="19">
        <f t="shared" ca="1" si="108"/>
        <v>0</v>
      </c>
      <c r="AN39" s="19">
        <f t="shared" ca="1" si="108"/>
        <v>0</v>
      </c>
      <c r="AO39" s="19">
        <f t="shared" ca="1" si="108"/>
        <v>0</v>
      </c>
      <c r="AP39" s="19">
        <f t="shared" ca="1" si="108"/>
        <v>0</v>
      </c>
      <c r="AQ39" s="19">
        <f t="shared" ca="1" si="108"/>
        <v>3.6</v>
      </c>
      <c r="AR39" s="19">
        <f t="shared" ca="1" si="108"/>
        <v>3.8</v>
      </c>
      <c r="AS39" s="19">
        <f t="shared" ca="1" si="108"/>
        <v>6.6</v>
      </c>
      <c r="AT39" s="19">
        <f t="shared" ca="1" si="108"/>
        <v>34.5</v>
      </c>
      <c r="AU39" s="19">
        <f t="shared" ca="1" si="108"/>
        <v>0.8</v>
      </c>
      <c r="AV39" s="19">
        <f t="shared" ca="1" si="108"/>
        <v>0</v>
      </c>
      <c r="AW39" s="19">
        <f t="shared" ca="1" si="108"/>
        <v>0</v>
      </c>
      <c r="AX39" s="19">
        <f t="shared" ca="1" si="108"/>
        <v>0</v>
      </c>
      <c r="AY39" s="15"/>
      <c r="AZ39" s="14">
        <f t="shared" si="119"/>
        <v>2009</v>
      </c>
      <c r="BA39" s="19">
        <f t="shared" ca="1" si="109"/>
        <v>0</v>
      </c>
      <c r="BB39" s="19">
        <f t="shared" ca="1" si="109"/>
        <v>0</v>
      </c>
      <c r="BC39" s="19">
        <f t="shared" ca="1" si="109"/>
        <v>0</v>
      </c>
      <c r="BD39" s="19">
        <f t="shared" ca="1" si="109"/>
        <v>0.5</v>
      </c>
      <c r="BE39" s="19">
        <f t="shared" ca="1" si="109"/>
        <v>7.5</v>
      </c>
      <c r="BF39" s="19">
        <f t="shared" ca="1" si="109"/>
        <v>16.899999999999999</v>
      </c>
      <c r="BG39" s="19">
        <f t="shared" ca="1" si="109"/>
        <v>26.6</v>
      </c>
      <c r="BH39" s="19">
        <f t="shared" ca="1" si="109"/>
        <v>69.099999999999994</v>
      </c>
      <c r="BI39" s="19">
        <f t="shared" ca="1" si="109"/>
        <v>10.7</v>
      </c>
      <c r="BJ39" s="19">
        <f t="shared" ca="1" si="109"/>
        <v>0</v>
      </c>
      <c r="BK39" s="19">
        <f t="shared" ca="1" si="109"/>
        <v>0</v>
      </c>
      <c r="BL39" s="19">
        <f t="shared" ca="1" si="109"/>
        <v>0</v>
      </c>
      <c r="BM39" s="15">
        <f t="shared" ca="1" si="110"/>
        <v>131.29999999999998</v>
      </c>
      <c r="BN39" s="14">
        <f t="shared" si="120"/>
        <v>2009</v>
      </c>
      <c r="BO39" s="19">
        <f t="shared" ca="1" si="111"/>
        <v>0</v>
      </c>
      <c r="BP39" s="19">
        <f t="shared" ca="1" si="111"/>
        <v>0</v>
      </c>
      <c r="BQ39" s="19">
        <f t="shared" ca="1" si="111"/>
        <v>0</v>
      </c>
      <c r="BR39" s="19">
        <f t="shared" ca="1" si="111"/>
        <v>2.5</v>
      </c>
      <c r="BS39" s="19">
        <f t="shared" ca="1" si="111"/>
        <v>12.8</v>
      </c>
      <c r="BT39" s="19">
        <f t="shared" ca="1" si="111"/>
        <v>40.1</v>
      </c>
      <c r="BU39" s="19">
        <f t="shared" ca="1" si="111"/>
        <v>69.2</v>
      </c>
      <c r="BV39" s="19">
        <f t="shared" ca="1" si="111"/>
        <v>117.9</v>
      </c>
      <c r="BW39" s="19">
        <f t="shared" ca="1" si="111"/>
        <v>33.299999999999997</v>
      </c>
      <c r="BX39" s="19">
        <f t="shared" ca="1" si="111"/>
        <v>0</v>
      </c>
      <c r="BY39" s="19">
        <f t="shared" ca="1" si="111"/>
        <v>0</v>
      </c>
      <c r="BZ39" s="19">
        <f t="shared" ca="1" si="111"/>
        <v>0</v>
      </c>
      <c r="CA39" s="14"/>
      <c r="CB39" s="14">
        <f t="shared" si="121"/>
        <v>2009</v>
      </c>
      <c r="CC39" s="19">
        <f t="shared" ca="1" si="112"/>
        <v>0</v>
      </c>
      <c r="CD39" s="19">
        <f t="shared" ca="1" si="112"/>
        <v>0</v>
      </c>
      <c r="CE39" s="19">
        <f t="shared" ca="1" si="112"/>
        <v>0</v>
      </c>
      <c r="CF39" s="19">
        <f t="shared" ca="1" si="112"/>
        <v>7.5</v>
      </c>
      <c r="CG39" s="19">
        <f t="shared" ca="1" si="112"/>
        <v>22</v>
      </c>
      <c r="CH39" s="19">
        <f t="shared" ca="1" si="112"/>
        <v>69.5</v>
      </c>
      <c r="CI39" s="19">
        <f t="shared" ca="1" si="112"/>
        <v>129.1</v>
      </c>
      <c r="CJ39" s="19">
        <f t="shared" ca="1" si="112"/>
        <v>173.1</v>
      </c>
      <c r="CK39" s="19">
        <f t="shared" ca="1" si="112"/>
        <v>71.400000000000006</v>
      </c>
      <c r="CL39" s="19">
        <f t="shared" ca="1" si="112"/>
        <v>0.6</v>
      </c>
      <c r="CM39" s="19">
        <f t="shared" ca="1" si="112"/>
        <v>0</v>
      </c>
      <c r="CN39" s="19">
        <f t="shared" ca="1" si="112"/>
        <v>0</v>
      </c>
      <c r="CO39" s="14"/>
      <c r="CP39" s="14">
        <f t="shared" si="122"/>
        <v>2009</v>
      </c>
      <c r="CQ39" s="19">
        <f t="shared" ca="1" si="113"/>
        <v>0</v>
      </c>
      <c r="CR39" s="19">
        <f t="shared" ca="1" si="113"/>
        <v>0</v>
      </c>
      <c r="CS39" s="19">
        <f t="shared" ca="1" si="113"/>
        <v>0</v>
      </c>
      <c r="CT39" s="19">
        <f t="shared" ca="1" si="113"/>
        <v>15.5</v>
      </c>
      <c r="CU39" s="19">
        <f t="shared" ca="1" si="113"/>
        <v>42.8</v>
      </c>
      <c r="CV39" s="19">
        <f t="shared" ca="1" si="113"/>
        <v>109.9</v>
      </c>
      <c r="CW39" s="19">
        <f t="shared" ca="1" si="113"/>
        <v>191.1</v>
      </c>
      <c r="CX39" s="19">
        <f t="shared" ca="1" si="113"/>
        <v>235.1</v>
      </c>
      <c r="CY39" s="19">
        <f t="shared" ca="1" si="113"/>
        <v>122.4</v>
      </c>
      <c r="CZ39" s="19">
        <f t="shared" ca="1" si="113"/>
        <v>4.5999999999999996</v>
      </c>
      <c r="DA39" s="19">
        <f t="shared" ca="1" si="113"/>
        <v>2.2000000000000002</v>
      </c>
      <c r="DB39" s="19">
        <f t="shared" ca="1" si="113"/>
        <v>0</v>
      </c>
      <c r="DC39" s="14"/>
      <c r="DD39" s="14">
        <f t="shared" si="123"/>
        <v>2009</v>
      </c>
      <c r="DE39" s="19">
        <f t="shared" ca="1" si="114"/>
        <v>0</v>
      </c>
      <c r="DF39" s="19">
        <f t="shared" ca="1" si="114"/>
        <v>0</v>
      </c>
      <c r="DG39" s="19">
        <f t="shared" ca="1" si="114"/>
        <v>0</v>
      </c>
      <c r="DH39" s="19">
        <f t="shared" ca="1" si="114"/>
        <v>24.5</v>
      </c>
      <c r="DI39" s="19">
        <f t="shared" ca="1" si="114"/>
        <v>79.3</v>
      </c>
      <c r="DJ39" s="19">
        <f t="shared" ca="1" si="114"/>
        <v>161.69999999999999</v>
      </c>
      <c r="DK39" s="19">
        <f t="shared" ca="1" si="114"/>
        <v>253.1</v>
      </c>
      <c r="DL39" s="19">
        <f t="shared" ca="1" si="114"/>
        <v>297.10000000000002</v>
      </c>
      <c r="DM39" s="19">
        <f t="shared" ca="1" si="114"/>
        <v>177.8</v>
      </c>
      <c r="DN39" s="19">
        <f t="shared" ca="1" si="114"/>
        <v>21.1</v>
      </c>
      <c r="DO39" s="19">
        <f t="shared" ca="1" si="114"/>
        <v>7.4</v>
      </c>
      <c r="DP39" s="19">
        <f t="shared" ca="1" si="114"/>
        <v>0</v>
      </c>
      <c r="DQ39" s="14"/>
      <c r="DR39" s="14">
        <f t="shared" si="124"/>
        <v>2009</v>
      </c>
      <c r="DS39" s="19">
        <f t="shared" ca="1" si="115"/>
        <v>0</v>
      </c>
      <c r="DT39" s="19">
        <f t="shared" ca="1" si="115"/>
        <v>0</v>
      </c>
      <c r="DU39" s="19">
        <f t="shared" ca="1" si="115"/>
        <v>1.9</v>
      </c>
      <c r="DV39" s="19">
        <f t="shared" ca="1" si="115"/>
        <v>39</v>
      </c>
      <c r="DW39" s="19">
        <f t="shared" ca="1" si="115"/>
        <v>125.5</v>
      </c>
      <c r="DX39" s="19">
        <f t="shared" ca="1" si="115"/>
        <v>218.7</v>
      </c>
      <c r="DY39" s="19">
        <f t="shared" ca="1" si="115"/>
        <v>315.10000000000002</v>
      </c>
      <c r="DZ39" s="19">
        <f t="shared" ca="1" si="115"/>
        <v>359.1</v>
      </c>
      <c r="EA39" s="19">
        <f t="shared" ca="1" si="115"/>
        <v>235.8</v>
      </c>
      <c r="EB39" s="19">
        <f t="shared" ca="1" si="115"/>
        <v>51</v>
      </c>
      <c r="EC39" s="19">
        <f t="shared" ca="1" si="115"/>
        <v>18.5</v>
      </c>
      <c r="ED39" s="19">
        <f t="shared" ca="1" si="115"/>
        <v>0</v>
      </c>
      <c r="EE39" s="14"/>
    </row>
    <row r="40" spans="1:135">
      <c r="A40">
        <v>2005</v>
      </c>
      <c r="B40">
        <v>3</v>
      </c>
      <c r="C40" s="11">
        <v>-2.8516129032258051</v>
      </c>
      <c r="D40">
        <v>770.4</v>
      </c>
      <c r="E40">
        <v>0</v>
      </c>
      <c r="F40">
        <v>708.4</v>
      </c>
      <c r="G40">
        <v>0</v>
      </c>
      <c r="H40">
        <v>646.4</v>
      </c>
      <c r="I40">
        <v>0</v>
      </c>
      <c r="J40">
        <v>584.4</v>
      </c>
      <c r="K40">
        <v>0</v>
      </c>
      <c r="L40">
        <v>522.4</v>
      </c>
      <c r="M40">
        <v>0</v>
      </c>
      <c r="N40">
        <v>460.5</v>
      </c>
      <c r="O40">
        <v>0.1</v>
      </c>
      <c r="P40">
        <v>400.5</v>
      </c>
      <c r="Q40">
        <v>2.1</v>
      </c>
      <c r="R40">
        <v>340.5</v>
      </c>
      <c r="S40">
        <v>4.0999999999999996</v>
      </c>
      <c r="T40">
        <v>25</v>
      </c>
      <c r="X40" s="14">
        <f t="shared" si="116"/>
        <v>2010</v>
      </c>
      <c r="Y40" s="19">
        <f t="shared" ca="1" si="117"/>
        <v>0</v>
      </c>
      <c r="Z40" s="19">
        <f t="shared" ca="1" si="107"/>
        <v>0</v>
      </c>
      <c r="AA40" s="19">
        <f t="shared" ca="1" si="107"/>
        <v>0</v>
      </c>
      <c r="AB40" s="19">
        <f t="shared" ca="1" si="107"/>
        <v>0</v>
      </c>
      <c r="AC40" s="19">
        <f t="shared" ca="1" si="107"/>
        <v>3.1</v>
      </c>
      <c r="AD40" s="19">
        <f t="shared" ca="1" si="107"/>
        <v>0.5</v>
      </c>
      <c r="AE40" s="19">
        <f t="shared" ca="1" si="107"/>
        <v>40.1</v>
      </c>
      <c r="AF40" s="19">
        <f t="shared" ca="1" si="107"/>
        <v>41.6</v>
      </c>
      <c r="AG40" s="19">
        <f t="shared" ca="1" si="107"/>
        <v>7.6</v>
      </c>
      <c r="AH40" s="19">
        <f t="shared" ca="1" si="107"/>
        <v>0</v>
      </c>
      <c r="AI40" s="19">
        <f t="shared" ca="1" si="107"/>
        <v>0</v>
      </c>
      <c r="AJ40" s="19">
        <f t="shared" ca="1" si="107"/>
        <v>0</v>
      </c>
      <c r="AK40" s="14"/>
      <c r="AL40" s="14">
        <f t="shared" si="118"/>
        <v>2010</v>
      </c>
      <c r="AM40" s="19">
        <f t="shared" ca="1" si="108"/>
        <v>0</v>
      </c>
      <c r="AN40" s="19">
        <f t="shared" ca="1" si="108"/>
        <v>0</v>
      </c>
      <c r="AO40" s="19">
        <f t="shared" ca="1" si="108"/>
        <v>0</v>
      </c>
      <c r="AP40" s="19">
        <f t="shared" ca="1" si="108"/>
        <v>0.1</v>
      </c>
      <c r="AQ40" s="19">
        <f t="shared" ca="1" si="108"/>
        <v>6.6</v>
      </c>
      <c r="AR40" s="19">
        <f t="shared" ca="1" si="108"/>
        <v>5.3</v>
      </c>
      <c r="AS40" s="19">
        <f t="shared" ca="1" si="108"/>
        <v>82.5</v>
      </c>
      <c r="AT40" s="19">
        <f t="shared" ca="1" si="108"/>
        <v>80.099999999999994</v>
      </c>
      <c r="AU40" s="19">
        <f t="shared" ca="1" si="108"/>
        <v>15.9</v>
      </c>
      <c r="AV40" s="19">
        <f t="shared" ca="1" si="108"/>
        <v>0</v>
      </c>
      <c r="AW40" s="19">
        <f t="shared" ca="1" si="108"/>
        <v>0</v>
      </c>
      <c r="AX40" s="19">
        <f t="shared" ca="1" si="108"/>
        <v>0</v>
      </c>
      <c r="AY40" s="15"/>
      <c r="AZ40" s="14">
        <f t="shared" si="119"/>
        <v>2010</v>
      </c>
      <c r="BA40" s="19">
        <f t="shared" ca="1" si="109"/>
        <v>0</v>
      </c>
      <c r="BB40" s="19">
        <f t="shared" ca="1" si="109"/>
        <v>0</v>
      </c>
      <c r="BC40" s="19">
        <f t="shared" ca="1" si="109"/>
        <v>0</v>
      </c>
      <c r="BD40" s="19">
        <f t="shared" ca="1" si="109"/>
        <v>3</v>
      </c>
      <c r="BE40" s="19">
        <f t="shared" ca="1" si="109"/>
        <v>20.7</v>
      </c>
      <c r="BF40" s="19">
        <f t="shared" ca="1" si="109"/>
        <v>21.9</v>
      </c>
      <c r="BG40" s="19">
        <f t="shared" ca="1" si="109"/>
        <v>136</v>
      </c>
      <c r="BH40" s="19">
        <f t="shared" ca="1" si="109"/>
        <v>129.80000000000001</v>
      </c>
      <c r="BI40" s="19">
        <f t="shared" ca="1" si="109"/>
        <v>26.8</v>
      </c>
      <c r="BJ40" s="19">
        <f t="shared" ca="1" si="109"/>
        <v>0</v>
      </c>
      <c r="BK40" s="19">
        <f t="shared" ca="1" si="109"/>
        <v>0</v>
      </c>
      <c r="BL40" s="19">
        <f t="shared" ca="1" si="109"/>
        <v>0</v>
      </c>
      <c r="BM40" s="15">
        <f t="shared" ca="1" si="110"/>
        <v>338.2</v>
      </c>
      <c r="BN40" s="14">
        <f t="shared" si="120"/>
        <v>2010</v>
      </c>
      <c r="BO40" s="19">
        <f t="shared" ca="1" si="111"/>
        <v>0</v>
      </c>
      <c r="BP40" s="19">
        <f t="shared" ca="1" si="111"/>
        <v>0</v>
      </c>
      <c r="BQ40" s="19">
        <f t="shared" ca="1" si="111"/>
        <v>0</v>
      </c>
      <c r="BR40" s="19">
        <f t="shared" ca="1" si="111"/>
        <v>9</v>
      </c>
      <c r="BS40" s="19">
        <f t="shared" ca="1" si="111"/>
        <v>45.7</v>
      </c>
      <c r="BT40" s="19">
        <f t="shared" ca="1" si="111"/>
        <v>51</v>
      </c>
      <c r="BU40" s="19">
        <f t="shared" ca="1" si="111"/>
        <v>191.5</v>
      </c>
      <c r="BV40" s="19">
        <f t="shared" ca="1" si="111"/>
        <v>186.7</v>
      </c>
      <c r="BW40" s="19">
        <f t="shared" ca="1" si="111"/>
        <v>42.8</v>
      </c>
      <c r="BX40" s="19">
        <f t="shared" ca="1" si="111"/>
        <v>1.2</v>
      </c>
      <c r="BY40" s="19">
        <f t="shared" ca="1" si="111"/>
        <v>0</v>
      </c>
      <c r="BZ40" s="19">
        <f t="shared" ca="1" si="111"/>
        <v>0</v>
      </c>
      <c r="CA40" s="14"/>
      <c r="CB40" s="14">
        <f t="shared" si="121"/>
        <v>2010</v>
      </c>
      <c r="CC40" s="19">
        <f t="shared" ca="1" si="112"/>
        <v>0</v>
      </c>
      <c r="CD40" s="19">
        <f t="shared" ca="1" si="112"/>
        <v>0</v>
      </c>
      <c r="CE40" s="19">
        <f t="shared" ca="1" si="112"/>
        <v>0</v>
      </c>
      <c r="CF40" s="19">
        <f t="shared" ca="1" si="112"/>
        <v>20.2</v>
      </c>
      <c r="CG40" s="19">
        <f t="shared" ca="1" si="112"/>
        <v>77.5</v>
      </c>
      <c r="CH40" s="19">
        <f t="shared" ca="1" si="112"/>
        <v>96.4</v>
      </c>
      <c r="CI40" s="19">
        <f t="shared" ca="1" si="112"/>
        <v>252.3</v>
      </c>
      <c r="CJ40" s="19">
        <f t="shared" ca="1" si="112"/>
        <v>247.8</v>
      </c>
      <c r="CK40" s="19">
        <f t="shared" ca="1" si="112"/>
        <v>71</v>
      </c>
      <c r="CL40" s="19">
        <f t="shared" ca="1" si="112"/>
        <v>9.3000000000000007</v>
      </c>
      <c r="CM40" s="19">
        <f t="shared" ca="1" si="112"/>
        <v>0</v>
      </c>
      <c r="CN40" s="19">
        <f t="shared" ca="1" si="112"/>
        <v>0</v>
      </c>
      <c r="CO40" s="14"/>
      <c r="CP40" s="14">
        <f t="shared" si="122"/>
        <v>2010</v>
      </c>
      <c r="CQ40" s="19">
        <f t="shared" ca="1" si="113"/>
        <v>0</v>
      </c>
      <c r="CR40" s="19">
        <f t="shared" ca="1" si="113"/>
        <v>0</v>
      </c>
      <c r="CS40" s="19">
        <f t="shared" ca="1" si="113"/>
        <v>0</v>
      </c>
      <c r="CT40" s="19">
        <f t="shared" ca="1" si="113"/>
        <v>34.299999999999997</v>
      </c>
      <c r="CU40" s="19">
        <f t="shared" ca="1" si="113"/>
        <v>115.2</v>
      </c>
      <c r="CV40" s="19">
        <f t="shared" ca="1" si="113"/>
        <v>151.4</v>
      </c>
      <c r="CW40" s="19">
        <f t="shared" ca="1" si="113"/>
        <v>314.3</v>
      </c>
      <c r="CX40" s="19">
        <f t="shared" ca="1" si="113"/>
        <v>309.8</v>
      </c>
      <c r="CY40" s="19">
        <f t="shared" ca="1" si="113"/>
        <v>115.3</v>
      </c>
      <c r="CZ40" s="19">
        <f t="shared" ca="1" si="113"/>
        <v>22.6</v>
      </c>
      <c r="DA40" s="19">
        <f t="shared" ca="1" si="113"/>
        <v>0</v>
      </c>
      <c r="DB40" s="19">
        <f t="shared" ca="1" si="113"/>
        <v>0</v>
      </c>
      <c r="DC40" s="14"/>
      <c r="DD40" s="14">
        <f t="shared" si="123"/>
        <v>2010</v>
      </c>
      <c r="DE40" s="19">
        <f t="shared" ca="1" si="114"/>
        <v>0</v>
      </c>
      <c r="DF40" s="19">
        <f t="shared" ca="1" si="114"/>
        <v>0</v>
      </c>
      <c r="DG40" s="19">
        <f t="shared" ca="1" si="114"/>
        <v>0</v>
      </c>
      <c r="DH40" s="19">
        <f t="shared" ca="1" si="114"/>
        <v>51.8</v>
      </c>
      <c r="DI40" s="19">
        <f t="shared" ca="1" si="114"/>
        <v>156.6</v>
      </c>
      <c r="DJ40" s="19">
        <f t="shared" ca="1" si="114"/>
        <v>210.2</v>
      </c>
      <c r="DK40" s="19">
        <f t="shared" ca="1" si="114"/>
        <v>376.3</v>
      </c>
      <c r="DL40" s="19">
        <f t="shared" ca="1" si="114"/>
        <v>371.8</v>
      </c>
      <c r="DM40" s="19">
        <f t="shared" ca="1" si="114"/>
        <v>173.6</v>
      </c>
      <c r="DN40" s="19">
        <f t="shared" ca="1" si="114"/>
        <v>46.3</v>
      </c>
      <c r="DO40" s="19">
        <f t="shared" ca="1" si="114"/>
        <v>0.9</v>
      </c>
      <c r="DP40" s="19">
        <f t="shared" ca="1" si="114"/>
        <v>0</v>
      </c>
      <c r="DQ40" s="14"/>
      <c r="DR40" s="14">
        <f t="shared" si="124"/>
        <v>2010</v>
      </c>
      <c r="DS40" s="19">
        <f t="shared" ca="1" si="115"/>
        <v>0</v>
      </c>
      <c r="DT40" s="19">
        <f t="shared" ca="1" si="115"/>
        <v>0</v>
      </c>
      <c r="DU40" s="19">
        <f t="shared" ca="1" si="115"/>
        <v>4.0999999999999996</v>
      </c>
      <c r="DV40" s="19">
        <f t="shared" ca="1" si="115"/>
        <v>75</v>
      </c>
      <c r="DW40" s="19">
        <f t="shared" ca="1" si="115"/>
        <v>204.3</v>
      </c>
      <c r="DX40" s="19">
        <f t="shared" ca="1" si="115"/>
        <v>270.2</v>
      </c>
      <c r="DY40" s="19">
        <f t="shared" ca="1" si="115"/>
        <v>438.3</v>
      </c>
      <c r="DZ40" s="19">
        <f t="shared" ca="1" si="115"/>
        <v>433.8</v>
      </c>
      <c r="EA40" s="19">
        <f t="shared" ca="1" si="115"/>
        <v>233.6</v>
      </c>
      <c r="EB40" s="19">
        <f t="shared" ca="1" si="115"/>
        <v>86.5</v>
      </c>
      <c r="EC40" s="19">
        <f t="shared" ca="1" si="115"/>
        <v>2.9</v>
      </c>
      <c r="ED40" s="19">
        <f t="shared" ca="1" si="115"/>
        <v>0</v>
      </c>
      <c r="EE40" s="14"/>
    </row>
    <row r="41" spans="1:135">
      <c r="A41">
        <v>2005</v>
      </c>
      <c r="B41">
        <v>4</v>
      </c>
      <c r="C41" s="11">
        <v>6.0966666666666667</v>
      </c>
      <c r="D41">
        <v>477.1</v>
      </c>
      <c r="E41">
        <v>0</v>
      </c>
      <c r="F41">
        <v>417.1</v>
      </c>
      <c r="G41">
        <v>0</v>
      </c>
      <c r="H41">
        <v>358.2</v>
      </c>
      <c r="I41">
        <v>1.1000000000000001</v>
      </c>
      <c r="J41">
        <v>300.2</v>
      </c>
      <c r="K41">
        <v>3.1</v>
      </c>
      <c r="L41">
        <v>242.2</v>
      </c>
      <c r="M41">
        <v>5.0999999999999996</v>
      </c>
      <c r="N41">
        <v>184.2</v>
      </c>
      <c r="O41">
        <v>7.1</v>
      </c>
      <c r="P41">
        <v>128</v>
      </c>
      <c r="Q41">
        <v>10.9</v>
      </c>
      <c r="R41">
        <v>77.8</v>
      </c>
      <c r="S41">
        <v>20.7</v>
      </c>
      <c r="T41">
        <v>0</v>
      </c>
      <c r="X41" s="14">
        <f t="shared" si="116"/>
        <v>2011</v>
      </c>
      <c r="Y41" s="19">
        <f t="shared" ca="1" si="117"/>
        <v>0</v>
      </c>
      <c r="Z41" s="19">
        <f t="shared" ca="1" si="107"/>
        <v>0</v>
      </c>
      <c r="AA41" s="19">
        <f t="shared" ca="1" si="107"/>
        <v>0</v>
      </c>
      <c r="AB41" s="19">
        <f t="shared" ca="1" si="107"/>
        <v>0</v>
      </c>
      <c r="AC41" s="19">
        <f t="shared" ca="1" si="107"/>
        <v>4</v>
      </c>
      <c r="AD41" s="19">
        <f t="shared" ca="1" si="107"/>
        <v>2.1</v>
      </c>
      <c r="AE41" s="19">
        <f t="shared" ca="1" si="107"/>
        <v>44.4</v>
      </c>
      <c r="AF41" s="19">
        <f t="shared" ca="1" si="107"/>
        <v>8.1</v>
      </c>
      <c r="AG41" s="19">
        <f t="shared" ca="1" si="107"/>
        <v>6.3</v>
      </c>
      <c r="AH41" s="19">
        <f t="shared" ca="1" si="107"/>
        <v>0</v>
      </c>
      <c r="AI41" s="19">
        <f t="shared" ca="1" si="107"/>
        <v>0</v>
      </c>
      <c r="AJ41" s="19">
        <f t="shared" ca="1" si="107"/>
        <v>0</v>
      </c>
      <c r="AK41" s="14"/>
      <c r="AL41" s="14">
        <f t="shared" si="118"/>
        <v>2011</v>
      </c>
      <c r="AM41" s="19">
        <f t="shared" ca="1" si="108"/>
        <v>0</v>
      </c>
      <c r="AN41" s="19">
        <f t="shared" ca="1" si="108"/>
        <v>0</v>
      </c>
      <c r="AO41" s="19">
        <f t="shared" ca="1" si="108"/>
        <v>0</v>
      </c>
      <c r="AP41" s="19">
        <f t="shared" ca="1" si="108"/>
        <v>0</v>
      </c>
      <c r="AQ41" s="19">
        <f t="shared" ca="1" si="108"/>
        <v>7.7</v>
      </c>
      <c r="AR41" s="19">
        <f t="shared" ca="1" si="108"/>
        <v>7.4</v>
      </c>
      <c r="AS41" s="19">
        <f t="shared" ca="1" si="108"/>
        <v>85.8</v>
      </c>
      <c r="AT41" s="19">
        <f t="shared" ca="1" si="108"/>
        <v>38.1</v>
      </c>
      <c r="AU41" s="19">
        <f t="shared" ca="1" si="108"/>
        <v>14.5</v>
      </c>
      <c r="AV41" s="19">
        <f t="shared" ca="1" si="108"/>
        <v>0</v>
      </c>
      <c r="AW41" s="19">
        <f t="shared" ca="1" si="108"/>
        <v>0</v>
      </c>
      <c r="AX41" s="19">
        <f t="shared" ca="1" si="108"/>
        <v>0</v>
      </c>
      <c r="AY41" s="15"/>
      <c r="AZ41" s="14">
        <f t="shared" si="119"/>
        <v>2011</v>
      </c>
      <c r="BA41" s="19">
        <f t="shared" ca="1" si="109"/>
        <v>0</v>
      </c>
      <c r="BB41" s="19">
        <f t="shared" ca="1" si="109"/>
        <v>0</v>
      </c>
      <c r="BC41" s="19">
        <f t="shared" ca="1" si="109"/>
        <v>0</v>
      </c>
      <c r="BD41" s="19">
        <f t="shared" ca="1" si="109"/>
        <v>0</v>
      </c>
      <c r="BE41" s="19">
        <f t="shared" ca="1" si="109"/>
        <v>14.1</v>
      </c>
      <c r="BF41" s="19">
        <f t="shared" ca="1" si="109"/>
        <v>20.7</v>
      </c>
      <c r="BG41" s="19">
        <f t="shared" ca="1" si="109"/>
        <v>139.9</v>
      </c>
      <c r="BH41" s="19">
        <f t="shared" ca="1" si="109"/>
        <v>88.2</v>
      </c>
      <c r="BI41" s="19">
        <f t="shared" ca="1" si="109"/>
        <v>27.5</v>
      </c>
      <c r="BJ41" s="19">
        <f t="shared" ca="1" si="109"/>
        <v>2.8</v>
      </c>
      <c r="BK41" s="19">
        <f t="shared" ca="1" si="109"/>
        <v>0</v>
      </c>
      <c r="BL41" s="19">
        <f t="shared" ca="1" si="109"/>
        <v>0</v>
      </c>
      <c r="BM41" s="15">
        <f t="shared" ca="1" si="110"/>
        <v>293.2</v>
      </c>
      <c r="BN41" s="14">
        <f t="shared" si="120"/>
        <v>2011</v>
      </c>
      <c r="BO41" s="19">
        <f t="shared" ca="1" si="111"/>
        <v>0</v>
      </c>
      <c r="BP41" s="19">
        <f t="shared" ca="1" si="111"/>
        <v>0</v>
      </c>
      <c r="BQ41" s="19">
        <f t="shared" ca="1" si="111"/>
        <v>0</v>
      </c>
      <c r="BR41" s="19">
        <f t="shared" ca="1" si="111"/>
        <v>0</v>
      </c>
      <c r="BS41" s="19">
        <f t="shared" ca="1" si="111"/>
        <v>25</v>
      </c>
      <c r="BT41" s="19">
        <f t="shared" ca="1" si="111"/>
        <v>46.7</v>
      </c>
      <c r="BU41" s="19">
        <f t="shared" ca="1" si="111"/>
        <v>201.2</v>
      </c>
      <c r="BV41" s="19">
        <f t="shared" ca="1" si="111"/>
        <v>147.5</v>
      </c>
      <c r="BW41" s="19">
        <f t="shared" ca="1" si="111"/>
        <v>53.2</v>
      </c>
      <c r="BX41" s="19">
        <f t="shared" ca="1" si="111"/>
        <v>9.6999999999999993</v>
      </c>
      <c r="BY41" s="19">
        <f t="shared" ca="1" si="111"/>
        <v>0</v>
      </c>
      <c r="BZ41" s="19">
        <f t="shared" ca="1" si="111"/>
        <v>0</v>
      </c>
      <c r="CA41" s="14"/>
      <c r="CB41" s="14">
        <f t="shared" si="121"/>
        <v>2011</v>
      </c>
      <c r="CC41" s="19">
        <f t="shared" ca="1" si="112"/>
        <v>0</v>
      </c>
      <c r="CD41" s="19">
        <f t="shared" ca="1" si="112"/>
        <v>0</v>
      </c>
      <c r="CE41" s="19">
        <f t="shared" ca="1" si="112"/>
        <v>0</v>
      </c>
      <c r="CF41" s="19">
        <f t="shared" ca="1" si="112"/>
        <v>1.3</v>
      </c>
      <c r="CG41" s="19">
        <f t="shared" ca="1" si="112"/>
        <v>44.6</v>
      </c>
      <c r="CH41" s="19">
        <f t="shared" ca="1" si="112"/>
        <v>88</v>
      </c>
      <c r="CI41" s="19">
        <f t="shared" ca="1" si="112"/>
        <v>263.2</v>
      </c>
      <c r="CJ41" s="19">
        <f t="shared" ca="1" si="112"/>
        <v>209.5</v>
      </c>
      <c r="CK41" s="19">
        <f t="shared" ca="1" si="112"/>
        <v>91.3</v>
      </c>
      <c r="CL41" s="19">
        <f t="shared" ca="1" si="112"/>
        <v>22.8</v>
      </c>
      <c r="CM41" s="19">
        <f t="shared" ca="1" si="112"/>
        <v>0.1</v>
      </c>
      <c r="CN41" s="19">
        <f t="shared" ca="1" si="112"/>
        <v>0</v>
      </c>
      <c r="CO41" s="14"/>
      <c r="CP41" s="14">
        <f t="shared" si="122"/>
        <v>2011</v>
      </c>
      <c r="CQ41" s="19">
        <f t="shared" ca="1" si="113"/>
        <v>0</v>
      </c>
      <c r="CR41" s="19">
        <f t="shared" ca="1" si="113"/>
        <v>0</v>
      </c>
      <c r="CS41" s="19">
        <f t="shared" ca="1" si="113"/>
        <v>0</v>
      </c>
      <c r="CT41" s="19">
        <f t="shared" ca="1" si="113"/>
        <v>4</v>
      </c>
      <c r="CU41" s="19">
        <f t="shared" ca="1" si="113"/>
        <v>71.8</v>
      </c>
      <c r="CV41" s="19">
        <f t="shared" ca="1" si="113"/>
        <v>143.19999999999999</v>
      </c>
      <c r="CW41" s="19">
        <f t="shared" ca="1" si="113"/>
        <v>325.2</v>
      </c>
      <c r="CX41" s="19">
        <f t="shared" ca="1" si="113"/>
        <v>271.5</v>
      </c>
      <c r="CY41" s="19">
        <f t="shared" ca="1" si="113"/>
        <v>142</v>
      </c>
      <c r="CZ41" s="19">
        <f t="shared" ca="1" si="113"/>
        <v>38.799999999999997</v>
      </c>
      <c r="DA41" s="19">
        <f t="shared" ca="1" si="113"/>
        <v>6.1</v>
      </c>
      <c r="DB41" s="19">
        <f t="shared" ca="1" si="113"/>
        <v>0</v>
      </c>
      <c r="DC41" s="14"/>
      <c r="DD41" s="14">
        <f t="shared" si="123"/>
        <v>2011</v>
      </c>
      <c r="DE41" s="19">
        <f t="shared" ca="1" si="114"/>
        <v>0</v>
      </c>
      <c r="DF41" s="19">
        <f t="shared" ca="1" si="114"/>
        <v>0</v>
      </c>
      <c r="DG41" s="19">
        <f t="shared" ca="1" si="114"/>
        <v>0.1</v>
      </c>
      <c r="DH41" s="19">
        <f t="shared" ca="1" si="114"/>
        <v>10.7</v>
      </c>
      <c r="DI41" s="19">
        <f t="shared" ca="1" si="114"/>
        <v>107.4</v>
      </c>
      <c r="DJ41" s="19">
        <f t="shared" ca="1" si="114"/>
        <v>202.3</v>
      </c>
      <c r="DK41" s="19">
        <f t="shared" ca="1" si="114"/>
        <v>387.2</v>
      </c>
      <c r="DL41" s="19">
        <f t="shared" ca="1" si="114"/>
        <v>333.5</v>
      </c>
      <c r="DM41" s="19">
        <f t="shared" ca="1" si="114"/>
        <v>196.6</v>
      </c>
      <c r="DN41" s="19">
        <f t="shared" ca="1" si="114"/>
        <v>61.3</v>
      </c>
      <c r="DO41" s="19">
        <f t="shared" ca="1" si="114"/>
        <v>17.600000000000001</v>
      </c>
      <c r="DP41" s="19">
        <f t="shared" ca="1" si="114"/>
        <v>0</v>
      </c>
      <c r="DQ41" s="14"/>
      <c r="DR41" s="14">
        <f t="shared" si="124"/>
        <v>2011</v>
      </c>
      <c r="DS41" s="19">
        <f t="shared" ca="1" si="115"/>
        <v>0</v>
      </c>
      <c r="DT41" s="19">
        <f t="shared" ca="1" si="115"/>
        <v>0</v>
      </c>
      <c r="DU41" s="19">
        <f t="shared" ca="1" si="115"/>
        <v>2.1</v>
      </c>
      <c r="DV41" s="19">
        <f t="shared" ca="1" si="115"/>
        <v>24</v>
      </c>
      <c r="DW41" s="19">
        <f t="shared" ca="1" si="115"/>
        <v>153.69999999999999</v>
      </c>
      <c r="DX41" s="19">
        <f t="shared" ca="1" si="115"/>
        <v>262.3</v>
      </c>
      <c r="DY41" s="19">
        <f t="shared" ca="1" si="115"/>
        <v>449.2</v>
      </c>
      <c r="DZ41" s="19">
        <f t="shared" ca="1" si="115"/>
        <v>395.5</v>
      </c>
      <c r="EA41" s="19">
        <f t="shared" ca="1" si="115"/>
        <v>255.2</v>
      </c>
      <c r="EB41" s="19">
        <f t="shared" ca="1" si="115"/>
        <v>100</v>
      </c>
      <c r="EC41" s="19">
        <f t="shared" ca="1" si="115"/>
        <v>38.5</v>
      </c>
      <c r="ED41" s="19">
        <f t="shared" ca="1" si="115"/>
        <v>0.7</v>
      </c>
      <c r="EE41" s="14"/>
    </row>
    <row r="42" spans="1:135">
      <c r="A42">
        <v>2005</v>
      </c>
      <c r="B42">
        <v>5</v>
      </c>
      <c r="C42" s="11">
        <v>10.487096774193548</v>
      </c>
      <c r="D42">
        <v>356.9</v>
      </c>
      <c r="E42">
        <v>0</v>
      </c>
      <c r="F42">
        <v>294.89999999999998</v>
      </c>
      <c r="G42">
        <v>0</v>
      </c>
      <c r="H42">
        <v>234.3</v>
      </c>
      <c r="I42">
        <v>1.4</v>
      </c>
      <c r="J42">
        <v>174.6</v>
      </c>
      <c r="K42">
        <v>3.7</v>
      </c>
      <c r="L42">
        <v>117.6</v>
      </c>
      <c r="M42">
        <v>8.6999999999999993</v>
      </c>
      <c r="N42">
        <v>70.599999999999994</v>
      </c>
      <c r="O42">
        <v>23.7</v>
      </c>
      <c r="P42">
        <v>39.5</v>
      </c>
      <c r="Q42">
        <v>54.6</v>
      </c>
      <c r="R42">
        <v>18.3</v>
      </c>
      <c r="S42">
        <v>95.4</v>
      </c>
      <c r="T42">
        <v>0</v>
      </c>
      <c r="X42" s="14">
        <f t="shared" si="116"/>
        <v>2012</v>
      </c>
      <c r="Y42" s="19">
        <f t="shared" ca="1" si="117"/>
        <v>0</v>
      </c>
      <c r="Z42" s="19">
        <f t="shared" ca="1" si="107"/>
        <v>0</v>
      </c>
      <c r="AA42" s="19">
        <f t="shared" ca="1" si="107"/>
        <v>0</v>
      </c>
      <c r="AB42" s="19">
        <f t="shared" ca="1" si="107"/>
        <v>0</v>
      </c>
      <c r="AC42" s="19">
        <f t="shared" ca="1" si="107"/>
        <v>2.8</v>
      </c>
      <c r="AD42" s="19">
        <f t="shared" ca="1" si="107"/>
        <v>25.7</v>
      </c>
      <c r="AE42" s="19">
        <f t="shared" ca="1" si="107"/>
        <v>36.299999999999997</v>
      </c>
      <c r="AF42" s="19">
        <f t="shared" ca="1" si="107"/>
        <v>19.3</v>
      </c>
      <c r="AG42" s="19">
        <f t="shared" ca="1" si="107"/>
        <v>1.8</v>
      </c>
      <c r="AH42" s="19">
        <f t="shared" ca="1" si="107"/>
        <v>0</v>
      </c>
      <c r="AI42" s="19">
        <f t="shared" ca="1" si="107"/>
        <v>0</v>
      </c>
      <c r="AJ42" s="19">
        <f t="shared" ca="1" si="107"/>
        <v>0</v>
      </c>
      <c r="AK42" s="14"/>
      <c r="AL42" s="14">
        <f t="shared" si="118"/>
        <v>2012</v>
      </c>
      <c r="AM42" s="19">
        <f t="shared" ca="1" si="108"/>
        <v>0</v>
      </c>
      <c r="AN42" s="19">
        <f t="shared" ca="1" si="108"/>
        <v>0</v>
      </c>
      <c r="AO42" s="19">
        <f t="shared" ca="1" si="108"/>
        <v>0</v>
      </c>
      <c r="AP42" s="19">
        <f t="shared" ca="1" si="108"/>
        <v>0</v>
      </c>
      <c r="AQ42" s="19">
        <f t="shared" ca="1" si="108"/>
        <v>12.2</v>
      </c>
      <c r="AR42" s="19">
        <f t="shared" ca="1" si="108"/>
        <v>48.2</v>
      </c>
      <c r="AS42" s="19">
        <f t="shared" ca="1" si="108"/>
        <v>72</v>
      </c>
      <c r="AT42" s="19">
        <f t="shared" ca="1" si="108"/>
        <v>47.4</v>
      </c>
      <c r="AU42" s="19">
        <f t="shared" ca="1" si="108"/>
        <v>8.1</v>
      </c>
      <c r="AV42" s="19">
        <f t="shared" ca="1" si="108"/>
        <v>0</v>
      </c>
      <c r="AW42" s="19">
        <f t="shared" ca="1" si="108"/>
        <v>0</v>
      </c>
      <c r="AX42" s="19">
        <f t="shared" ca="1" si="108"/>
        <v>0</v>
      </c>
      <c r="AY42" s="15"/>
      <c r="AZ42" s="14">
        <f t="shared" si="119"/>
        <v>2012</v>
      </c>
      <c r="BA42" s="19">
        <f t="shared" ca="1" si="109"/>
        <v>0</v>
      </c>
      <c r="BB42" s="19">
        <f t="shared" ca="1" si="109"/>
        <v>0</v>
      </c>
      <c r="BC42" s="19">
        <f t="shared" ca="1" si="109"/>
        <v>2.8</v>
      </c>
      <c r="BD42" s="19">
        <f t="shared" ca="1" si="109"/>
        <v>0</v>
      </c>
      <c r="BE42" s="19">
        <f t="shared" ca="1" si="109"/>
        <v>24.4</v>
      </c>
      <c r="BF42" s="19">
        <f t="shared" ca="1" si="109"/>
        <v>77.8</v>
      </c>
      <c r="BG42" s="19">
        <f t="shared" ca="1" si="109"/>
        <v>125.7</v>
      </c>
      <c r="BH42" s="19">
        <f t="shared" ca="1" si="109"/>
        <v>89.7</v>
      </c>
      <c r="BI42" s="19">
        <f t="shared" ca="1" si="109"/>
        <v>24.4</v>
      </c>
      <c r="BJ42" s="19">
        <f t="shared" ca="1" si="109"/>
        <v>1.5</v>
      </c>
      <c r="BK42" s="19">
        <f t="shared" ca="1" si="109"/>
        <v>0</v>
      </c>
      <c r="BL42" s="19">
        <f t="shared" ca="1" si="109"/>
        <v>0</v>
      </c>
      <c r="BM42" s="15">
        <f t="shared" ca="1" si="110"/>
        <v>346.29999999999995</v>
      </c>
      <c r="BN42" s="14">
        <f t="shared" si="120"/>
        <v>2012</v>
      </c>
      <c r="BO42" s="19">
        <f t="shared" ca="1" si="111"/>
        <v>0</v>
      </c>
      <c r="BP42" s="19">
        <f t="shared" ca="1" si="111"/>
        <v>0</v>
      </c>
      <c r="BQ42" s="19">
        <f t="shared" ca="1" si="111"/>
        <v>6.8</v>
      </c>
      <c r="BR42" s="19">
        <f t="shared" ca="1" si="111"/>
        <v>0.8</v>
      </c>
      <c r="BS42" s="19">
        <f t="shared" ca="1" si="111"/>
        <v>42.1</v>
      </c>
      <c r="BT42" s="19">
        <f t="shared" ca="1" si="111"/>
        <v>118.6</v>
      </c>
      <c r="BU42" s="19">
        <f t="shared" ca="1" si="111"/>
        <v>187.5</v>
      </c>
      <c r="BV42" s="19">
        <f t="shared" ca="1" si="111"/>
        <v>147</v>
      </c>
      <c r="BW42" s="19">
        <f t="shared" ca="1" si="111"/>
        <v>48</v>
      </c>
      <c r="BX42" s="19">
        <f t="shared" ca="1" si="111"/>
        <v>5.5</v>
      </c>
      <c r="BY42" s="19">
        <f t="shared" ca="1" si="111"/>
        <v>0</v>
      </c>
      <c r="BZ42" s="19">
        <f t="shared" ca="1" si="111"/>
        <v>0</v>
      </c>
      <c r="CA42" s="14"/>
      <c r="CB42" s="14">
        <f t="shared" si="121"/>
        <v>2012</v>
      </c>
      <c r="CC42" s="19">
        <f t="shared" ca="1" si="112"/>
        <v>0</v>
      </c>
      <c r="CD42" s="19">
        <f t="shared" ca="1" si="112"/>
        <v>0</v>
      </c>
      <c r="CE42" s="19">
        <f t="shared" ca="1" si="112"/>
        <v>12.3</v>
      </c>
      <c r="CF42" s="19">
        <f t="shared" ca="1" si="112"/>
        <v>4.0999999999999996</v>
      </c>
      <c r="CG42" s="19">
        <f t="shared" ca="1" si="112"/>
        <v>67</v>
      </c>
      <c r="CH42" s="19">
        <f t="shared" ca="1" si="112"/>
        <v>164.5</v>
      </c>
      <c r="CI42" s="19">
        <f t="shared" ca="1" si="112"/>
        <v>249.5</v>
      </c>
      <c r="CJ42" s="19">
        <f t="shared" ca="1" si="112"/>
        <v>209</v>
      </c>
      <c r="CK42" s="19">
        <f t="shared" ca="1" si="112"/>
        <v>78.599999999999994</v>
      </c>
      <c r="CL42" s="19">
        <f t="shared" ca="1" si="112"/>
        <v>12.6</v>
      </c>
      <c r="CM42" s="19">
        <f t="shared" ca="1" si="112"/>
        <v>0</v>
      </c>
      <c r="CN42" s="19">
        <f t="shared" ca="1" si="112"/>
        <v>0</v>
      </c>
      <c r="CO42" s="14"/>
      <c r="CP42" s="14">
        <f t="shared" si="122"/>
        <v>2012</v>
      </c>
      <c r="CQ42" s="19">
        <f t="shared" ca="1" si="113"/>
        <v>0</v>
      </c>
      <c r="CR42" s="19">
        <f t="shared" ca="1" si="113"/>
        <v>0</v>
      </c>
      <c r="CS42" s="19">
        <f t="shared" ca="1" si="113"/>
        <v>25.3</v>
      </c>
      <c r="CT42" s="19">
        <f t="shared" ca="1" si="113"/>
        <v>9</v>
      </c>
      <c r="CU42" s="19">
        <f t="shared" ca="1" si="113"/>
        <v>99.4</v>
      </c>
      <c r="CV42" s="19">
        <f t="shared" ca="1" si="113"/>
        <v>217.5</v>
      </c>
      <c r="CW42" s="19">
        <f t="shared" ca="1" si="113"/>
        <v>311.5</v>
      </c>
      <c r="CX42" s="19">
        <f t="shared" ca="1" si="113"/>
        <v>271</v>
      </c>
      <c r="CY42" s="19">
        <f t="shared" ca="1" si="113"/>
        <v>119.7</v>
      </c>
      <c r="CZ42" s="19">
        <f t="shared" ca="1" si="113"/>
        <v>29.3</v>
      </c>
      <c r="DA42" s="19">
        <f t="shared" ca="1" si="113"/>
        <v>0.6</v>
      </c>
      <c r="DB42" s="19">
        <f t="shared" ca="1" si="113"/>
        <v>0</v>
      </c>
      <c r="DC42" s="14"/>
      <c r="DD42" s="14">
        <f t="shared" si="123"/>
        <v>2012</v>
      </c>
      <c r="DE42" s="19">
        <f t="shared" ca="1" si="114"/>
        <v>0</v>
      </c>
      <c r="DF42" s="19">
        <f t="shared" ca="1" si="114"/>
        <v>0</v>
      </c>
      <c r="DG42" s="19">
        <f t="shared" ca="1" si="114"/>
        <v>47.1</v>
      </c>
      <c r="DH42" s="19">
        <f t="shared" ca="1" si="114"/>
        <v>15.6</v>
      </c>
      <c r="DI42" s="19">
        <f t="shared" ca="1" si="114"/>
        <v>146.19999999999999</v>
      </c>
      <c r="DJ42" s="19">
        <f t="shared" ca="1" si="114"/>
        <v>277</v>
      </c>
      <c r="DK42" s="19">
        <f t="shared" ca="1" si="114"/>
        <v>373.5</v>
      </c>
      <c r="DL42" s="19">
        <f t="shared" ca="1" si="114"/>
        <v>333</v>
      </c>
      <c r="DM42" s="19">
        <f t="shared" ca="1" si="114"/>
        <v>174.2</v>
      </c>
      <c r="DN42" s="19">
        <f t="shared" ca="1" si="114"/>
        <v>57.2</v>
      </c>
      <c r="DO42" s="19">
        <f t="shared" ca="1" si="114"/>
        <v>4.2</v>
      </c>
      <c r="DP42" s="19">
        <f t="shared" ca="1" si="114"/>
        <v>0</v>
      </c>
      <c r="DQ42" s="14"/>
      <c r="DR42" s="14">
        <f t="shared" si="124"/>
        <v>2012</v>
      </c>
      <c r="DS42" s="19">
        <f t="shared" ca="1" si="115"/>
        <v>0</v>
      </c>
      <c r="DT42" s="19">
        <f t="shared" ca="1" si="115"/>
        <v>0</v>
      </c>
      <c r="DU42" s="19">
        <f t="shared" ca="1" si="115"/>
        <v>74.099999999999994</v>
      </c>
      <c r="DV42" s="19">
        <f t="shared" ca="1" si="115"/>
        <v>24.5</v>
      </c>
      <c r="DW42" s="19">
        <f t="shared" ca="1" si="115"/>
        <v>202.2</v>
      </c>
      <c r="DX42" s="19">
        <f t="shared" ca="1" si="115"/>
        <v>337</v>
      </c>
      <c r="DY42" s="19">
        <f t="shared" ca="1" si="115"/>
        <v>435.5</v>
      </c>
      <c r="DZ42" s="19">
        <f t="shared" ca="1" si="115"/>
        <v>395</v>
      </c>
      <c r="EA42" s="19">
        <f t="shared" ca="1" si="115"/>
        <v>234.2</v>
      </c>
      <c r="EB42" s="19">
        <f t="shared" ca="1" si="115"/>
        <v>93</v>
      </c>
      <c r="EC42" s="19">
        <f t="shared" ca="1" si="115"/>
        <v>10</v>
      </c>
      <c r="ED42" s="19">
        <f t="shared" ca="1" si="115"/>
        <v>2.1</v>
      </c>
      <c r="EE42" s="14"/>
    </row>
    <row r="43" spans="1:135">
      <c r="A43">
        <v>2005</v>
      </c>
      <c r="B43">
        <v>6</v>
      </c>
      <c r="C43" s="11">
        <v>20.796666666666667</v>
      </c>
      <c r="D43">
        <v>71.7</v>
      </c>
      <c r="E43">
        <v>35.6</v>
      </c>
      <c r="F43">
        <v>40.5</v>
      </c>
      <c r="G43">
        <v>64.400000000000006</v>
      </c>
      <c r="H43">
        <v>18.5</v>
      </c>
      <c r="I43">
        <v>102.4</v>
      </c>
      <c r="J43">
        <v>4.4000000000000004</v>
      </c>
      <c r="K43">
        <v>148.30000000000001</v>
      </c>
      <c r="L43">
        <v>0</v>
      </c>
      <c r="M43">
        <v>203.9</v>
      </c>
      <c r="N43">
        <v>0</v>
      </c>
      <c r="O43">
        <v>263.89999999999998</v>
      </c>
      <c r="P43">
        <v>0</v>
      </c>
      <c r="Q43">
        <v>323.89999999999998</v>
      </c>
      <c r="R43">
        <v>0</v>
      </c>
      <c r="S43">
        <v>383.9</v>
      </c>
      <c r="T43">
        <v>0</v>
      </c>
      <c r="X43" s="14">
        <f t="shared" si="116"/>
        <v>2013</v>
      </c>
      <c r="Y43" s="19">
        <f t="shared" ca="1" si="117"/>
        <v>0</v>
      </c>
      <c r="Z43" s="19">
        <f t="shared" ca="1" si="107"/>
        <v>0</v>
      </c>
      <c r="AA43" s="19">
        <f t="shared" ca="1" si="107"/>
        <v>0</v>
      </c>
      <c r="AB43" s="19">
        <f t="shared" ca="1" si="107"/>
        <v>0</v>
      </c>
      <c r="AC43" s="19">
        <f t="shared" ca="1" si="107"/>
        <v>3.2</v>
      </c>
      <c r="AD43" s="19">
        <f t="shared" ca="1" si="107"/>
        <v>8.6</v>
      </c>
      <c r="AE43" s="19">
        <f t="shared" ca="1" si="107"/>
        <v>29.9</v>
      </c>
      <c r="AF43" s="19">
        <f t="shared" ca="1" si="107"/>
        <v>11</v>
      </c>
      <c r="AG43" s="19">
        <f t="shared" ca="1" si="107"/>
        <v>5.8</v>
      </c>
      <c r="AH43" s="19">
        <f t="shared" ca="1" si="107"/>
        <v>0</v>
      </c>
      <c r="AI43" s="19">
        <f t="shared" ca="1" si="107"/>
        <v>0</v>
      </c>
      <c r="AJ43" s="19">
        <f t="shared" ca="1" si="107"/>
        <v>0</v>
      </c>
      <c r="AK43" s="14"/>
      <c r="AL43" s="14">
        <f t="shared" si="118"/>
        <v>2013</v>
      </c>
      <c r="AM43" s="19">
        <f t="shared" ca="1" si="108"/>
        <v>0</v>
      </c>
      <c r="AN43" s="19">
        <f t="shared" ca="1" si="108"/>
        <v>0</v>
      </c>
      <c r="AO43" s="19">
        <f t="shared" ca="1" si="108"/>
        <v>0</v>
      </c>
      <c r="AP43" s="19">
        <f t="shared" ca="1" si="108"/>
        <v>0</v>
      </c>
      <c r="AQ43" s="19">
        <f t="shared" ca="1" si="108"/>
        <v>5.9</v>
      </c>
      <c r="AR43" s="19">
        <f t="shared" ca="1" si="108"/>
        <v>21.6</v>
      </c>
      <c r="AS43" s="19">
        <f t="shared" ca="1" si="108"/>
        <v>58.3</v>
      </c>
      <c r="AT43" s="19">
        <f t="shared" ca="1" si="108"/>
        <v>30.6</v>
      </c>
      <c r="AU43" s="19">
        <f t="shared" ca="1" si="108"/>
        <v>12.9</v>
      </c>
      <c r="AV43" s="19">
        <f t="shared" ca="1" si="108"/>
        <v>0</v>
      </c>
      <c r="AW43" s="19">
        <f t="shared" ca="1" si="108"/>
        <v>0</v>
      </c>
      <c r="AX43" s="19">
        <f t="shared" ca="1" si="108"/>
        <v>0</v>
      </c>
      <c r="AY43" s="15"/>
      <c r="AZ43" s="14">
        <f t="shared" si="119"/>
        <v>2013</v>
      </c>
      <c r="BA43" s="19">
        <f t="shared" ca="1" si="109"/>
        <v>0</v>
      </c>
      <c r="BB43" s="19">
        <f t="shared" ca="1" si="109"/>
        <v>0</v>
      </c>
      <c r="BC43" s="19">
        <f t="shared" ca="1" si="109"/>
        <v>0</v>
      </c>
      <c r="BD43" s="19">
        <f t="shared" ca="1" si="109"/>
        <v>0</v>
      </c>
      <c r="BE43" s="19">
        <f t="shared" ca="1" si="109"/>
        <v>15.7</v>
      </c>
      <c r="BF43" s="19">
        <f t="shared" ca="1" si="109"/>
        <v>41</v>
      </c>
      <c r="BG43" s="19">
        <f t="shared" ca="1" si="109"/>
        <v>98</v>
      </c>
      <c r="BH43" s="19">
        <f t="shared" ca="1" si="109"/>
        <v>63.9</v>
      </c>
      <c r="BI43" s="19">
        <f t="shared" ca="1" si="109"/>
        <v>24.1</v>
      </c>
      <c r="BJ43" s="19">
        <f t="shared" ca="1" si="109"/>
        <v>0.1</v>
      </c>
      <c r="BK43" s="19">
        <f t="shared" ca="1" si="109"/>
        <v>0</v>
      </c>
      <c r="BL43" s="19">
        <f t="shared" ca="1" si="109"/>
        <v>0</v>
      </c>
      <c r="BM43" s="15">
        <f t="shared" ca="1" si="110"/>
        <v>242.79999999999998</v>
      </c>
      <c r="BN43" s="14">
        <f t="shared" si="120"/>
        <v>2013</v>
      </c>
      <c r="BO43" s="19">
        <f t="shared" ca="1" si="111"/>
        <v>0</v>
      </c>
      <c r="BP43" s="19">
        <f t="shared" ca="1" si="111"/>
        <v>0</v>
      </c>
      <c r="BQ43" s="19">
        <f t="shared" ca="1" si="111"/>
        <v>0</v>
      </c>
      <c r="BR43" s="19">
        <f t="shared" ca="1" si="111"/>
        <v>0.7</v>
      </c>
      <c r="BS43" s="19">
        <f t="shared" ca="1" si="111"/>
        <v>34.1</v>
      </c>
      <c r="BT43" s="19">
        <f t="shared" ca="1" si="111"/>
        <v>65.900000000000006</v>
      </c>
      <c r="BU43" s="19">
        <f t="shared" ca="1" si="111"/>
        <v>153.9</v>
      </c>
      <c r="BV43" s="19">
        <f t="shared" ca="1" si="111"/>
        <v>113.9</v>
      </c>
      <c r="BW43" s="19">
        <f t="shared" ca="1" si="111"/>
        <v>43.8</v>
      </c>
      <c r="BX43" s="19">
        <f t="shared" ca="1" si="111"/>
        <v>2.6</v>
      </c>
      <c r="BY43" s="19">
        <f t="shared" ca="1" si="111"/>
        <v>0</v>
      </c>
      <c r="BZ43" s="19">
        <f t="shared" ca="1" si="111"/>
        <v>0</v>
      </c>
      <c r="CA43" s="14"/>
      <c r="CB43" s="14">
        <f t="shared" si="121"/>
        <v>2013</v>
      </c>
      <c r="CC43" s="19">
        <f t="shared" ca="1" si="112"/>
        <v>0</v>
      </c>
      <c r="CD43" s="19">
        <f t="shared" ca="1" si="112"/>
        <v>0</v>
      </c>
      <c r="CE43" s="19">
        <f t="shared" ca="1" si="112"/>
        <v>0</v>
      </c>
      <c r="CF43" s="19">
        <f t="shared" ca="1" si="112"/>
        <v>4.0999999999999996</v>
      </c>
      <c r="CG43" s="19">
        <f t="shared" ca="1" si="112"/>
        <v>56.2</v>
      </c>
      <c r="CH43" s="19">
        <f t="shared" ca="1" si="112"/>
        <v>100.9</v>
      </c>
      <c r="CI43" s="19">
        <f t="shared" ca="1" si="112"/>
        <v>215.7</v>
      </c>
      <c r="CJ43" s="19">
        <f t="shared" ca="1" si="112"/>
        <v>174.1</v>
      </c>
      <c r="CK43" s="19">
        <f t="shared" ca="1" si="112"/>
        <v>73</v>
      </c>
      <c r="CL43" s="19">
        <f t="shared" ca="1" si="112"/>
        <v>15.2</v>
      </c>
      <c r="CM43" s="19">
        <f t="shared" ca="1" si="112"/>
        <v>0</v>
      </c>
      <c r="CN43" s="19">
        <f t="shared" ca="1" si="112"/>
        <v>0</v>
      </c>
      <c r="CO43" s="14"/>
      <c r="CP43" s="14">
        <f t="shared" si="122"/>
        <v>2013</v>
      </c>
      <c r="CQ43" s="19">
        <f t="shared" ca="1" si="113"/>
        <v>0</v>
      </c>
      <c r="CR43" s="19">
        <f t="shared" ca="1" si="113"/>
        <v>0</v>
      </c>
      <c r="CS43" s="19">
        <f t="shared" ca="1" si="113"/>
        <v>0</v>
      </c>
      <c r="CT43" s="19">
        <f t="shared" ca="1" si="113"/>
        <v>11.4</v>
      </c>
      <c r="CU43" s="19">
        <f t="shared" ca="1" si="113"/>
        <v>86.9</v>
      </c>
      <c r="CV43" s="19">
        <f t="shared" ca="1" si="113"/>
        <v>149.9</v>
      </c>
      <c r="CW43" s="19">
        <f t="shared" ca="1" si="113"/>
        <v>277.7</v>
      </c>
      <c r="CX43" s="19">
        <f t="shared" ca="1" si="113"/>
        <v>236.1</v>
      </c>
      <c r="CY43" s="19">
        <f t="shared" ca="1" si="113"/>
        <v>114.4</v>
      </c>
      <c r="CZ43" s="19">
        <f t="shared" ca="1" si="113"/>
        <v>38.1</v>
      </c>
      <c r="DA43" s="19">
        <f t="shared" ca="1" si="113"/>
        <v>1.7</v>
      </c>
      <c r="DB43" s="19">
        <f t="shared" ca="1" si="113"/>
        <v>0</v>
      </c>
      <c r="DC43" s="14"/>
      <c r="DD43" s="14">
        <f t="shared" si="123"/>
        <v>2013</v>
      </c>
      <c r="DE43" s="19">
        <f t="shared" ca="1" si="114"/>
        <v>0</v>
      </c>
      <c r="DF43" s="19">
        <f t="shared" ca="1" si="114"/>
        <v>0</v>
      </c>
      <c r="DG43" s="19">
        <f t="shared" ca="1" si="114"/>
        <v>0</v>
      </c>
      <c r="DH43" s="19">
        <f t="shared" ca="1" si="114"/>
        <v>22.7</v>
      </c>
      <c r="DI43" s="19">
        <f t="shared" ca="1" si="114"/>
        <v>126.1</v>
      </c>
      <c r="DJ43" s="19">
        <f t="shared" ca="1" si="114"/>
        <v>206.5</v>
      </c>
      <c r="DK43" s="19">
        <f t="shared" ca="1" si="114"/>
        <v>339.7</v>
      </c>
      <c r="DL43" s="19">
        <f t="shared" ca="1" si="114"/>
        <v>298.10000000000002</v>
      </c>
      <c r="DM43" s="19">
        <f t="shared" ca="1" si="114"/>
        <v>163.5</v>
      </c>
      <c r="DN43" s="19">
        <f t="shared" ca="1" si="114"/>
        <v>68.8</v>
      </c>
      <c r="DO43" s="19">
        <f t="shared" ca="1" si="114"/>
        <v>6.6</v>
      </c>
      <c r="DP43" s="19">
        <f t="shared" ca="1" si="114"/>
        <v>0</v>
      </c>
      <c r="DQ43" s="14"/>
      <c r="DR43" s="14">
        <f t="shared" si="124"/>
        <v>2013</v>
      </c>
      <c r="DS43" s="19">
        <f t="shared" ca="1" si="115"/>
        <v>2.2000000000000002</v>
      </c>
      <c r="DT43" s="19">
        <f t="shared" ca="1" si="115"/>
        <v>0</v>
      </c>
      <c r="DU43" s="19">
        <f t="shared" ca="1" si="115"/>
        <v>0.5</v>
      </c>
      <c r="DV43" s="19">
        <f t="shared" ca="1" si="115"/>
        <v>39.4</v>
      </c>
      <c r="DW43" s="19">
        <f t="shared" ca="1" si="115"/>
        <v>172.7</v>
      </c>
      <c r="DX43" s="19">
        <f t="shared" ca="1" si="115"/>
        <v>266.5</v>
      </c>
      <c r="DY43" s="19">
        <f t="shared" ca="1" si="115"/>
        <v>401.7</v>
      </c>
      <c r="DZ43" s="19">
        <f t="shared" ca="1" si="115"/>
        <v>360.1</v>
      </c>
      <c r="EA43" s="19">
        <f t="shared" ca="1" si="115"/>
        <v>220.6</v>
      </c>
      <c r="EB43" s="19">
        <f t="shared" ca="1" si="115"/>
        <v>109.1</v>
      </c>
      <c r="EC43" s="19">
        <f t="shared" ca="1" si="115"/>
        <v>13.7</v>
      </c>
      <c r="ED43" s="19">
        <f t="shared" ca="1" si="115"/>
        <v>0</v>
      </c>
      <c r="EE43" s="14"/>
    </row>
    <row r="44" spans="1:135">
      <c r="A44">
        <v>2005</v>
      </c>
      <c r="B44">
        <v>7</v>
      </c>
      <c r="C44" s="11">
        <v>22.222580645161294</v>
      </c>
      <c r="D44">
        <v>37.6</v>
      </c>
      <c r="E44">
        <v>44.5</v>
      </c>
      <c r="F44">
        <v>11.6</v>
      </c>
      <c r="G44">
        <v>80.5</v>
      </c>
      <c r="H44">
        <v>1.6</v>
      </c>
      <c r="I44">
        <v>132.5</v>
      </c>
      <c r="J44">
        <v>0</v>
      </c>
      <c r="K44">
        <v>192.9</v>
      </c>
      <c r="L44">
        <v>0</v>
      </c>
      <c r="M44">
        <v>254.9</v>
      </c>
      <c r="N44">
        <v>0</v>
      </c>
      <c r="O44">
        <v>316.89999999999998</v>
      </c>
      <c r="P44">
        <v>0</v>
      </c>
      <c r="Q44">
        <v>378.9</v>
      </c>
      <c r="R44">
        <v>0</v>
      </c>
      <c r="S44">
        <v>440.9</v>
      </c>
      <c r="T44">
        <v>0</v>
      </c>
      <c r="X44" s="14">
        <f t="shared" si="116"/>
        <v>2014</v>
      </c>
      <c r="Y44" s="19">
        <f t="shared" ca="1" si="117"/>
        <v>0</v>
      </c>
      <c r="Z44" s="19">
        <f t="shared" ca="1" si="107"/>
        <v>0</v>
      </c>
      <c r="AA44" s="19">
        <f t="shared" ca="1" si="107"/>
        <v>0</v>
      </c>
      <c r="AB44" s="19">
        <f t="shared" ca="1" si="107"/>
        <v>0</v>
      </c>
      <c r="AC44" s="19">
        <f t="shared" ca="1" si="107"/>
        <v>0</v>
      </c>
      <c r="AD44" s="19">
        <f t="shared" ca="1" si="107"/>
        <v>8.9</v>
      </c>
      <c r="AE44" s="19">
        <f t="shared" ca="1" si="107"/>
        <v>6.6</v>
      </c>
      <c r="AF44" s="19">
        <f t="shared" ca="1" si="107"/>
        <v>4.5</v>
      </c>
      <c r="AG44" s="19">
        <f t="shared" ca="1" si="107"/>
        <v>3.6</v>
      </c>
      <c r="AH44" s="19">
        <f t="shared" ca="1" si="107"/>
        <v>0</v>
      </c>
      <c r="AI44" s="19">
        <f t="shared" ca="1" si="107"/>
        <v>0</v>
      </c>
      <c r="AJ44" s="19">
        <f t="shared" ca="1" si="107"/>
        <v>0</v>
      </c>
      <c r="AK44" s="14"/>
      <c r="AL44" s="14">
        <f t="shared" si="118"/>
        <v>2014</v>
      </c>
      <c r="AM44" s="19">
        <f t="shared" ca="1" si="108"/>
        <v>0</v>
      </c>
      <c r="AN44" s="19">
        <f t="shared" ca="1" si="108"/>
        <v>0</v>
      </c>
      <c r="AO44" s="19">
        <f t="shared" ca="1" si="108"/>
        <v>0</v>
      </c>
      <c r="AP44" s="19">
        <f t="shared" ca="1" si="108"/>
        <v>0</v>
      </c>
      <c r="AQ44" s="19">
        <f t="shared" ca="1" si="108"/>
        <v>1.3</v>
      </c>
      <c r="AR44" s="19">
        <f t="shared" ca="1" si="108"/>
        <v>19.7</v>
      </c>
      <c r="AS44" s="19">
        <f t="shared" ca="1" si="108"/>
        <v>22.3</v>
      </c>
      <c r="AT44" s="19">
        <f t="shared" ca="1" si="108"/>
        <v>17.899999999999999</v>
      </c>
      <c r="AU44" s="19">
        <f t="shared" ca="1" si="108"/>
        <v>10</v>
      </c>
      <c r="AV44" s="19">
        <f t="shared" ca="1" si="108"/>
        <v>0</v>
      </c>
      <c r="AW44" s="19">
        <f t="shared" ca="1" si="108"/>
        <v>0</v>
      </c>
      <c r="AX44" s="19">
        <f t="shared" ca="1" si="108"/>
        <v>0</v>
      </c>
      <c r="AY44" s="15"/>
      <c r="AZ44" s="14">
        <f t="shared" si="119"/>
        <v>2014</v>
      </c>
      <c r="BA44" s="19">
        <f t="shared" ca="1" si="109"/>
        <v>0</v>
      </c>
      <c r="BB44" s="19">
        <f t="shared" ca="1" si="109"/>
        <v>0</v>
      </c>
      <c r="BC44" s="19">
        <f t="shared" ca="1" si="109"/>
        <v>0</v>
      </c>
      <c r="BD44" s="19">
        <f t="shared" ca="1" si="109"/>
        <v>0</v>
      </c>
      <c r="BE44" s="19">
        <f t="shared" ca="1" si="109"/>
        <v>7.2</v>
      </c>
      <c r="BF44" s="19">
        <f t="shared" ca="1" si="109"/>
        <v>41.5</v>
      </c>
      <c r="BG44" s="19">
        <f t="shared" ca="1" si="109"/>
        <v>50.3</v>
      </c>
      <c r="BH44" s="19">
        <f t="shared" ca="1" si="109"/>
        <v>45.9</v>
      </c>
      <c r="BI44" s="19">
        <f t="shared" ca="1" si="109"/>
        <v>21.4</v>
      </c>
      <c r="BJ44" s="19">
        <f t="shared" ca="1" si="109"/>
        <v>1.2</v>
      </c>
      <c r="BK44" s="19">
        <f t="shared" ca="1" si="109"/>
        <v>0</v>
      </c>
      <c r="BL44" s="19">
        <f t="shared" ca="1" si="109"/>
        <v>0</v>
      </c>
      <c r="BM44" s="15">
        <f t="shared" ca="1" si="110"/>
        <v>167.5</v>
      </c>
      <c r="BN44" s="14">
        <f t="shared" si="120"/>
        <v>2014</v>
      </c>
      <c r="BO44" s="19">
        <f t="shared" ca="1" si="111"/>
        <v>0</v>
      </c>
      <c r="BP44" s="19">
        <f t="shared" ca="1" si="111"/>
        <v>0</v>
      </c>
      <c r="BQ44" s="19">
        <f t="shared" ca="1" si="111"/>
        <v>0</v>
      </c>
      <c r="BR44" s="19">
        <f t="shared" ca="1" si="111"/>
        <v>0</v>
      </c>
      <c r="BS44" s="19">
        <f t="shared" ca="1" si="111"/>
        <v>14</v>
      </c>
      <c r="BT44" s="19">
        <f t="shared" ca="1" si="111"/>
        <v>68.599999999999994</v>
      </c>
      <c r="BU44" s="19">
        <f t="shared" ca="1" si="111"/>
        <v>88.9</v>
      </c>
      <c r="BV44" s="19">
        <f t="shared" ca="1" si="111"/>
        <v>91.4</v>
      </c>
      <c r="BW44" s="19">
        <f t="shared" ca="1" si="111"/>
        <v>41.1</v>
      </c>
      <c r="BX44" s="19">
        <f t="shared" ca="1" si="111"/>
        <v>6.3</v>
      </c>
      <c r="BY44" s="19">
        <f t="shared" ca="1" si="111"/>
        <v>0</v>
      </c>
      <c r="BZ44" s="19">
        <f t="shared" ca="1" si="111"/>
        <v>0</v>
      </c>
      <c r="CA44" s="14"/>
      <c r="CB44" s="14">
        <f t="shared" si="121"/>
        <v>2014</v>
      </c>
      <c r="CC44" s="19">
        <f t="shared" ca="1" si="112"/>
        <v>0</v>
      </c>
      <c r="CD44" s="19">
        <f t="shared" ca="1" si="112"/>
        <v>0</v>
      </c>
      <c r="CE44" s="19">
        <f t="shared" ca="1" si="112"/>
        <v>0</v>
      </c>
      <c r="CF44" s="19">
        <f t="shared" ca="1" si="112"/>
        <v>0</v>
      </c>
      <c r="CG44" s="19">
        <f t="shared" ca="1" si="112"/>
        <v>28.8</v>
      </c>
      <c r="CH44" s="19">
        <f t="shared" ca="1" si="112"/>
        <v>112.6</v>
      </c>
      <c r="CI44" s="19">
        <f t="shared" ca="1" si="112"/>
        <v>144.6</v>
      </c>
      <c r="CJ44" s="19">
        <f t="shared" ca="1" si="112"/>
        <v>147.1</v>
      </c>
      <c r="CK44" s="19">
        <f t="shared" ca="1" si="112"/>
        <v>80.099999999999994</v>
      </c>
      <c r="CL44" s="19">
        <f t="shared" ca="1" si="112"/>
        <v>15.3</v>
      </c>
      <c r="CM44" s="19">
        <f t="shared" ca="1" si="112"/>
        <v>0</v>
      </c>
      <c r="CN44" s="19">
        <f t="shared" ca="1" si="112"/>
        <v>0</v>
      </c>
      <c r="CO44" s="14"/>
      <c r="CP44" s="14">
        <f t="shared" si="122"/>
        <v>2014</v>
      </c>
      <c r="CQ44" s="19">
        <f t="shared" ca="1" si="113"/>
        <v>0</v>
      </c>
      <c r="CR44" s="19">
        <f t="shared" ca="1" si="113"/>
        <v>0</v>
      </c>
      <c r="CS44" s="19">
        <f t="shared" ca="1" si="113"/>
        <v>0</v>
      </c>
      <c r="CT44" s="19">
        <f t="shared" ca="1" si="113"/>
        <v>1.1000000000000001</v>
      </c>
      <c r="CU44" s="19">
        <f t="shared" ca="1" si="113"/>
        <v>58.5</v>
      </c>
      <c r="CV44" s="19">
        <f t="shared" ca="1" si="113"/>
        <v>165.9</v>
      </c>
      <c r="CW44" s="19">
        <f t="shared" ca="1" si="113"/>
        <v>206.6</v>
      </c>
      <c r="CX44" s="19">
        <f t="shared" ca="1" si="113"/>
        <v>207.8</v>
      </c>
      <c r="CY44" s="19">
        <f t="shared" ca="1" si="113"/>
        <v>126</v>
      </c>
      <c r="CZ44" s="19">
        <f t="shared" ca="1" si="113"/>
        <v>33.700000000000003</v>
      </c>
      <c r="DA44" s="19">
        <f t="shared" ca="1" si="113"/>
        <v>0</v>
      </c>
      <c r="DB44" s="19">
        <f t="shared" ca="1" si="113"/>
        <v>0</v>
      </c>
      <c r="DC44" s="14"/>
      <c r="DD44" s="14">
        <f t="shared" si="123"/>
        <v>2014</v>
      </c>
      <c r="DE44" s="19">
        <f t="shared" ca="1" si="114"/>
        <v>0</v>
      </c>
      <c r="DF44" s="19">
        <f t="shared" ca="1" si="114"/>
        <v>0</v>
      </c>
      <c r="DG44" s="19">
        <f t="shared" ca="1" si="114"/>
        <v>0</v>
      </c>
      <c r="DH44" s="19">
        <f t="shared" ca="1" si="114"/>
        <v>5.6</v>
      </c>
      <c r="DI44" s="19">
        <f t="shared" ca="1" si="114"/>
        <v>99.9</v>
      </c>
      <c r="DJ44" s="19">
        <f t="shared" ca="1" si="114"/>
        <v>224.3</v>
      </c>
      <c r="DK44" s="19">
        <f t="shared" ca="1" si="114"/>
        <v>268.60000000000002</v>
      </c>
      <c r="DL44" s="19">
        <f t="shared" ca="1" si="114"/>
        <v>269.8</v>
      </c>
      <c r="DM44" s="19">
        <f t="shared" ca="1" si="114"/>
        <v>178</v>
      </c>
      <c r="DN44" s="19">
        <f t="shared" ca="1" si="114"/>
        <v>57.7</v>
      </c>
      <c r="DO44" s="19">
        <f t="shared" ca="1" si="114"/>
        <v>2.2999999999999998</v>
      </c>
      <c r="DP44" s="19">
        <f t="shared" ca="1" si="114"/>
        <v>0</v>
      </c>
      <c r="DQ44" s="14"/>
      <c r="DR44" s="14">
        <f t="shared" si="124"/>
        <v>2014</v>
      </c>
      <c r="DS44" s="19">
        <f t="shared" ca="1" si="115"/>
        <v>0</v>
      </c>
      <c r="DT44" s="19">
        <f t="shared" ca="1" si="115"/>
        <v>0</v>
      </c>
      <c r="DU44" s="19">
        <f t="shared" ca="1" si="115"/>
        <v>0</v>
      </c>
      <c r="DV44" s="19">
        <f t="shared" ca="1" si="115"/>
        <v>15.4</v>
      </c>
      <c r="DW44" s="19">
        <f t="shared" ca="1" si="115"/>
        <v>146.30000000000001</v>
      </c>
      <c r="DX44" s="19">
        <f t="shared" ca="1" si="115"/>
        <v>284.3</v>
      </c>
      <c r="DY44" s="19">
        <f t="shared" ca="1" si="115"/>
        <v>330.6</v>
      </c>
      <c r="DZ44" s="19">
        <f t="shared" ca="1" si="115"/>
        <v>331.8</v>
      </c>
      <c r="EA44" s="19">
        <f t="shared" ca="1" si="115"/>
        <v>235.1</v>
      </c>
      <c r="EB44" s="19">
        <f t="shared" ca="1" si="115"/>
        <v>87.8</v>
      </c>
      <c r="EC44" s="19">
        <f t="shared" ca="1" si="115"/>
        <v>9.5</v>
      </c>
      <c r="ED44" s="19">
        <f t="shared" ca="1" si="115"/>
        <v>0</v>
      </c>
      <c r="EE44" s="14"/>
    </row>
    <row r="45" spans="1:135">
      <c r="A45">
        <v>2005</v>
      </c>
      <c r="B45">
        <v>8</v>
      </c>
      <c r="C45" s="11">
        <v>21.312903225806458</v>
      </c>
      <c r="D45">
        <v>45.8</v>
      </c>
      <c r="E45">
        <v>24.5</v>
      </c>
      <c r="F45">
        <v>14.7</v>
      </c>
      <c r="G45">
        <v>55.4</v>
      </c>
      <c r="H45">
        <v>3.7</v>
      </c>
      <c r="I45">
        <v>106.4</v>
      </c>
      <c r="J45">
        <v>0</v>
      </c>
      <c r="K45">
        <v>164.7</v>
      </c>
      <c r="L45">
        <v>0</v>
      </c>
      <c r="M45">
        <v>226.7</v>
      </c>
      <c r="N45">
        <v>0</v>
      </c>
      <c r="O45">
        <v>288.7</v>
      </c>
      <c r="P45">
        <v>0</v>
      </c>
      <c r="Q45">
        <v>350.7</v>
      </c>
      <c r="R45">
        <v>0</v>
      </c>
      <c r="S45">
        <v>412.7</v>
      </c>
      <c r="T45">
        <v>0</v>
      </c>
      <c r="X45" s="14">
        <f t="shared" si="116"/>
        <v>2015</v>
      </c>
      <c r="Y45" s="19">
        <f t="shared" ca="1" si="117"/>
        <v>0</v>
      </c>
      <c r="Z45" s="19">
        <f t="shared" ca="1" si="107"/>
        <v>0</v>
      </c>
      <c r="AA45" s="19">
        <f t="shared" ca="1" si="107"/>
        <v>0</v>
      </c>
      <c r="AB45" s="19">
        <f t="shared" ca="1" si="107"/>
        <v>0</v>
      </c>
      <c r="AC45" s="19">
        <f t="shared" ca="1" si="107"/>
        <v>3.7</v>
      </c>
      <c r="AD45" s="19">
        <f t="shared" ca="1" si="107"/>
        <v>0</v>
      </c>
      <c r="AE45" s="19">
        <f t="shared" ca="1" si="107"/>
        <v>16.2</v>
      </c>
      <c r="AF45" s="19">
        <f t="shared" ca="1" si="107"/>
        <v>13.6</v>
      </c>
      <c r="AG45" s="19">
        <f t="shared" ca="1" si="107"/>
        <v>17.7</v>
      </c>
      <c r="AH45" s="19">
        <f t="shared" ca="1" si="107"/>
        <v>0</v>
      </c>
      <c r="AI45" s="19">
        <f t="shared" ca="1" si="107"/>
        <v>0</v>
      </c>
      <c r="AJ45" s="19">
        <f t="shared" ca="1" si="107"/>
        <v>0</v>
      </c>
      <c r="AK45" s="14"/>
      <c r="AL45" s="14">
        <f t="shared" si="118"/>
        <v>2015</v>
      </c>
      <c r="AM45" s="19">
        <f t="shared" ca="1" si="108"/>
        <v>0</v>
      </c>
      <c r="AN45" s="19">
        <f t="shared" ca="1" si="108"/>
        <v>0</v>
      </c>
      <c r="AO45" s="19">
        <f t="shared" ca="1" si="108"/>
        <v>0</v>
      </c>
      <c r="AP45" s="19">
        <f t="shared" ca="1" si="108"/>
        <v>0</v>
      </c>
      <c r="AQ45" s="19">
        <f t="shared" ca="1" si="108"/>
        <v>11</v>
      </c>
      <c r="AR45" s="19">
        <f t="shared" ca="1" si="108"/>
        <v>0.7</v>
      </c>
      <c r="AS45" s="19">
        <f t="shared" ca="1" si="108"/>
        <v>43.5</v>
      </c>
      <c r="AT45" s="19">
        <f t="shared" ca="1" si="108"/>
        <v>32.799999999999997</v>
      </c>
      <c r="AU45" s="19">
        <f t="shared" ca="1" si="108"/>
        <v>40.9</v>
      </c>
      <c r="AV45" s="19">
        <f t="shared" ca="1" si="108"/>
        <v>0.5</v>
      </c>
      <c r="AW45" s="19">
        <f t="shared" ca="1" si="108"/>
        <v>0</v>
      </c>
      <c r="AX45" s="19">
        <f t="shared" ca="1" si="108"/>
        <v>0</v>
      </c>
      <c r="AY45" s="15"/>
      <c r="AZ45" s="14">
        <f t="shared" si="119"/>
        <v>2015</v>
      </c>
      <c r="BA45" s="19">
        <f t="shared" ca="1" si="109"/>
        <v>0</v>
      </c>
      <c r="BB45" s="19">
        <f t="shared" ca="1" si="109"/>
        <v>0</v>
      </c>
      <c r="BC45" s="19">
        <f t="shared" ca="1" si="109"/>
        <v>0</v>
      </c>
      <c r="BD45" s="19">
        <f t="shared" ca="1" si="109"/>
        <v>0</v>
      </c>
      <c r="BE45" s="19">
        <f t="shared" ca="1" si="109"/>
        <v>25</v>
      </c>
      <c r="BF45" s="19">
        <f t="shared" ca="1" si="109"/>
        <v>6</v>
      </c>
      <c r="BG45" s="19">
        <f t="shared" ca="1" si="109"/>
        <v>79.8</v>
      </c>
      <c r="BH45" s="19">
        <f t="shared" ca="1" si="109"/>
        <v>65.599999999999994</v>
      </c>
      <c r="BI45" s="19">
        <f t="shared" ca="1" si="109"/>
        <v>70</v>
      </c>
      <c r="BJ45" s="19">
        <f t="shared" ca="1" si="109"/>
        <v>2.8</v>
      </c>
      <c r="BK45" s="19">
        <f t="shared" ca="1" si="109"/>
        <v>1.5</v>
      </c>
      <c r="BL45" s="19">
        <f t="shared" ca="1" si="109"/>
        <v>0</v>
      </c>
      <c r="BM45" s="15">
        <f t="shared" ca="1" si="110"/>
        <v>250.7</v>
      </c>
      <c r="BN45" s="14">
        <f t="shared" si="120"/>
        <v>2015</v>
      </c>
      <c r="BO45" s="19">
        <f t="shared" ca="1" si="111"/>
        <v>0</v>
      </c>
      <c r="BP45" s="19">
        <f t="shared" ca="1" si="111"/>
        <v>0</v>
      </c>
      <c r="BQ45" s="19">
        <f t="shared" ca="1" si="111"/>
        <v>0</v>
      </c>
      <c r="BR45" s="19">
        <f t="shared" ca="1" si="111"/>
        <v>0</v>
      </c>
      <c r="BS45" s="19">
        <f t="shared" ca="1" si="111"/>
        <v>42.5</v>
      </c>
      <c r="BT45" s="19">
        <f t="shared" ca="1" si="111"/>
        <v>25.3</v>
      </c>
      <c r="BU45" s="19">
        <f t="shared" ca="1" si="111"/>
        <v>129.19999999999999</v>
      </c>
      <c r="BV45" s="19">
        <f t="shared" ca="1" si="111"/>
        <v>115.8</v>
      </c>
      <c r="BW45" s="19">
        <f t="shared" ca="1" si="111"/>
        <v>113.7</v>
      </c>
      <c r="BX45" s="19">
        <f t="shared" ca="1" si="111"/>
        <v>6.8</v>
      </c>
      <c r="BY45" s="19">
        <f t="shared" ca="1" si="111"/>
        <v>3.5</v>
      </c>
      <c r="BZ45" s="19">
        <f t="shared" ca="1" si="111"/>
        <v>0</v>
      </c>
      <c r="CA45" s="14"/>
      <c r="CB45" s="14">
        <f t="shared" si="121"/>
        <v>2015</v>
      </c>
      <c r="CC45" s="19">
        <f t="shared" ca="1" si="112"/>
        <v>0</v>
      </c>
      <c r="CD45" s="19">
        <f t="shared" ca="1" si="112"/>
        <v>0</v>
      </c>
      <c r="CE45" s="19">
        <f t="shared" ca="1" si="112"/>
        <v>0</v>
      </c>
      <c r="CF45" s="19">
        <f t="shared" ca="1" si="112"/>
        <v>0</v>
      </c>
      <c r="CG45" s="19">
        <f t="shared" ca="1" si="112"/>
        <v>68.8</v>
      </c>
      <c r="CH45" s="19">
        <f t="shared" ca="1" si="112"/>
        <v>70.900000000000006</v>
      </c>
      <c r="CI45" s="19">
        <f t="shared" ca="1" si="112"/>
        <v>186.4</v>
      </c>
      <c r="CJ45" s="19">
        <f t="shared" ca="1" si="112"/>
        <v>177.4</v>
      </c>
      <c r="CK45" s="19">
        <f t="shared" ca="1" si="112"/>
        <v>164.9</v>
      </c>
      <c r="CL45" s="19">
        <f t="shared" ca="1" si="112"/>
        <v>10.8</v>
      </c>
      <c r="CM45" s="19">
        <f t="shared" ca="1" si="112"/>
        <v>7.4</v>
      </c>
      <c r="CN45" s="19">
        <f t="shared" ca="1" si="112"/>
        <v>0</v>
      </c>
      <c r="CO45" s="14"/>
      <c r="CP45" s="14">
        <f t="shared" si="122"/>
        <v>2015</v>
      </c>
      <c r="CQ45" s="19">
        <f t="shared" ca="1" si="113"/>
        <v>0</v>
      </c>
      <c r="CR45" s="19">
        <f t="shared" ca="1" si="113"/>
        <v>0</v>
      </c>
      <c r="CS45" s="19">
        <f t="shared" ca="1" si="113"/>
        <v>0</v>
      </c>
      <c r="CT45" s="19">
        <f t="shared" ca="1" si="113"/>
        <v>2.2000000000000002</v>
      </c>
      <c r="CU45" s="19">
        <f t="shared" ca="1" si="113"/>
        <v>98</v>
      </c>
      <c r="CV45" s="19">
        <f t="shared" ca="1" si="113"/>
        <v>122.5</v>
      </c>
      <c r="CW45" s="19">
        <f t="shared" ca="1" si="113"/>
        <v>248.4</v>
      </c>
      <c r="CX45" s="19">
        <f t="shared" ca="1" si="113"/>
        <v>239.4</v>
      </c>
      <c r="CY45" s="19">
        <f t="shared" ca="1" si="113"/>
        <v>222.4</v>
      </c>
      <c r="CZ45" s="19">
        <f t="shared" ca="1" si="113"/>
        <v>22.6</v>
      </c>
      <c r="DA45" s="19">
        <f t="shared" ca="1" si="113"/>
        <v>14.3</v>
      </c>
      <c r="DB45" s="19">
        <f t="shared" ca="1" si="113"/>
        <v>0</v>
      </c>
      <c r="DC45" s="14"/>
      <c r="DD45" s="14">
        <f t="shared" si="123"/>
        <v>2015</v>
      </c>
      <c r="DE45" s="19">
        <f t="shared" ca="1" si="114"/>
        <v>0</v>
      </c>
      <c r="DF45" s="19">
        <f t="shared" ca="1" si="114"/>
        <v>0</v>
      </c>
      <c r="DG45" s="19">
        <f t="shared" ca="1" si="114"/>
        <v>0</v>
      </c>
      <c r="DH45" s="19">
        <f t="shared" ca="1" si="114"/>
        <v>7.8</v>
      </c>
      <c r="DI45" s="19">
        <f t="shared" ca="1" si="114"/>
        <v>136.80000000000001</v>
      </c>
      <c r="DJ45" s="19">
        <f t="shared" ca="1" si="114"/>
        <v>177.6</v>
      </c>
      <c r="DK45" s="19">
        <f t="shared" ca="1" si="114"/>
        <v>310.39999999999998</v>
      </c>
      <c r="DL45" s="19">
        <f t="shared" ca="1" si="114"/>
        <v>301.39999999999998</v>
      </c>
      <c r="DM45" s="19">
        <f t="shared" ca="1" si="114"/>
        <v>282.39999999999998</v>
      </c>
      <c r="DN45" s="19">
        <f t="shared" ca="1" si="114"/>
        <v>45.1</v>
      </c>
      <c r="DO45" s="19">
        <f t="shared" ca="1" si="114"/>
        <v>27</v>
      </c>
      <c r="DP45" s="19">
        <f t="shared" ca="1" si="114"/>
        <v>1.8</v>
      </c>
      <c r="DQ45" s="14"/>
      <c r="DR45" s="14">
        <f t="shared" si="124"/>
        <v>2015</v>
      </c>
      <c r="DS45" s="19">
        <f t="shared" ca="1" si="115"/>
        <v>0</v>
      </c>
      <c r="DT45" s="19">
        <f t="shared" ca="1" si="115"/>
        <v>0</v>
      </c>
      <c r="DU45" s="19">
        <f t="shared" ca="1" si="115"/>
        <v>0</v>
      </c>
      <c r="DV45" s="19">
        <f t="shared" ca="1" si="115"/>
        <v>19.2</v>
      </c>
      <c r="DW45" s="19">
        <f t="shared" ca="1" si="115"/>
        <v>186</v>
      </c>
      <c r="DX45" s="19">
        <f t="shared" ca="1" si="115"/>
        <v>236.2</v>
      </c>
      <c r="DY45" s="19">
        <f t="shared" ca="1" si="115"/>
        <v>372.4</v>
      </c>
      <c r="DZ45" s="19">
        <f t="shared" ca="1" si="115"/>
        <v>363.4</v>
      </c>
      <c r="EA45" s="19">
        <f t="shared" ca="1" si="115"/>
        <v>342.4</v>
      </c>
      <c r="EB45" s="19">
        <f t="shared" ca="1" si="115"/>
        <v>82.3</v>
      </c>
      <c r="EC45" s="19">
        <f t="shared" ca="1" si="115"/>
        <v>45.3</v>
      </c>
      <c r="ED45" s="19">
        <f t="shared" ca="1" si="115"/>
        <v>7.1</v>
      </c>
      <c r="EE45" s="14"/>
    </row>
    <row r="46" spans="1:135">
      <c r="A46">
        <v>2005</v>
      </c>
      <c r="B46">
        <v>9</v>
      </c>
      <c r="C46" s="11">
        <v>18.91</v>
      </c>
      <c r="D46">
        <v>106.4</v>
      </c>
      <c r="E46">
        <v>13.7</v>
      </c>
      <c r="F46">
        <v>64.099999999999994</v>
      </c>
      <c r="G46">
        <v>31.4</v>
      </c>
      <c r="H46">
        <v>30.2</v>
      </c>
      <c r="I46">
        <v>57.5</v>
      </c>
      <c r="J46">
        <v>11.9</v>
      </c>
      <c r="K46">
        <v>99.2</v>
      </c>
      <c r="L46">
        <v>3.9</v>
      </c>
      <c r="M46">
        <v>151.19999999999999</v>
      </c>
      <c r="N46">
        <v>0</v>
      </c>
      <c r="O46">
        <v>207.3</v>
      </c>
      <c r="P46">
        <v>0</v>
      </c>
      <c r="Q46">
        <v>267.3</v>
      </c>
      <c r="R46">
        <v>0</v>
      </c>
      <c r="S46">
        <v>327.3</v>
      </c>
      <c r="T46">
        <v>0</v>
      </c>
      <c r="X46" s="14">
        <f t="shared" si="116"/>
        <v>2016</v>
      </c>
      <c r="Y46" s="19">
        <f t="shared" ca="1" si="117"/>
        <v>0</v>
      </c>
      <c r="Z46" s="19">
        <f t="shared" ca="1" si="107"/>
        <v>0</v>
      </c>
      <c r="AA46" s="19">
        <f t="shared" ca="1" si="107"/>
        <v>0</v>
      </c>
      <c r="AB46" s="19">
        <f t="shared" ca="1" si="107"/>
        <v>0</v>
      </c>
      <c r="AC46" s="19">
        <f t="shared" ca="1" si="107"/>
        <v>6.4</v>
      </c>
      <c r="AD46" s="19">
        <f t="shared" ca="1" si="107"/>
        <v>8.3000000000000007</v>
      </c>
      <c r="AE46" s="19">
        <f t="shared" ca="1" si="107"/>
        <v>35.700000000000003</v>
      </c>
      <c r="AF46" s="19">
        <f t="shared" ca="1" si="107"/>
        <v>32.6</v>
      </c>
      <c r="AG46" s="19">
        <f t="shared" ca="1" si="107"/>
        <v>7.1</v>
      </c>
      <c r="AH46" s="19">
        <f t="shared" ca="1" si="107"/>
        <v>0</v>
      </c>
      <c r="AI46" s="19">
        <f t="shared" ca="1" si="107"/>
        <v>0</v>
      </c>
      <c r="AJ46" s="19">
        <f t="shared" ca="1" si="107"/>
        <v>0</v>
      </c>
      <c r="AK46" s="14"/>
      <c r="AL46" s="14">
        <f t="shared" si="118"/>
        <v>2016</v>
      </c>
      <c r="AM46" s="19">
        <f t="shared" ca="1" si="108"/>
        <v>0</v>
      </c>
      <c r="AN46" s="19">
        <f t="shared" ca="1" si="108"/>
        <v>0</v>
      </c>
      <c r="AO46" s="19">
        <f t="shared" ca="1" si="108"/>
        <v>0</v>
      </c>
      <c r="AP46" s="19">
        <f t="shared" ca="1" si="108"/>
        <v>0</v>
      </c>
      <c r="AQ46" s="19">
        <f t="shared" ca="1" si="108"/>
        <v>11.1</v>
      </c>
      <c r="AR46" s="19">
        <f t="shared" ca="1" si="108"/>
        <v>20.2</v>
      </c>
      <c r="AS46" s="19">
        <f t="shared" ca="1" si="108"/>
        <v>72.900000000000006</v>
      </c>
      <c r="AT46" s="19">
        <f t="shared" ca="1" si="108"/>
        <v>78.5</v>
      </c>
      <c r="AU46" s="19">
        <f t="shared" ca="1" si="108"/>
        <v>16.600000000000001</v>
      </c>
      <c r="AV46" s="19">
        <f t="shared" ca="1" si="108"/>
        <v>0.4</v>
      </c>
      <c r="AW46" s="19">
        <f t="shared" ca="1" si="108"/>
        <v>0</v>
      </c>
      <c r="AX46" s="19">
        <f t="shared" ca="1" si="108"/>
        <v>0</v>
      </c>
      <c r="AY46" s="15"/>
      <c r="AZ46" s="14">
        <f t="shared" si="119"/>
        <v>2016</v>
      </c>
      <c r="BA46" s="19">
        <f t="shared" ca="1" si="109"/>
        <v>0</v>
      </c>
      <c r="BB46" s="19">
        <f t="shared" ca="1" si="109"/>
        <v>0</v>
      </c>
      <c r="BC46" s="19">
        <f t="shared" ca="1" si="109"/>
        <v>0</v>
      </c>
      <c r="BD46" s="19">
        <f t="shared" ca="1" si="109"/>
        <v>0</v>
      </c>
      <c r="BE46" s="19">
        <f t="shared" ca="1" si="109"/>
        <v>18.399999999999999</v>
      </c>
      <c r="BF46" s="19">
        <f t="shared" ca="1" si="109"/>
        <v>37.299999999999997</v>
      </c>
      <c r="BG46" s="19">
        <f t="shared" ca="1" si="109"/>
        <v>123.3</v>
      </c>
      <c r="BH46" s="19">
        <f t="shared" ca="1" si="109"/>
        <v>136.5</v>
      </c>
      <c r="BI46" s="19">
        <f t="shared" ca="1" si="109"/>
        <v>41.4</v>
      </c>
      <c r="BJ46" s="19">
        <f t="shared" ca="1" si="109"/>
        <v>4.5</v>
      </c>
      <c r="BK46" s="19">
        <f t="shared" ca="1" si="109"/>
        <v>0</v>
      </c>
      <c r="BL46" s="19">
        <f t="shared" ca="1" si="109"/>
        <v>0</v>
      </c>
      <c r="BM46" s="15">
        <f t="shared" ca="1" si="110"/>
        <v>361.4</v>
      </c>
      <c r="BN46" s="14">
        <f t="shared" si="120"/>
        <v>2016</v>
      </c>
      <c r="BO46" s="19">
        <f t="shared" ca="1" si="111"/>
        <v>0</v>
      </c>
      <c r="BP46" s="19">
        <f t="shared" ca="1" si="111"/>
        <v>0</v>
      </c>
      <c r="BQ46" s="19">
        <f t="shared" ca="1" si="111"/>
        <v>0</v>
      </c>
      <c r="BR46" s="19">
        <f t="shared" ca="1" si="111"/>
        <v>0</v>
      </c>
      <c r="BS46" s="19">
        <f t="shared" ca="1" si="111"/>
        <v>30.6</v>
      </c>
      <c r="BT46" s="19">
        <f t="shared" ca="1" si="111"/>
        <v>67.5</v>
      </c>
      <c r="BU46" s="19">
        <f t="shared" ca="1" si="111"/>
        <v>182.4</v>
      </c>
      <c r="BV46" s="19">
        <f t="shared" ca="1" si="111"/>
        <v>198.1</v>
      </c>
      <c r="BW46" s="19">
        <f t="shared" ca="1" si="111"/>
        <v>75.5</v>
      </c>
      <c r="BX46" s="19">
        <f t="shared" ca="1" si="111"/>
        <v>15.8</v>
      </c>
      <c r="BY46" s="19">
        <f t="shared" ca="1" si="111"/>
        <v>0.1</v>
      </c>
      <c r="BZ46" s="19">
        <f t="shared" ca="1" si="111"/>
        <v>0</v>
      </c>
      <c r="CA46" s="14"/>
      <c r="CB46" s="14">
        <f t="shared" si="121"/>
        <v>2016</v>
      </c>
      <c r="CC46" s="19">
        <f t="shared" ca="1" si="112"/>
        <v>0</v>
      </c>
      <c r="CD46" s="19">
        <f t="shared" ca="1" si="112"/>
        <v>0</v>
      </c>
      <c r="CE46" s="19">
        <f t="shared" ca="1" si="112"/>
        <v>0</v>
      </c>
      <c r="CF46" s="19">
        <f t="shared" ca="1" si="112"/>
        <v>0</v>
      </c>
      <c r="CG46" s="19">
        <f t="shared" ca="1" si="112"/>
        <v>45.2</v>
      </c>
      <c r="CH46" s="19">
        <f t="shared" ca="1" si="112"/>
        <v>109.2</v>
      </c>
      <c r="CI46" s="19">
        <f t="shared" ca="1" si="112"/>
        <v>244.4</v>
      </c>
      <c r="CJ46" s="19">
        <f t="shared" ca="1" si="112"/>
        <v>260.10000000000002</v>
      </c>
      <c r="CK46" s="19">
        <f t="shared" ca="1" si="112"/>
        <v>120.4</v>
      </c>
      <c r="CL46" s="19">
        <f t="shared" ca="1" si="112"/>
        <v>35.1</v>
      </c>
      <c r="CM46" s="19">
        <f t="shared" ca="1" si="112"/>
        <v>2.1</v>
      </c>
      <c r="CN46" s="19">
        <f t="shared" ca="1" si="112"/>
        <v>0</v>
      </c>
      <c r="CO46" s="14"/>
      <c r="CP46" s="14">
        <f t="shared" si="122"/>
        <v>2016</v>
      </c>
      <c r="CQ46" s="19">
        <f t="shared" ca="1" si="113"/>
        <v>0</v>
      </c>
      <c r="CR46" s="19">
        <f t="shared" ca="1" si="113"/>
        <v>0</v>
      </c>
      <c r="CS46" s="19">
        <f t="shared" ca="1" si="113"/>
        <v>0.5</v>
      </c>
      <c r="CT46" s="19">
        <f t="shared" ca="1" si="113"/>
        <v>1.9</v>
      </c>
      <c r="CU46" s="19">
        <f t="shared" ca="1" si="113"/>
        <v>67.2</v>
      </c>
      <c r="CV46" s="19">
        <f t="shared" ca="1" si="113"/>
        <v>161</v>
      </c>
      <c r="CW46" s="19">
        <f t="shared" ca="1" si="113"/>
        <v>306.39999999999998</v>
      </c>
      <c r="CX46" s="19">
        <f t="shared" ca="1" si="113"/>
        <v>322.10000000000002</v>
      </c>
      <c r="CY46" s="19">
        <f t="shared" ca="1" si="113"/>
        <v>176.2</v>
      </c>
      <c r="CZ46" s="19">
        <f t="shared" ca="1" si="113"/>
        <v>63.3</v>
      </c>
      <c r="DA46" s="19">
        <f t="shared" ca="1" si="113"/>
        <v>6.1</v>
      </c>
      <c r="DB46" s="19">
        <f t="shared" ca="1" si="113"/>
        <v>0</v>
      </c>
      <c r="DC46" s="14"/>
      <c r="DD46" s="14">
        <f t="shared" si="123"/>
        <v>2016</v>
      </c>
      <c r="DE46" s="19">
        <f t="shared" ca="1" si="114"/>
        <v>0</v>
      </c>
      <c r="DF46" s="19">
        <f t="shared" ca="1" si="114"/>
        <v>0</v>
      </c>
      <c r="DG46" s="19">
        <f t="shared" ca="1" si="114"/>
        <v>3.4</v>
      </c>
      <c r="DH46" s="19">
        <f t="shared" ca="1" si="114"/>
        <v>6.5</v>
      </c>
      <c r="DI46" s="19">
        <f t="shared" ca="1" si="114"/>
        <v>102.1</v>
      </c>
      <c r="DJ46" s="19">
        <f t="shared" ca="1" si="114"/>
        <v>219</v>
      </c>
      <c r="DK46" s="19">
        <f t="shared" ca="1" si="114"/>
        <v>368.4</v>
      </c>
      <c r="DL46" s="19">
        <f t="shared" ca="1" si="114"/>
        <v>384.1</v>
      </c>
      <c r="DM46" s="19">
        <f t="shared" ca="1" si="114"/>
        <v>236</v>
      </c>
      <c r="DN46" s="19">
        <f t="shared" ca="1" si="114"/>
        <v>97.6</v>
      </c>
      <c r="DO46" s="19">
        <f t="shared" ca="1" si="114"/>
        <v>20.100000000000001</v>
      </c>
      <c r="DP46" s="19">
        <f t="shared" ca="1" si="114"/>
        <v>0</v>
      </c>
      <c r="DQ46" s="14"/>
      <c r="DR46" s="14">
        <f t="shared" si="124"/>
        <v>2016</v>
      </c>
      <c r="DS46" s="19">
        <f t="shared" ca="1" si="115"/>
        <v>0</v>
      </c>
      <c r="DT46" s="19">
        <f t="shared" ca="1" si="115"/>
        <v>0</v>
      </c>
      <c r="DU46" s="19">
        <f t="shared" ca="1" si="115"/>
        <v>7.4</v>
      </c>
      <c r="DV46" s="19">
        <f t="shared" ca="1" si="115"/>
        <v>15.4</v>
      </c>
      <c r="DW46" s="19">
        <f t="shared" ca="1" si="115"/>
        <v>140.9</v>
      </c>
      <c r="DX46" s="19">
        <f t="shared" ca="1" si="115"/>
        <v>279</v>
      </c>
      <c r="DY46" s="19">
        <f t="shared" ca="1" si="115"/>
        <v>430.4</v>
      </c>
      <c r="DZ46" s="19">
        <f t="shared" ca="1" si="115"/>
        <v>446.1</v>
      </c>
      <c r="EA46" s="19">
        <f t="shared" ca="1" si="115"/>
        <v>296</v>
      </c>
      <c r="EB46" s="19">
        <f t="shared" ca="1" si="115"/>
        <v>138.19999999999999</v>
      </c>
      <c r="EC46" s="19">
        <f t="shared" ca="1" si="115"/>
        <v>46.5</v>
      </c>
      <c r="ED46" s="19">
        <f t="shared" ca="1" si="115"/>
        <v>0</v>
      </c>
      <c r="EE46" s="14"/>
    </row>
    <row r="47" spans="1:135">
      <c r="A47">
        <v>2005</v>
      </c>
      <c r="B47">
        <v>10</v>
      </c>
      <c r="C47" s="11">
        <v>11.716129032258063</v>
      </c>
      <c r="D47">
        <v>322.3</v>
      </c>
      <c r="E47">
        <v>3.5</v>
      </c>
      <c r="F47">
        <v>266.5</v>
      </c>
      <c r="G47">
        <v>9.6999999999999993</v>
      </c>
      <c r="H47">
        <v>214.8</v>
      </c>
      <c r="I47">
        <v>20</v>
      </c>
      <c r="J47">
        <v>164.8</v>
      </c>
      <c r="K47">
        <v>32</v>
      </c>
      <c r="L47">
        <v>117</v>
      </c>
      <c r="M47">
        <v>46.2</v>
      </c>
      <c r="N47">
        <v>74.8</v>
      </c>
      <c r="O47">
        <v>66</v>
      </c>
      <c r="P47">
        <v>44</v>
      </c>
      <c r="Q47">
        <v>97.2</v>
      </c>
      <c r="R47">
        <v>20.5</v>
      </c>
      <c r="S47">
        <v>135.69999999999999</v>
      </c>
      <c r="T47">
        <v>0</v>
      </c>
      <c r="X47" s="14">
        <f t="shared" si="116"/>
        <v>2017</v>
      </c>
      <c r="Y47" s="19">
        <f t="shared" ca="1" si="117"/>
        <v>0</v>
      </c>
      <c r="Z47" s="19">
        <f t="shared" ca="1" si="107"/>
        <v>0</v>
      </c>
      <c r="AA47" s="19">
        <f t="shared" ca="1" si="107"/>
        <v>0</v>
      </c>
      <c r="AB47" s="19">
        <f t="shared" ca="1" si="107"/>
        <v>0</v>
      </c>
      <c r="AC47" s="19">
        <f t="shared" ca="1" si="107"/>
        <v>2.2999999999999998</v>
      </c>
      <c r="AD47" s="19">
        <f t="shared" ca="1" si="107"/>
        <v>7.4</v>
      </c>
      <c r="AE47" s="19">
        <f t="shared" ca="1" si="107"/>
        <v>1</v>
      </c>
      <c r="AF47" s="19">
        <f t="shared" ca="1" si="107"/>
        <v>1.6</v>
      </c>
      <c r="AG47" s="19">
        <f t="shared" ca="1" si="107"/>
        <v>10.7</v>
      </c>
      <c r="AH47" s="19">
        <f t="shared" ca="1" si="107"/>
        <v>0</v>
      </c>
      <c r="AI47" s="19">
        <f t="shared" ca="1" si="107"/>
        <v>0</v>
      </c>
      <c r="AJ47" s="19">
        <f t="shared" ca="1" si="107"/>
        <v>0</v>
      </c>
      <c r="AK47" s="14"/>
      <c r="AL47" s="14">
        <f t="shared" si="118"/>
        <v>2017</v>
      </c>
      <c r="AM47" s="19">
        <f t="shared" ca="1" si="108"/>
        <v>0</v>
      </c>
      <c r="AN47" s="19">
        <f t="shared" ca="1" si="108"/>
        <v>0</v>
      </c>
      <c r="AO47" s="19">
        <f t="shared" ca="1" si="108"/>
        <v>0</v>
      </c>
      <c r="AP47" s="19">
        <f t="shared" ca="1" si="108"/>
        <v>0</v>
      </c>
      <c r="AQ47" s="19">
        <f t="shared" ca="1" si="108"/>
        <v>4.3</v>
      </c>
      <c r="AR47" s="19">
        <f t="shared" ca="1" si="108"/>
        <v>20.100000000000001</v>
      </c>
      <c r="AS47" s="19">
        <f t="shared" ca="1" si="108"/>
        <v>16.5</v>
      </c>
      <c r="AT47" s="19">
        <f t="shared" ca="1" si="108"/>
        <v>15.1</v>
      </c>
      <c r="AU47" s="19">
        <f t="shared" ca="1" si="108"/>
        <v>26.5</v>
      </c>
      <c r="AV47" s="19">
        <f t="shared" ca="1" si="108"/>
        <v>0</v>
      </c>
      <c r="AW47" s="19">
        <f t="shared" ca="1" si="108"/>
        <v>0</v>
      </c>
      <c r="AX47" s="19">
        <f t="shared" ca="1" si="108"/>
        <v>0</v>
      </c>
      <c r="AY47" s="15"/>
      <c r="AZ47" s="14">
        <f t="shared" si="119"/>
        <v>2017</v>
      </c>
      <c r="BA47" s="19">
        <f t="shared" ca="1" si="109"/>
        <v>0</v>
      </c>
      <c r="BB47" s="19">
        <f t="shared" ca="1" si="109"/>
        <v>0</v>
      </c>
      <c r="BC47" s="19">
        <f t="shared" ca="1" si="109"/>
        <v>0</v>
      </c>
      <c r="BD47" s="19">
        <f t="shared" ca="1" si="109"/>
        <v>0.5</v>
      </c>
      <c r="BE47" s="19">
        <f t="shared" ca="1" si="109"/>
        <v>8.6</v>
      </c>
      <c r="BF47" s="19">
        <f t="shared" ca="1" si="109"/>
        <v>40.9</v>
      </c>
      <c r="BG47" s="19">
        <f t="shared" ca="1" si="109"/>
        <v>61.8</v>
      </c>
      <c r="BH47" s="19">
        <f t="shared" ca="1" si="109"/>
        <v>44.6</v>
      </c>
      <c r="BI47" s="19">
        <f t="shared" ca="1" si="109"/>
        <v>52</v>
      </c>
      <c r="BJ47" s="19">
        <f t="shared" ca="1" si="109"/>
        <v>5.5</v>
      </c>
      <c r="BK47" s="19">
        <f t="shared" ca="1" si="109"/>
        <v>0</v>
      </c>
      <c r="BL47" s="19">
        <f t="shared" ca="1" si="109"/>
        <v>0</v>
      </c>
      <c r="BM47" s="15">
        <f t="shared" ca="1" si="110"/>
        <v>213.9</v>
      </c>
      <c r="BN47" s="14">
        <f t="shared" si="120"/>
        <v>2017</v>
      </c>
      <c r="BO47" s="19">
        <f t="shared" ca="1" si="111"/>
        <v>0</v>
      </c>
      <c r="BP47" s="19">
        <f t="shared" ca="1" si="111"/>
        <v>0</v>
      </c>
      <c r="BQ47" s="19">
        <f t="shared" ca="1" si="111"/>
        <v>0</v>
      </c>
      <c r="BR47" s="19">
        <f t="shared" ca="1" si="111"/>
        <v>2.5</v>
      </c>
      <c r="BS47" s="19">
        <f t="shared" ca="1" si="111"/>
        <v>17.3</v>
      </c>
      <c r="BT47" s="19">
        <f t="shared" ca="1" si="111"/>
        <v>70.7</v>
      </c>
      <c r="BU47" s="19">
        <f t="shared" ca="1" si="111"/>
        <v>119.9</v>
      </c>
      <c r="BV47" s="19">
        <f t="shared" ca="1" si="111"/>
        <v>93.2</v>
      </c>
      <c r="BW47" s="19">
        <f t="shared" ca="1" si="111"/>
        <v>83.9</v>
      </c>
      <c r="BX47" s="19">
        <f t="shared" ca="1" si="111"/>
        <v>20.5</v>
      </c>
      <c r="BY47" s="19">
        <f t="shared" ca="1" si="111"/>
        <v>0</v>
      </c>
      <c r="BZ47" s="19">
        <f t="shared" ca="1" si="111"/>
        <v>0</v>
      </c>
      <c r="CA47" s="14"/>
      <c r="CB47" s="14">
        <f t="shared" si="121"/>
        <v>2017</v>
      </c>
      <c r="CC47" s="19">
        <f t="shared" ca="1" si="112"/>
        <v>0</v>
      </c>
      <c r="CD47" s="19">
        <f t="shared" ca="1" si="112"/>
        <v>0</v>
      </c>
      <c r="CE47" s="19">
        <f t="shared" ca="1" si="112"/>
        <v>0</v>
      </c>
      <c r="CF47" s="19">
        <f t="shared" ca="1" si="112"/>
        <v>6.8</v>
      </c>
      <c r="CG47" s="19">
        <f t="shared" ca="1" si="112"/>
        <v>29.2</v>
      </c>
      <c r="CH47" s="19">
        <f t="shared" ca="1" si="112"/>
        <v>109.8</v>
      </c>
      <c r="CI47" s="19">
        <f t="shared" ca="1" si="112"/>
        <v>181.9</v>
      </c>
      <c r="CJ47" s="19">
        <f t="shared" ca="1" si="112"/>
        <v>149.30000000000001</v>
      </c>
      <c r="CK47" s="19">
        <f t="shared" ca="1" si="112"/>
        <v>121.1</v>
      </c>
      <c r="CL47" s="19">
        <f t="shared" ca="1" si="112"/>
        <v>50</v>
      </c>
      <c r="CM47" s="19">
        <f t="shared" ca="1" si="112"/>
        <v>0</v>
      </c>
      <c r="CN47" s="19">
        <f t="shared" ca="1" si="112"/>
        <v>0</v>
      </c>
      <c r="CO47" s="14"/>
      <c r="CP47" s="14">
        <f t="shared" si="122"/>
        <v>2017</v>
      </c>
      <c r="CQ47" s="19">
        <f t="shared" ca="1" si="113"/>
        <v>0</v>
      </c>
      <c r="CR47" s="19">
        <f t="shared" ca="1" si="113"/>
        <v>0</v>
      </c>
      <c r="CS47" s="19">
        <f t="shared" ca="1" si="113"/>
        <v>0</v>
      </c>
      <c r="CT47" s="19">
        <f t="shared" ca="1" si="113"/>
        <v>16.5</v>
      </c>
      <c r="CU47" s="19">
        <f t="shared" ca="1" si="113"/>
        <v>49.2</v>
      </c>
      <c r="CV47" s="19">
        <f t="shared" ca="1" si="113"/>
        <v>157.6</v>
      </c>
      <c r="CW47" s="19">
        <f t="shared" ca="1" si="113"/>
        <v>243.9</v>
      </c>
      <c r="CX47" s="19">
        <f t="shared" ca="1" si="113"/>
        <v>211.3</v>
      </c>
      <c r="CY47" s="19">
        <f t="shared" ca="1" si="113"/>
        <v>168.2</v>
      </c>
      <c r="CZ47" s="19">
        <f t="shared" ca="1" si="113"/>
        <v>86.7</v>
      </c>
      <c r="DA47" s="19">
        <f t="shared" ca="1" si="113"/>
        <v>0</v>
      </c>
      <c r="DB47" s="19">
        <f t="shared" ca="1" si="113"/>
        <v>0</v>
      </c>
      <c r="DC47" s="14"/>
      <c r="DD47" s="14">
        <f t="shared" si="123"/>
        <v>2017</v>
      </c>
      <c r="DE47" s="19">
        <f t="shared" ca="1" si="114"/>
        <v>0</v>
      </c>
      <c r="DF47" s="19">
        <f t="shared" ca="1" si="114"/>
        <v>0</v>
      </c>
      <c r="DG47" s="19">
        <f t="shared" ca="1" si="114"/>
        <v>0</v>
      </c>
      <c r="DH47" s="19">
        <f t="shared" ca="1" si="114"/>
        <v>32.9</v>
      </c>
      <c r="DI47" s="19">
        <f t="shared" ca="1" si="114"/>
        <v>79.400000000000006</v>
      </c>
      <c r="DJ47" s="19">
        <f t="shared" ca="1" si="114"/>
        <v>216.6</v>
      </c>
      <c r="DK47" s="19">
        <f t="shared" ca="1" si="114"/>
        <v>305.89999999999998</v>
      </c>
      <c r="DL47" s="19">
        <f t="shared" ca="1" si="114"/>
        <v>273.3</v>
      </c>
      <c r="DM47" s="19">
        <f t="shared" ca="1" si="114"/>
        <v>224.6</v>
      </c>
      <c r="DN47" s="19">
        <f t="shared" ca="1" si="114"/>
        <v>126.7</v>
      </c>
      <c r="DO47" s="19">
        <f t="shared" ca="1" si="114"/>
        <v>0</v>
      </c>
      <c r="DP47" s="19">
        <f t="shared" ca="1" si="114"/>
        <v>0</v>
      </c>
      <c r="DQ47" s="14"/>
      <c r="DR47" s="14">
        <f t="shared" si="124"/>
        <v>2017</v>
      </c>
      <c r="DS47" s="19">
        <f t="shared" ca="1" si="115"/>
        <v>0</v>
      </c>
      <c r="DT47" s="19">
        <f t="shared" ca="1" si="115"/>
        <v>3.8</v>
      </c>
      <c r="DU47" s="19">
        <f t="shared" ca="1" si="115"/>
        <v>2</v>
      </c>
      <c r="DV47" s="19">
        <f t="shared" ca="1" si="115"/>
        <v>55.2</v>
      </c>
      <c r="DW47" s="19">
        <f t="shared" ca="1" si="115"/>
        <v>117.8</v>
      </c>
      <c r="DX47" s="19">
        <f t="shared" ca="1" si="115"/>
        <v>276.60000000000002</v>
      </c>
      <c r="DY47" s="19">
        <f t="shared" ca="1" si="115"/>
        <v>367.9</v>
      </c>
      <c r="DZ47" s="19">
        <f t="shared" ca="1" si="115"/>
        <v>335.3</v>
      </c>
      <c r="EA47" s="19">
        <f t="shared" ca="1" si="115"/>
        <v>283</v>
      </c>
      <c r="EB47" s="19">
        <f t="shared" ca="1" si="115"/>
        <v>171.1</v>
      </c>
      <c r="EC47" s="19">
        <f t="shared" ca="1" si="115"/>
        <v>3.4</v>
      </c>
      <c r="ED47" s="19">
        <f t="shared" ca="1" si="115"/>
        <v>0</v>
      </c>
      <c r="EE47" s="14"/>
    </row>
    <row r="48" spans="1:135">
      <c r="A48">
        <v>2005</v>
      </c>
      <c r="B48">
        <v>11</v>
      </c>
      <c r="C48" s="11">
        <v>4.9166666666666634</v>
      </c>
      <c r="D48">
        <v>512.5</v>
      </c>
      <c r="E48">
        <v>0</v>
      </c>
      <c r="F48">
        <v>452.5</v>
      </c>
      <c r="G48">
        <v>0</v>
      </c>
      <c r="H48">
        <v>392.5</v>
      </c>
      <c r="I48">
        <v>0</v>
      </c>
      <c r="J48">
        <v>332.5</v>
      </c>
      <c r="K48">
        <v>0</v>
      </c>
      <c r="L48">
        <v>272.5</v>
      </c>
      <c r="M48">
        <v>0</v>
      </c>
      <c r="N48">
        <v>215.6</v>
      </c>
      <c r="O48">
        <v>3.1</v>
      </c>
      <c r="P48">
        <v>165.4</v>
      </c>
      <c r="Q48">
        <v>12.9</v>
      </c>
      <c r="R48">
        <v>123.1</v>
      </c>
      <c r="S48">
        <v>30.6</v>
      </c>
      <c r="T48">
        <v>8</v>
      </c>
      <c r="X48" s="14">
        <f t="shared" si="116"/>
        <v>2018</v>
      </c>
      <c r="Y48" s="19">
        <f t="shared" ca="1" si="117"/>
        <v>0</v>
      </c>
      <c r="Z48" s="19">
        <f t="shared" ca="1" si="117"/>
        <v>0</v>
      </c>
      <c r="AA48" s="19">
        <f t="shared" ca="1" si="117"/>
        <v>0</v>
      </c>
      <c r="AB48" s="19">
        <f t="shared" ca="1" si="117"/>
        <v>0</v>
      </c>
      <c r="AC48" s="19">
        <f t="shared" ca="1" si="117"/>
        <v>4.8</v>
      </c>
      <c r="AD48" s="19">
        <f t="shared" ca="1" si="117"/>
        <v>9.8000000000000007</v>
      </c>
      <c r="AE48" s="19">
        <f t="shared" ca="1" si="117"/>
        <v>30.4</v>
      </c>
      <c r="AF48" s="19">
        <f t="shared" ca="1" si="117"/>
        <v>25.2</v>
      </c>
      <c r="AG48" s="19">
        <f t="shared" ca="1" si="117"/>
        <v>13.4</v>
      </c>
      <c r="AH48" s="19">
        <f t="shared" ca="1" si="117"/>
        <v>4.5999999999999996</v>
      </c>
      <c r="AI48" s="19">
        <f t="shared" ca="1" si="117"/>
        <v>0</v>
      </c>
      <c r="AJ48" s="19">
        <f t="shared" ca="1" si="117"/>
        <v>0</v>
      </c>
      <c r="AK48" s="14"/>
      <c r="AL48" s="14">
        <f t="shared" si="118"/>
        <v>2018</v>
      </c>
      <c r="AM48" s="19">
        <f t="shared" ref="AM48:AX52" ca="1" si="125">OFFSET($G$2,(ROW()-32)*12+COLUMN()-39,0)</f>
        <v>0</v>
      </c>
      <c r="AN48" s="19">
        <f t="shared" ca="1" si="125"/>
        <v>0</v>
      </c>
      <c r="AO48" s="19">
        <f t="shared" ca="1" si="125"/>
        <v>0</v>
      </c>
      <c r="AP48" s="19">
        <f t="shared" ca="1" si="125"/>
        <v>0</v>
      </c>
      <c r="AQ48" s="19">
        <f t="shared" ca="1" si="125"/>
        <v>13.7</v>
      </c>
      <c r="AR48" s="19">
        <f t="shared" ca="1" si="125"/>
        <v>19.8</v>
      </c>
      <c r="AS48" s="19">
        <f t="shared" ca="1" si="125"/>
        <v>62.5</v>
      </c>
      <c r="AT48" s="19">
        <f t="shared" ca="1" si="125"/>
        <v>66.400000000000006</v>
      </c>
      <c r="AU48" s="19">
        <f t="shared" ca="1" si="125"/>
        <v>31.2</v>
      </c>
      <c r="AV48" s="19">
        <f t="shared" ca="1" si="125"/>
        <v>8.6</v>
      </c>
      <c r="AW48" s="19">
        <f t="shared" ca="1" si="125"/>
        <v>0</v>
      </c>
      <c r="AX48" s="19">
        <f t="shared" ca="1" si="125"/>
        <v>0</v>
      </c>
      <c r="AY48" s="15"/>
      <c r="AZ48" s="14">
        <f t="shared" si="119"/>
        <v>2018</v>
      </c>
      <c r="BA48" s="19">
        <f t="shared" ref="BA48:BL52" ca="1" si="126">OFFSET($I$2,(ROW()-32)*12+COLUMN()-53,0)</f>
        <v>0</v>
      </c>
      <c r="BB48" s="19">
        <f t="shared" ca="1" si="126"/>
        <v>0</v>
      </c>
      <c r="BC48" s="19">
        <f t="shared" ca="1" si="126"/>
        <v>0</v>
      </c>
      <c r="BD48" s="19">
        <f t="shared" ca="1" si="126"/>
        <v>0</v>
      </c>
      <c r="BE48" s="19">
        <f t="shared" ca="1" si="126"/>
        <v>26.8</v>
      </c>
      <c r="BF48" s="19">
        <f t="shared" ca="1" si="126"/>
        <v>31.4</v>
      </c>
      <c r="BG48" s="19">
        <f t="shared" ca="1" si="126"/>
        <v>109.3</v>
      </c>
      <c r="BH48" s="19">
        <f t="shared" ca="1" si="126"/>
        <v>122.1</v>
      </c>
      <c r="BI48" s="19">
        <f t="shared" ca="1" si="126"/>
        <v>54.8</v>
      </c>
      <c r="BJ48" s="19">
        <f t="shared" ca="1" si="126"/>
        <v>12.6</v>
      </c>
      <c r="BK48" s="19">
        <f t="shared" ca="1" si="126"/>
        <v>0</v>
      </c>
      <c r="BL48" s="19">
        <f t="shared" ca="1" si="126"/>
        <v>0</v>
      </c>
      <c r="BM48" s="15">
        <f t="shared" ca="1" si="110"/>
        <v>357.00000000000006</v>
      </c>
      <c r="BN48" s="14">
        <f t="shared" si="120"/>
        <v>2018</v>
      </c>
      <c r="BO48" s="19">
        <f t="shared" ref="BO48:BZ52" ca="1" si="127">OFFSET($K$2,(ROW()-32)*12+COLUMN()-67,0)</f>
        <v>0</v>
      </c>
      <c r="BP48" s="19">
        <f t="shared" ca="1" si="127"/>
        <v>0</v>
      </c>
      <c r="BQ48" s="19">
        <f t="shared" ca="1" si="127"/>
        <v>0</v>
      </c>
      <c r="BR48" s="19">
        <f t="shared" ca="1" si="127"/>
        <v>0</v>
      </c>
      <c r="BS48" s="19">
        <f t="shared" ca="1" si="127"/>
        <v>45.5</v>
      </c>
      <c r="BT48" s="19">
        <f t="shared" ca="1" si="127"/>
        <v>54.4</v>
      </c>
      <c r="BU48" s="19">
        <f t="shared" ca="1" si="127"/>
        <v>166.5</v>
      </c>
      <c r="BV48" s="19">
        <f t="shared" ca="1" si="127"/>
        <v>181.5</v>
      </c>
      <c r="BW48" s="19">
        <f t="shared" ca="1" si="127"/>
        <v>82.6</v>
      </c>
      <c r="BX48" s="19">
        <f t="shared" ca="1" si="127"/>
        <v>17.100000000000001</v>
      </c>
      <c r="BY48" s="19">
        <f t="shared" ca="1" si="127"/>
        <v>0</v>
      </c>
      <c r="BZ48" s="19">
        <f t="shared" ca="1" si="127"/>
        <v>0</v>
      </c>
      <c r="CA48" s="14"/>
      <c r="CB48" s="14">
        <f t="shared" si="121"/>
        <v>2018</v>
      </c>
      <c r="CC48" s="19">
        <f t="shared" ref="CC48:CN52" ca="1" si="128">OFFSET($M$2,(ROW()-32)*12+COLUMN()-81,0)</f>
        <v>0</v>
      </c>
      <c r="CD48" s="19">
        <f t="shared" ca="1" si="128"/>
        <v>0</v>
      </c>
      <c r="CE48" s="19">
        <f t="shared" ca="1" si="128"/>
        <v>0</v>
      </c>
      <c r="CF48" s="19">
        <f t="shared" ca="1" si="128"/>
        <v>0</v>
      </c>
      <c r="CG48" s="19">
        <f t="shared" ca="1" si="128"/>
        <v>71.599999999999994</v>
      </c>
      <c r="CH48" s="19">
        <f t="shared" ca="1" si="128"/>
        <v>92.8</v>
      </c>
      <c r="CI48" s="19">
        <f t="shared" ca="1" si="128"/>
        <v>228.5</v>
      </c>
      <c r="CJ48" s="19">
        <f t="shared" ca="1" si="128"/>
        <v>242.4</v>
      </c>
      <c r="CK48" s="19">
        <f t="shared" ca="1" si="128"/>
        <v>118.9</v>
      </c>
      <c r="CL48" s="19">
        <f t="shared" ca="1" si="128"/>
        <v>25.9</v>
      </c>
      <c r="CM48" s="19">
        <f t="shared" ca="1" si="128"/>
        <v>0</v>
      </c>
      <c r="CN48" s="19">
        <f t="shared" ca="1" si="128"/>
        <v>0</v>
      </c>
      <c r="CO48" s="14"/>
      <c r="CP48" s="14">
        <f t="shared" si="122"/>
        <v>2018</v>
      </c>
      <c r="CQ48" s="19">
        <f t="shared" ref="CQ48:DB52" ca="1" si="129">OFFSET($O$2,(ROW()-32)*12+COLUMN()-95,0)</f>
        <v>0</v>
      </c>
      <c r="CR48" s="19">
        <f t="shared" ca="1" si="129"/>
        <v>0</v>
      </c>
      <c r="CS48" s="19">
        <f t="shared" ca="1" si="129"/>
        <v>0</v>
      </c>
      <c r="CT48" s="19">
        <f t="shared" ca="1" si="129"/>
        <v>0</v>
      </c>
      <c r="CU48" s="19">
        <f t="shared" ca="1" si="129"/>
        <v>106.2</v>
      </c>
      <c r="CV48" s="19">
        <f t="shared" ca="1" si="129"/>
        <v>146.30000000000001</v>
      </c>
      <c r="CW48" s="19">
        <f t="shared" ca="1" si="129"/>
        <v>290.5</v>
      </c>
      <c r="CX48" s="19">
        <f t="shared" ca="1" si="129"/>
        <v>304.39999999999998</v>
      </c>
      <c r="CY48" s="19">
        <f t="shared" ca="1" si="129"/>
        <v>165.5</v>
      </c>
      <c r="CZ48" s="19">
        <f t="shared" ca="1" si="129"/>
        <v>40.6</v>
      </c>
      <c r="DA48" s="19">
        <f t="shared" ca="1" si="129"/>
        <v>0</v>
      </c>
      <c r="DB48" s="19">
        <f t="shared" ca="1" si="129"/>
        <v>0</v>
      </c>
      <c r="DC48" s="14"/>
      <c r="DD48" s="14">
        <f t="shared" si="123"/>
        <v>2018</v>
      </c>
      <c r="DE48" s="19">
        <f t="shared" ca="1" si="114"/>
        <v>0</v>
      </c>
      <c r="DF48" s="19">
        <f t="shared" ca="1" si="114"/>
        <v>0</v>
      </c>
      <c r="DG48" s="19">
        <f t="shared" ca="1" si="114"/>
        <v>0</v>
      </c>
      <c r="DH48" s="19">
        <f t="shared" ca="1" si="114"/>
        <v>1.6</v>
      </c>
      <c r="DI48" s="19">
        <f t="shared" ca="1" si="114"/>
        <v>150</v>
      </c>
      <c r="DJ48" s="19">
        <f t="shared" ca="1" si="114"/>
        <v>203.5</v>
      </c>
      <c r="DK48" s="19">
        <f t="shared" ca="1" si="114"/>
        <v>352.5</v>
      </c>
      <c r="DL48" s="19">
        <f t="shared" ca="1" si="114"/>
        <v>366.4</v>
      </c>
      <c r="DM48" s="19">
        <f t="shared" ca="1" si="114"/>
        <v>220.1</v>
      </c>
      <c r="DN48" s="19">
        <f t="shared" ca="1" si="114"/>
        <v>58.1</v>
      </c>
      <c r="DO48" s="19">
        <f t="shared" ca="1" si="114"/>
        <v>1.3</v>
      </c>
      <c r="DP48" s="19">
        <f t="shared" ca="1" si="114"/>
        <v>0</v>
      </c>
      <c r="DQ48" s="14"/>
      <c r="DR48" s="14">
        <f t="shared" si="124"/>
        <v>2018</v>
      </c>
      <c r="DS48" s="19">
        <f t="shared" ca="1" si="115"/>
        <v>2</v>
      </c>
      <c r="DT48" s="19">
        <f t="shared" ca="1" si="115"/>
        <v>1.6</v>
      </c>
      <c r="DU48" s="19">
        <f t="shared" ca="1" si="115"/>
        <v>0</v>
      </c>
      <c r="DV48" s="19">
        <f t="shared" ca="1" si="115"/>
        <v>8.1999999999999993</v>
      </c>
      <c r="DW48" s="19">
        <f t="shared" ca="1" si="115"/>
        <v>203.9</v>
      </c>
      <c r="DX48" s="19">
        <f t="shared" ca="1" si="115"/>
        <v>263.5</v>
      </c>
      <c r="DY48" s="19">
        <f t="shared" ca="1" si="115"/>
        <v>414.5</v>
      </c>
      <c r="DZ48" s="19">
        <f t="shared" ca="1" si="115"/>
        <v>428.4</v>
      </c>
      <c r="EA48" s="19">
        <f t="shared" ca="1" si="115"/>
        <v>278.89999999999998</v>
      </c>
      <c r="EB48" s="19">
        <f t="shared" ca="1" si="115"/>
        <v>81.5</v>
      </c>
      <c r="EC48" s="19">
        <f t="shared" ca="1" si="115"/>
        <v>3.3</v>
      </c>
      <c r="ED48" s="19">
        <f t="shared" ca="1" si="115"/>
        <v>0</v>
      </c>
      <c r="EE48" s="14"/>
    </row>
    <row r="49" spans="1:135">
      <c r="A49">
        <v>2005</v>
      </c>
      <c r="B49">
        <v>12</v>
      </c>
      <c r="C49" s="11">
        <v>-3.2419354838709675</v>
      </c>
      <c r="D49">
        <v>782.5</v>
      </c>
      <c r="E49">
        <v>0</v>
      </c>
      <c r="F49">
        <v>720.5</v>
      </c>
      <c r="G49">
        <v>0</v>
      </c>
      <c r="H49">
        <v>658.5</v>
      </c>
      <c r="I49">
        <v>0</v>
      </c>
      <c r="J49">
        <v>596.5</v>
      </c>
      <c r="K49">
        <v>0</v>
      </c>
      <c r="L49">
        <v>534.5</v>
      </c>
      <c r="M49">
        <v>0</v>
      </c>
      <c r="N49">
        <v>472.5</v>
      </c>
      <c r="O49">
        <v>0</v>
      </c>
      <c r="P49">
        <v>410.5</v>
      </c>
      <c r="Q49">
        <v>0</v>
      </c>
      <c r="R49">
        <v>348.5</v>
      </c>
      <c r="S49">
        <v>0</v>
      </c>
      <c r="T49">
        <v>26</v>
      </c>
      <c r="X49" s="14">
        <f t="shared" si="116"/>
        <v>2019</v>
      </c>
      <c r="Y49" s="19">
        <f t="shared" ca="1" si="117"/>
        <v>0</v>
      </c>
      <c r="Z49" s="19">
        <f t="shared" ca="1" si="117"/>
        <v>0</v>
      </c>
      <c r="AA49" s="19">
        <f t="shared" ca="1" si="117"/>
        <v>0</v>
      </c>
      <c r="AB49" s="19">
        <f t="shared" ca="1" si="117"/>
        <v>0</v>
      </c>
      <c r="AC49" s="19">
        <f t="shared" ca="1" si="117"/>
        <v>0</v>
      </c>
      <c r="AD49" s="19">
        <f t="shared" ca="1" si="117"/>
        <v>0</v>
      </c>
      <c r="AE49" s="19">
        <f t="shared" ca="1" si="117"/>
        <v>31.9</v>
      </c>
      <c r="AF49" s="19">
        <f t="shared" ca="1" si="117"/>
        <v>2.4</v>
      </c>
      <c r="AG49" s="19">
        <f t="shared" ca="1" si="117"/>
        <v>2.5</v>
      </c>
      <c r="AH49" s="19">
        <f t="shared" ca="1" si="117"/>
        <v>0</v>
      </c>
      <c r="AI49" s="19">
        <f t="shared" ca="1" si="117"/>
        <v>0</v>
      </c>
      <c r="AJ49" s="19">
        <f t="shared" ca="1" si="117"/>
        <v>0</v>
      </c>
      <c r="AK49" s="14"/>
      <c r="AL49" s="14">
        <f t="shared" si="118"/>
        <v>2019</v>
      </c>
      <c r="AM49" s="19">
        <f t="shared" ca="1" si="125"/>
        <v>0</v>
      </c>
      <c r="AN49" s="19">
        <f t="shared" ca="1" si="125"/>
        <v>0</v>
      </c>
      <c r="AO49" s="19">
        <f t="shared" ca="1" si="125"/>
        <v>0</v>
      </c>
      <c r="AP49" s="19">
        <f t="shared" ca="1" si="125"/>
        <v>0</v>
      </c>
      <c r="AQ49" s="19">
        <f t="shared" ca="1" si="125"/>
        <v>0</v>
      </c>
      <c r="AR49" s="19">
        <f t="shared" ca="1" si="125"/>
        <v>4.7</v>
      </c>
      <c r="AS49" s="19">
        <f t="shared" ca="1" si="125"/>
        <v>62.3</v>
      </c>
      <c r="AT49" s="19">
        <f t="shared" ca="1" si="125"/>
        <v>17.7</v>
      </c>
      <c r="AU49" s="19">
        <f t="shared" ca="1" si="125"/>
        <v>5.4</v>
      </c>
      <c r="AV49" s="19">
        <f t="shared" ca="1" si="125"/>
        <v>1.8</v>
      </c>
      <c r="AW49" s="19">
        <f t="shared" ca="1" si="125"/>
        <v>0</v>
      </c>
      <c r="AX49" s="19">
        <f t="shared" ca="1" si="125"/>
        <v>0</v>
      </c>
      <c r="AY49" s="15"/>
      <c r="AZ49" s="14">
        <f t="shared" si="119"/>
        <v>2019</v>
      </c>
      <c r="BA49" s="19">
        <f t="shared" ca="1" si="126"/>
        <v>0</v>
      </c>
      <c r="BB49" s="19">
        <f t="shared" ca="1" si="126"/>
        <v>0</v>
      </c>
      <c r="BC49" s="19">
        <f t="shared" ca="1" si="126"/>
        <v>0</v>
      </c>
      <c r="BD49" s="19">
        <f t="shared" ca="1" si="126"/>
        <v>0</v>
      </c>
      <c r="BE49" s="19">
        <f t="shared" ca="1" si="126"/>
        <v>0</v>
      </c>
      <c r="BF49" s="19">
        <f t="shared" ca="1" si="126"/>
        <v>16.899999999999999</v>
      </c>
      <c r="BG49" s="19">
        <f t="shared" ca="1" si="126"/>
        <v>105.3</v>
      </c>
      <c r="BH49" s="19">
        <f t="shared" ca="1" si="126"/>
        <v>56.7</v>
      </c>
      <c r="BI49" s="19">
        <f t="shared" ca="1" si="126"/>
        <v>14.8</v>
      </c>
      <c r="BJ49" s="19">
        <f t="shared" ca="1" si="126"/>
        <v>3.8</v>
      </c>
      <c r="BK49" s="19">
        <f t="shared" ca="1" si="126"/>
        <v>0</v>
      </c>
      <c r="BL49" s="19">
        <f t="shared" ca="1" si="126"/>
        <v>0</v>
      </c>
      <c r="BM49" s="15">
        <f t="shared" ca="1" si="110"/>
        <v>197.5</v>
      </c>
      <c r="BN49" s="14">
        <f t="shared" si="120"/>
        <v>2019</v>
      </c>
      <c r="BO49" s="19">
        <f t="shared" ca="1" si="127"/>
        <v>0</v>
      </c>
      <c r="BP49" s="19">
        <f t="shared" ca="1" si="127"/>
        <v>0</v>
      </c>
      <c r="BQ49" s="19">
        <f t="shared" ca="1" si="127"/>
        <v>0</v>
      </c>
      <c r="BR49" s="19">
        <f t="shared" ca="1" si="127"/>
        <v>0</v>
      </c>
      <c r="BS49" s="19">
        <f t="shared" ca="1" si="127"/>
        <v>4.5999999999999996</v>
      </c>
      <c r="BT49" s="19">
        <f t="shared" ca="1" si="127"/>
        <v>34.4</v>
      </c>
      <c r="BU49" s="19">
        <f t="shared" ca="1" si="127"/>
        <v>163.30000000000001</v>
      </c>
      <c r="BV49" s="19">
        <f t="shared" ca="1" si="127"/>
        <v>111.4</v>
      </c>
      <c r="BW49" s="19">
        <f t="shared" ca="1" si="127"/>
        <v>39</v>
      </c>
      <c r="BX49" s="19">
        <f t="shared" ca="1" si="127"/>
        <v>5.8</v>
      </c>
      <c r="BY49" s="19">
        <f t="shared" ca="1" si="127"/>
        <v>0</v>
      </c>
      <c r="BZ49" s="19">
        <f t="shared" ca="1" si="127"/>
        <v>0</v>
      </c>
      <c r="CA49" s="14"/>
      <c r="CB49" s="14">
        <f t="shared" si="121"/>
        <v>2019</v>
      </c>
      <c r="CC49" s="19">
        <f t="shared" ca="1" si="128"/>
        <v>0</v>
      </c>
      <c r="CD49" s="19">
        <f t="shared" ca="1" si="128"/>
        <v>0</v>
      </c>
      <c r="CE49" s="19">
        <f t="shared" ca="1" si="128"/>
        <v>0</v>
      </c>
      <c r="CF49" s="19">
        <f t="shared" ca="1" si="128"/>
        <v>0</v>
      </c>
      <c r="CG49" s="19">
        <f t="shared" ca="1" si="128"/>
        <v>13.3</v>
      </c>
      <c r="CH49" s="19">
        <f t="shared" ca="1" si="128"/>
        <v>64</v>
      </c>
      <c r="CI49" s="19">
        <f t="shared" ca="1" si="128"/>
        <v>225.3</v>
      </c>
      <c r="CJ49" s="19">
        <f t="shared" ca="1" si="128"/>
        <v>173.4</v>
      </c>
      <c r="CK49" s="19">
        <f t="shared" ca="1" si="128"/>
        <v>80.2</v>
      </c>
      <c r="CL49" s="19">
        <f t="shared" ca="1" si="128"/>
        <v>9.9</v>
      </c>
      <c r="CM49" s="19">
        <f t="shared" ca="1" si="128"/>
        <v>0</v>
      </c>
      <c r="CN49" s="19">
        <f t="shared" ca="1" si="128"/>
        <v>0</v>
      </c>
      <c r="CO49" s="14"/>
      <c r="CP49" s="14">
        <f t="shared" si="122"/>
        <v>2019</v>
      </c>
      <c r="CQ49" s="19">
        <f t="shared" ca="1" si="129"/>
        <v>0</v>
      </c>
      <c r="CR49" s="19">
        <f t="shared" ca="1" si="129"/>
        <v>0</v>
      </c>
      <c r="CS49" s="19">
        <f t="shared" ca="1" si="129"/>
        <v>0</v>
      </c>
      <c r="CT49" s="19">
        <f t="shared" ca="1" si="129"/>
        <v>0.9</v>
      </c>
      <c r="CU49" s="19">
        <f t="shared" ca="1" si="129"/>
        <v>25.1</v>
      </c>
      <c r="CV49" s="19">
        <f t="shared" ca="1" si="129"/>
        <v>108.1</v>
      </c>
      <c r="CW49" s="19">
        <f t="shared" ca="1" si="129"/>
        <v>287.3</v>
      </c>
      <c r="CX49" s="19">
        <f t="shared" ca="1" si="129"/>
        <v>235.4</v>
      </c>
      <c r="CY49" s="19">
        <f t="shared" ca="1" si="129"/>
        <v>133.4</v>
      </c>
      <c r="CZ49" s="19">
        <f t="shared" ca="1" si="129"/>
        <v>18.3</v>
      </c>
      <c r="DA49" s="19">
        <f t="shared" ca="1" si="129"/>
        <v>0</v>
      </c>
      <c r="DB49" s="19">
        <f t="shared" ca="1" si="129"/>
        <v>0</v>
      </c>
      <c r="DC49" s="14"/>
      <c r="DD49" s="14">
        <f t="shared" si="123"/>
        <v>2019</v>
      </c>
      <c r="DE49" s="19">
        <f t="shared" ca="1" si="114"/>
        <v>0</v>
      </c>
      <c r="DF49" s="19">
        <f t="shared" ca="1" si="114"/>
        <v>0</v>
      </c>
      <c r="DG49" s="19">
        <f t="shared" ca="1" si="114"/>
        <v>0</v>
      </c>
      <c r="DH49" s="19">
        <f t="shared" ca="1" si="114"/>
        <v>6.4</v>
      </c>
      <c r="DI49" s="19">
        <f t="shared" ca="1" si="114"/>
        <v>50.3</v>
      </c>
      <c r="DJ49" s="19">
        <f t="shared" ca="1" si="114"/>
        <v>161.1</v>
      </c>
      <c r="DK49" s="19">
        <f t="shared" ca="1" si="114"/>
        <v>349.3</v>
      </c>
      <c r="DL49" s="19">
        <f t="shared" ca="1" si="114"/>
        <v>297.39999999999998</v>
      </c>
      <c r="DM49" s="19">
        <f t="shared" ca="1" si="114"/>
        <v>193.2</v>
      </c>
      <c r="DN49" s="19">
        <f t="shared" ca="1" si="114"/>
        <v>40.9</v>
      </c>
      <c r="DO49" s="19">
        <f t="shared" ca="1" si="114"/>
        <v>0</v>
      </c>
      <c r="DP49" s="19">
        <f t="shared" ca="1" si="114"/>
        <v>0</v>
      </c>
      <c r="DQ49" s="14"/>
      <c r="DR49" s="14">
        <f t="shared" si="124"/>
        <v>2019</v>
      </c>
      <c r="DS49" s="19">
        <f t="shared" ca="1" si="115"/>
        <v>0</v>
      </c>
      <c r="DT49" s="19">
        <f t="shared" ca="1" si="115"/>
        <v>0.5</v>
      </c>
      <c r="DU49" s="19">
        <f t="shared" ca="1" si="115"/>
        <v>0</v>
      </c>
      <c r="DV49" s="19">
        <f t="shared" ca="1" si="115"/>
        <v>18.100000000000001</v>
      </c>
      <c r="DW49" s="19">
        <f t="shared" ca="1" si="115"/>
        <v>90.8</v>
      </c>
      <c r="DX49" s="19">
        <f t="shared" ca="1" si="115"/>
        <v>220.8</v>
      </c>
      <c r="DY49" s="19">
        <f t="shared" ca="1" si="115"/>
        <v>411.3</v>
      </c>
      <c r="DZ49" s="19">
        <f t="shared" ca="1" si="115"/>
        <v>359.4</v>
      </c>
      <c r="EA49" s="19">
        <f t="shared" ca="1" si="115"/>
        <v>253.2</v>
      </c>
      <c r="EB49" s="19">
        <f t="shared" ca="1" si="115"/>
        <v>76.099999999999994</v>
      </c>
      <c r="EC49" s="19">
        <f t="shared" ca="1" si="115"/>
        <v>0</v>
      </c>
      <c r="ED49" s="19">
        <f t="shared" ca="1" si="115"/>
        <v>0</v>
      </c>
      <c r="EE49" s="14"/>
    </row>
    <row r="50" spans="1:135">
      <c r="A50">
        <v>2006</v>
      </c>
      <c r="B50">
        <v>1</v>
      </c>
      <c r="C50" s="11">
        <v>-0.49999999999999983</v>
      </c>
      <c r="D50">
        <v>697.5</v>
      </c>
      <c r="E50">
        <v>0</v>
      </c>
      <c r="F50">
        <v>635.5</v>
      </c>
      <c r="G50">
        <v>0</v>
      </c>
      <c r="H50">
        <v>573.5</v>
      </c>
      <c r="I50">
        <v>0</v>
      </c>
      <c r="J50">
        <v>511.5</v>
      </c>
      <c r="K50">
        <v>0</v>
      </c>
      <c r="L50">
        <v>449.5</v>
      </c>
      <c r="M50">
        <v>0</v>
      </c>
      <c r="N50">
        <v>387.5</v>
      </c>
      <c r="O50">
        <v>0</v>
      </c>
      <c r="P50">
        <v>325.5</v>
      </c>
      <c r="Q50">
        <v>0</v>
      </c>
      <c r="R50">
        <v>263.5</v>
      </c>
      <c r="S50">
        <v>0</v>
      </c>
      <c r="T50">
        <v>16</v>
      </c>
      <c r="X50" s="14">
        <f t="shared" si="116"/>
        <v>2020</v>
      </c>
      <c r="Y50" s="19">
        <f t="shared" ca="1" si="117"/>
        <v>0</v>
      </c>
      <c r="Z50" s="19">
        <f t="shared" ca="1" si="117"/>
        <v>0</v>
      </c>
      <c r="AA50" s="19">
        <f t="shared" ca="1" si="117"/>
        <v>0</v>
      </c>
      <c r="AB50" s="19">
        <f t="shared" ca="1" si="117"/>
        <v>0</v>
      </c>
      <c r="AC50" s="19">
        <f t="shared" ca="1" si="117"/>
        <v>4.3</v>
      </c>
      <c r="AD50" s="19">
        <f t="shared" ca="1" si="117"/>
        <v>7.8</v>
      </c>
      <c r="AE50" s="19">
        <f t="shared" ca="1" si="117"/>
        <v>40</v>
      </c>
      <c r="AF50" s="19">
        <f t="shared" ca="1" si="117"/>
        <v>15.7</v>
      </c>
      <c r="AG50" s="19">
        <f t="shared" ca="1" si="117"/>
        <v>0.4</v>
      </c>
      <c r="AH50" s="19">
        <f t="shared" ca="1" si="117"/>
        <v>0</v>
      </c>
      <c r="AI50" s="19">
        <f t="shared" ca="1" si="117"/>
        <v>0</v>
      </c>
      <c r="AJ50" s="19">
        <f t="shared" ca="1" si="117"/>
        <v>0</v>
      </c>
      <c r="AK50" s="14"/>
      <c r="AL50" s="14">
        <f t="shared" si="118"/>
        <v>2020</v>
      </c>
      <c r="AM50" s="19">
        <f t="shared" ca="1" si="125"/>
        <v>0</v>
      </c>
      <c r="AN50" s="19">
        <f t="shared" ca="1" si="125"/>
        <v>0</v>
      </c>
      <c r="AO50" s="19">
        <f t="shared" ca="1" si="125"/>
        <v>0</v>
      </c>
      <c r="AP50" s="19">
        <f t="shared" ca="1" si="125"/>
        <v>0</v>
      </c>
      <c r="AQ50" s="19">
        <f t="shared" ca="1" si="125"/>
        <v>11.4</v>
      </c>
      <c r="AR50" s="19">
        <f t="shared" ca="1" si="125"/>
        <v>21.2</v>
      </c>
      <c r="AS50" s="19">
        <f t="shared" ca="1" si="125"/>
        <v>80.2</v>
      </c>
      <c r="AT50" s="19">
        <f t="shared" ca="1" si="125"/>
        <v>38.299999999999997</v>
      </c>
      <c r="AU50" s="19">
        <f t="shared" ca="1" si="125"/>
        <v>6.9</v>
      </c>
      <c r="AV50" s="19">
        <f t="shared" ca="1" si="125"/>
        <v>0</v>
      </c>
      <c r="AW50" s="19">
        <f t="shared" ca="1" si="125"/>
        <v>1.8</v>
      </c>
      <c r="AX50" s="19">
        <f t="shared" ca="1" si="125"/>
        <v>0</v>
      </c>
      <c r="AY50" s="15"/>
      <c r="AZ50" s="14">
        <f t="shared" si="119"/>
        <v>2020</v>
      </c>
      <c r="BA50" s="19">
        <f t="shared" ca="1" si="126"/>
        <v>0</v>
      </c>
      <c r="BB50" s="19">
        <f t="shared" ca="1" si="126"/>
        <v>0</v>
      </c>
      <c r="BC50" s="19">
        <f t="shared" ca="1" si="126"/>
        <v>0</v>
      </c>
      <c r="BD50" s="19">
        <f t="shared" ca="1" si="126"/>
        <v>0</v>
      </c>
      <c r="BE50" s="19">
        <f t="shared" ca="1" si="126"/>
        <v>19.399999999999999</v>
      </c>
      <c r="BF50" s="19">
        <f t="shared" ca="1" si="126"/>
        <v>45.2</v>
      </c>
      <c r="BG50" s="19">
        <f t="shared" ca="1" si="126"/>
        <v>139.4</v>
      </c>
      <c r="BH50" s="19">
        <f t="shared" ca="1" si="126"/>
        <v>81.3</v>
      </c>
      <c r="BI50" s="19">
        <f t="shared" ca="1" si="126"/>
        <v>23</v>
      </c>
      <c r="BJ50" s="19">
        <f t="shared" ca="1" si="126"/>
        <v>0</v>
      </c>
      <c r="BK50" s="19">
        <f t="shared" ca="1" si="126"/>
        <v>5.4</v>
      </c>
      <c r="BL50" s="19">
        <f t="shared" ca="1" si="126"/>
        <v>0</v>
      </c>
      <c r="BM50" s="15">
        <f t="shared" ca="1" si="110"/>
        <v>313.7</v>
      </c>
      <c r="BN50" s="14">
        <f t="shared" si="120"/>
        <v>2020</v>
      </c>
      <c r="BO50" s="19">
        <f t="shared" ca="1" si="127"/>
        <v>0</v>
      </c>
      <c r="BP50" s="19">
        <f t="shared" ca="1" si="127"/>
        <v>0</v>
      </c>
      <c r="BQ50" s="19">
        <f t="shared" ca="1" si="127"/>
        <v>0</v>
      </c>
      <c r="BR50" s="19">
        <f t="shared" ca="1" si="127"/>
        <v>0</v>
      </c>
      <c r="BS50" s="19">
        <f t="shared" ca="1" si="127"/>
        <v>28.5</v>
      </c>
      <c r="BT50" s="19">
        <f t="shared" ca="1" si="127"/>
        <v>78.8</v>
      </c>
      <c r="BU50" s="19">
        <f t="shared" ca="1" si="127"/>
        <v>201.4</v>
      </c>
      <c r="BV50" s="19">
        <f t="shared" ca="1" si="127"/>
        <v>138</v>
      </c>
      <c r="BW50" s="19">
        <f t="shared" ca="1" si="127"/>
        <v>45.6</v>
      </c>
      <c r="BX50" s="19">
        <f t="shared" ca="1" si="127"/>
        <v>0.2</v>
      </c>
      <c r="BY50" s="19">
        <f t="shared" ca="1" si="127"/>
        <v>13.2</v>
      </c>
      <c r="BZ50" s="19">
        <f t="shared" ca="1" si="127"/>
        <v>0</v>
      </c>
      <c r="CA50" s="14"/>
      <c r="CB50" s="14">
        <f t="shared" si="121"/>
        <v>2020</v>
      </c>
      <c r="CC50" s="19">
        <f t="shared" ca="1" si="128"/>
        <v>0</v>
      </c>
      <c r="CD50" s="19">
        <f t="shared" ca="1" si="128"/>
        <v>0</v>
      </c>
      <c r="CE50" s="19">
        <f t="shared" ca="1" si="128"/>
        <v>0</v>
      </c>
      <c r="CF50" s="19">
        <f t="shared" ca="1" si="128"/>
        <v>0</v>
      </c>
      <c r="CG50" s="19">
        <f t="shared" ca="1" si="128"/>
        <v>40.6</v>
      </c>
      <c r="CH50" s="19">
        <f t="shared" ca="1" si="128"/>
        <v>124</v>
      </c>
      <c r="CI50" s="19">
        <f t="shared" ca="1" si="128"/>
        <v>263.39999999999998</v>
      </c>
      <c r="CJ50" s="19">
        <f t="shared" ca="1" si="128"/>
        <v>199.3</v>
      </c>
      <c r="CK50" s="19">
        <f t="shared" ca="1" si="128"/>
        <v>80.099999999999994</v>
      </c>
      <c r="CL50" s="19">
        <f t="shared" ca="1" si="128"/>
        <v>3.4</v>
      </c>
      <c r="CM50" s="19">
        <f t="shared" ca="1" si="128"/>
        <v>25.2</v>
      </c>
      <c r="CN50" s="19">
        <f t="shared" ca="1" si="128"/>
        <v>0</v>
      </c>
      <c r="CO50" s="14"/>
      <c r="CP50" s="14">
        <f t="shared" si="122"/>
        <v>2020</v>
      </c>
      <c r="CQ50" s="19">
        <f t="shared" ca="1" si="129"/>
        <v>0</v>
      </c>
      <c r="CR50" s="19">
        <f t="shared" ca="1" si="129"/>
        <v>0</v>
      </c>
      <c r="CS50" s="19">
        <f t="shared" ca="1" si="129"/>
        <v>0</v>
      </c>
      <c r="CT50" s="19">
        <f t="shared" ca="1" si="129"/>
        <v>0</v>
      </c>
      <c r="CU50" s="19">
        <f t="shared" ca="1" si="129"/>
        <v>61.4</v>
      </c>
      <c r="CV50" s="19">
        <f t="shared" ca="1" si="129"/>
        <v>173.7</v>
      </c>
      <c r="CW50" s="19">
        <f t="shared" ca="1" si="129"/>
        <v>325.39999999999998</v>
      </c>
      <c r="CX50" s="19">
        <f t="shared" ca="1" si="129"/>
        <v>261.3</v>
      </c>
      <c r="CY50" s="19">
        <f t="shared" ca="1" si="129"/>
        <v>126.5</v>
      </c>
      <c r="CZ50" s="19">
        <f t="shared" ca="1" si="129"/>
        <v>14.2</v>
      </c>
      <c r="DA50" s="19">
        <f t="shared" ca="1" si="129"/>
        <v>39.9</v>
      </c>
      <c r="DB50" s="19">
        <f t="shared" ca="1" si="129"/>
        <v>0</v>
      </c>
      <c r="DC50" s="14"/>
      <c r="DD50" s="14">
        <f t="shared" si="123"/>
        <v>2020</v>
      </c>
      <c r="DE50" s="19">
        <f t="shared" ca="1" si="114"/>
        <v>0</v>
      </c>
      <c r="DF50" s="19">
        <f t="shared" ca="1" si="114"/>
        <v>0</v>
      </c>
      <c r="DG50" s="19">
        <f t="shared" ca="1" si="114"/>
        <v>3.2</v>
      </c>
      <c r="DH50" s="19">
        <f t="shared" ca="1" si="114"/>
        <v>2.5</v>
      </c>
      <c r="DI50" s="19">
        <f t="shared" ca="1" si="114"/>
        <v>90</v>
      </c>
      <c r="DJ50" s="19">
        <f t="shared" ca="1" si="114"/>
        <v>229.1</v>
      </c>
      <c r="DK50" s="19">
        <f t="shared" ca="1" si="114"/>
        <v>387.4</v>
      </c>
      <c r="DL50" s="19">
        <f t="shared" ca="1" si="114"/>
        <v>323.3</v>
      </c>
      <c r="DM50" s="19">
        <f t="shared" ca="1" si="114"/>
        <v>180.8</v>
      </c>
      <c r="DN50" s="19">
        <f t="shared" ca="1" si="114"/>
        <v>35.1</v>
      </c>
      <c r="DO50" s="19">
        <f t="shared" ca="1" si="114"/>
        <v>57</v>
      </c>
      <c r="DP50" s="19">
        <f t="shared" ca="1" si="114"/>
        <v>0</v>
      </c>
      <c r="DQ50" s="14"/>
      <c r="DR50" s="14">
        <f t="shared" si="124"/>
        <v>2020</v>
      </c>
      <c r="DS50" s="19">
        <f t="shared" ca="1" si="115"/>
        <v>0</v>
      </c>
      <c r="DT50" s="19">
        <f t="shared" ca="1" si="115"/>
        <v>0</v>
      </c>
      <c r="DU50" s="19">
        <f t="shared" ca="1" si="115"/>
        <v>7.2</v>
      </c>
      <c r="DV50" s="19">
        <f t="shared" ca="1" si="115"/>
        <v>10.6</v>
      </c>
      <c r="DW50" s="19">
        <f t="shared" ca="1" si="115"/>
        <v>126</v>
      </c>
      <c r="DX50" s="19">
        <f t="shared" ca="1" si="115"/>
        <v>289.10000000000002</v>
      </c>
      <c r="DY50" s="19">
        <f t="shared" ca="1" si="115"/>
        <v>449.4</v>
      </c>
      <c r="DZ50" s="19">
        <f t="shared" ca="1" si="115"/>
        <v>385.3</v>
      </c>
      <c r="EA50" s="19">
        <f t="shared" ca="1" si="115"/>
        <v>238.4</v>
      </c>
      <c r="EB50" s="19">
        <f t="shared" ca="1" si="115"/>
        <v>65.900000000000006</v>
      </c>
      <c r="EC50" s="19">
        <f t="shared" ca="1" si="115"/>
        <v>77</v>
      </c>
      <c r="ED50" s="19">
        <f t="shared" ca="1" si="115"/>
        <v>0</v>
      </c>
      <c r="EE50" s="14"/>
    </row>
    <row r="51" spans="1:135">
      <c r="A51">
        <v>2006</v>
      </c>
      <c r="B51">
        <v>2</v>
      </c>
      <c r="C51" s="11">
        <v>-4.5214285714285714</v>
      </c>
      <c r="D51">
        <v>742.6</v>
      </c>
      <c r="E51">
        <v>0</v>
      </c>
      <c r="F51">
        <v>686.6</v>
      </c>
      <c r="G51">
        <v>0</v>
      </c>
      <c r="H51">
        <v>630.6</v>
      </c>
      <c r="I51">
        <v>0</v>
      </c>
      <c r="J51">
        <v>574.6</v>
      </c>
      <c r="K51">
        <v>0</v>
      </c>
      <c r="L51">
        <v>518.6</v>
      </c>
      <c r="M51">
        <v>0</v>
      </c>
      <c r="N51">
        <v>462.6</v>
      </c>
      <c r="O51">
        <v>0</v>
      </c>
      <c r="P51">
        <v>406.6</v>
      </c>
      <c r="Q51">
        <v>0</v>
      </c>
      <c r="R51">
        <v>350.6</v>
      </c>
      <c r="S51">
        <v>0</v>
      </c>
      <c r="T51">
        <v>21</v>
      </c>
      <c r="X51" s="14">
        <f t="shared" si="116"/>
        <v>2021</v>
      </c>
      <c r="Y51" s="19">
        <f t="shared" ca="1" si="117"/>
        <v>0</v>
      </c>
      <c r="Z51" s="19">
        <f t="shared" ca="1" si="117"/>
        <v>0</v>
      </c>
      <c r="AA51" s="19">
        <f t="shared" ca="1" si="117"/>
        <v>0</v>
      </c>
      <c r="AB51" s="19">
        <f t="shared" ca="1" si="117"/>
        <v>0</v>
      </c>
      <c r="AC51" s="19">
        <f t="shared" ca="1" si="117"/>
        <v>2.7</v>
      </c>
      <c r="AD51" s="19">
        <f t="shared" ca="1" si="117"/>
        <v>21.7</v>
      </c>
      <c r="AE51" s="19">
        <f t="shared" ca="1" si="117"/>
        <v>12.8</v>
      </c>
      <c r="AF51" s="19">
        <f t="shared" ca="1" si="117"/>
        <v>39.299999999999997</v>
      </c>
      <c r="AG51" s="19">
        <f t="shared" ca="1" si="117"/>
        <v>0</v>
      </c>
      <c r="AH51" s="19">
        <f t="shared" ca="1" si="117"/>
        <v>0.4</v>
      </c>
      <c r="AI51" s="19">
        <f t="shared" ca="1" si="117"/>
        <v>0</v>
      </c>
      <c r="AJ51" s="19">
        <f t="shared" ca="1" si="117"/>
        <v>0</v>
      </c>
      <c r="AK51" s="14"/>
      <c r="AL51" s="14">
        <f t="shared" si="118"/>
        <v>2021</v>
      </c>
      <c r="AM51" s="19">
        <f t="shared" ca="1" si="125"/>
        <v>0</v>
      </c>
      <c r="AN51" s="19">
        <f t="shared" ca="1" si="125"/>
        <v>0</v>
      </c>
      <c r="AO51" s="19">
        <f t="shared" ca="1" si="125"/>
        <v>0</v>
      </c>
      <c r="AP51" s="19">
        <f t="shared" ca="1" si="125"/>
        <v>0</v>
      </c>
      <c r="AQ51" s="19">
        <f t="shared" ca="1" si="125"/>
        <v>8.4</v>
      </c>
      <c r="AR51" s="19">
        <f t="shared" ca="1" si="125"/>
        <v>47.9</v>
      </c>
      <c r="AS51" s="19">
        <f t="shared" ca="1" si="125"/>
        <v>31</v>
      </c>
      <c r="AT51" s="19">
        <f t="shared" ca="1" si="125"/>
        <v>79.2</v>
      </c>
      <c r="AU51" s="19">
        <f t="shared" ca="1" si="125"/>
        <v>3.9</v>
      </c>
      <c r="AV51" s="19">
        <f t="shared" ca="1" si="125"/>
        <v>3.8</v>
      </c>
      <c r="AW51" s="19">
        <f t="shared" ca="1" si="125"/>
        <v>0</v>
      </c>
      <c r="AX51" s="19">
        <f t="shared" ca="1" si="125"/>
        <v>0</v>
      </c>
      <c r="AY51" s="15"/>
      <c r="AZ51" s="14">
        <f t="shared" si="119"/>
        <v>2021</v>
      </c>
      <c r="BA51" s="19">
        <f t="shared" ca="1" si="126"/>
        <v>0</v>
      </c>
      <c r="BB51" s="19">
        <f t="shared" ca="1" si="126"/>
        <v>0</v>
      </c>
      <c r="BC51" s="19">
        <f t="shared" ca="1" si="126"/>
        <v>0</v>
      </c>
      <c r="BD51" s="19">
        <f t="shared" ca="1" si="126"/>
        <v>0.3</v>
      </c>
      <c r="BE51" s="19">
        <f t="shared" ca="1" si="126"/>
        <v>16</v>
      </c>
      <c r="BF51" s="19">
        <f t="shared" ca="1" si="126"/>
        <v>83</v>
      </c>
      <c r="BG51" s="19">
        <f t="shared" ca="1" si="126"/>
        <v>63.2</v>
      </c>
      <c r="BH51" s="19">
        <f t="shared" ca="1" si="126"/>
        <v>131.19999999999999</v>
      </c>
      <c r="BI51" s="19">
        <f t="shared" ca="1" si="126"/>
        <v>18.899999999999999</v>
      </c>
      <c r="BJ51" s="19">
        <f t="shared" ca="1" si="126"/>
        <v>14.2</v>
      </c>
      <c r="BK51" s="19">
        <f t="shared" ca="1" si="126"/>
        <v>0</v>
      </c>
      <c r="BL51" s="19">
        <f t="shared" ca="1" si="126"/>
        <v>0</v>
      </c>
      <c r="BM51" s="15">
        <f t="shared" ref="BM51:BM52" ca="1" si="130">SUM(BA51:BL51)</f>
        <v>326.79999999999995</v>
      </c>
      <c r="BN51" s="14">
        <f t="shared" si="120"/>
        <v>2021</v>
      </c>
      <c r="BO51" s="19">
        <f t="shared" ca="1" si="127"/>
        <v>0</v>
      </c>
      <c r="BP51" s="19">
        <f t="shared" ca="1" si="127"/>
        <v>0</v>
      </c>
      <c r="BQ51" s="19">
        <f t="shared" ca="1" si="127"/>
        <v>0</v>
      </c>
      <c r="BR51" s="19">
        <f t="shared" ca="1" si="127"/>
        <v>3.8</v>
      </c>
      <c r="BS51" s="19">
        <f t="shared" ca="1" si="127"/>
        <v>26.2</v>
      </c>
      <c r="BT51" s="19">
        <f t="shared" ca="1" si="127"/>
        <v>127.6</v>
      </c>
      <c r="BU51" s="19">
        <f t="shared" ca="1" si="127"/>
        <v>113.3</v>
      </c>
      <c r="BV51" s="19">
        <f t="shared" ca="1" si="127"/>
        <v>189.9</v>
      </c>
      <c r="BW51" s="19">
        <f t="shared" ca="1" si="127"/>
        <v>47.9</v>
      </c>
      <c r="BX51" s="19">
        <f t="shared" ca="1" si="127"/>
        <v>35.299999999999997</v>
      </c>
      <c r="BY51" s="19">
        <f t="shared" ca="1" si="127"/>
        <v>0</v>
      </c>
      <c r="BZ51" s="19">
        <f t="shared" ca="1" si="127"/>
        <v>0</v>
      </c>
      <c r="CA51" s="14"/>
      <c r="CB51" s="14">
        <f t="shared" si="121"/>
        <v>2021</v>
      </c>
      <c r="CC51" s="19">
        <f t="shared" ca="1" si="128"/>
        <v>0</v>
      </c>
      <c r="CD51" s="19">
        <f t="shared" ca="1" si="128"/>
        <v>0</v>
      </c>
      <c r="CE51" s="19">
        <f t="shared" ca="1" si="128"/>
        <v>2.4</v>
      </c>
      <c r="CF51" s="19">
        <f t="shared" ca="1" si="128"/>
        <v>10.8</v>
      </c>
      <c r="CG51" s="19">
        <f t="shared" ca="1" si="128"/>
        <v>42.6</v>
      </c>
      <c r="CH51" s="19">
        <f t="shared" ca="1" si="128"/>
        <v>181.9</v>
      </c>
      <c r="CI51" s="19">
        <f t="shared" ca="1" si="128"/>
        <v>173</v>
      </c>
      <c r="CJ51" s="19">
        <f t="shared" ca="1" si="128"/>
        <v>251.7</v>
      </c>
      <c r="CK51" s="19">
        <f t="shared" ca="1" si="128"/>
        <v>92.1</v>
      </c>
      <c r="CL51" s="19">
        <f t="shared" ca="1" si="128"/>
        <v>66.8</v>
      </c>
      <c r="CM51" s="19">
        <f t="shared" ca="1" si="128"/>
        <v>0.1</v>
      </c>
      <c r="CN51" s="19">
        <f t="shared" ca="1" si="128"/>
        <v>0</v>
      </c>
      <c r="CO51" s="14"/>
      <c r="CP51" s="14">
        <f t="shared" si="122"/>
        <v>2021</v>
      </c>
      <c r="CQ51" s="19">
        <f t="shared" ca="1" si="129"/>
        <v>0</v>
      </c>
      <c r="CR51" s="19">
        <f t="shared" ca="1" si="129"/>
        <v>0</v>
      </c>
      <c r="CS51" s="19">
        <f t="shared" ca="1" si="129"/>
        <v>6.4</v>
      </c>
      <c r="CT51" s="19">
        <f t="shared" ca="1" si="129"/>
        <v>20.6</v>
      </c>
      <c r="CU51" s="19">
        <f t="shared" ca="1" si="129"/>
        <v>65.2</v>
      </c>
      <c r="CV51" s="19">
        <f t="shared" ca="1" si="129"/>
        <v>240.3</v>
      </c>
      <c r="CW51" s="19">
        <f t="shared" ca="1" si="129"/>
        <v>235</v>
      </c>
      <c r="CX51" s="19">
        <f t="shared" ca="1" si="129"/>
        <v>313.7</v>
      </c>
      <c r="CY51" s="19">
        <f t="shared" ca="1" si="129"/>
        <v>146.69999999999999</v>
      </c>
      <c r="CZ51" s="19">
        <f t="shared" ca="1" si="129"/>
        <v>102.9</v>
      </c>
      <c r="DA51" s="19">
        <f t="shared" ca="1" si="129"/>
        <v>2.1</v>
      </c>
      <c r="DB51" s="19">
        <f t="shared" ca="1" si="129"/>
        <v>0</v>
      </c>
      <c r="DC51" s="14"/>
      <c r="DD51" s="14">
        <f t="shared" si="123"/>
        <v>2021</v>
      </c>
      <c r="DE51" s="19">
        <f t="shared" ca="1" si="114"/>
        <v>0</v>
      </c>
      <c r="DF51" s="19">
        <f t="shared" ca="1" si="114"/>
        <v>0</v>
      </c>
      <c r="DG51" s="19">
        <f t="shared" ca="1" si="114"/>
        <v>13.9</v>
      </c>
      <c r="DH51" s="19">
        <f t="shared" ca="1" si="114"/>
        <v>35.4</v>
      </c>
      <c r="DI51" s="19">
        <f t="shared" ca="1" si="114"/>
        <v>93.3</v>
      </c>
      <c r="DJ51" s="19">
        <f t="shared" ca="1" si="114"/>
        <v>300.3</v>
      </c>
      <c r="DK51" s="19">
        <f t="shared" ca="1" si="114"/>
        <v>297</v>
      </c>
      <c r="DL51" s="19">
        <f t="shared" ref="DL51:DP51" ca="1" si="131">OFFSET($Q$2,(ROW()-32)*12+COLUMN()-109,0)</f>
        <v>375.7</v>
      </c>
      <c r="DM51" s="19">
        <f t="shared" ca="1" si="131"/>
        <v>206</v>
      </c>
      <c r="DN51" s="19">
        <f t="shared" ca="1" si="131"/>
        <v>143.6</v>
      </c>
      <c r="DO51" s="19">
        <f t="shared" ca="1" si="131"/>
        <v>5.0999999999999996</v>
      </c>
      <c r="DP51" s="19">
        <f t="shared" ca="1" si="131"/>
        <v>1.2</v>
      </c>
      <c r="DQ51" s="14"/>
      <c r="DR51" s="14">
        <f t="shared" si="124"/>
        <v>2021</v>
      </c>
      <c r="DS51" s="19">
        <f t="shared" ca="1" si="115"/>
        <v>0</v>
      </c>
      <c r="DT51" s="19">
        <f t="shared" ca="1" si="115"/>
        <v>0</v>
      </c>
      <c r="DU51" s="19">
        <f t="shared" ca="1" si="115"/>
        <v>27.8</v>
      </c>
      <c r="DV51" s="19">
        <f t="shared" ca="1" si="115"/>
        <v>57.1</v>
      </c>
      <c r="DW51" s="19">
        <f t="shared" ca="1" si="115"/>
        <v>133</v>
      </c>
      <c r="DX51" s="19">
        <f t="shared" ca="1" si="115"/>
        <v>360.3</v>
      </c>
      <c r="DY51" s="19">
        <f t="shared" ca="1" si="115"/>
        <v>359</v>
      </c>
      <c r="DZ51" s="19">
        <f t="shared" ref="DS51:ED52" ca="1" si="132">OFFSET($S$2,(ROW()-32)*12+COLUMN()-123,0)</f>
        <v>437.7</v>
      </c>
      <c r="EA51" s="19">
        <f t="shared" ca="1" si="132"/>
        <v>266</v>
      </c>
      <c r="EB51" s="19">
        <f t="shared" ca="1" si="132"/>
        <v>191.2</v>
      </c>
      <c r="EC51" s="19">
        <f t="shared" ca="1" si="132"/>
        <v>9.8000000000000007</v>
      </c>
      <c r="ED51" s="19">
        <f t="shared" ca="1" si="132"/>
        <v>3.7</v>
      </c>
      <c r="EE51" s="14"/>
    </row>
    <row r="52" spans="1:135">
      <c r="A52">
        <v>2006</v>
      </c>
      <c r="B52">
        <v>3</v>
      </c>
      <c r="C52" s="11">
        <v>8.709677419354854E-2</v>
      </c>
      <c r="D52">
        <v>679.3</v>
      </c>
      <c r="E52">
        <v>0</v>
      </c>
      <c r="F52">
        <v>617.29999999999995</v>
      </c>
      <c r="G52">
        <v>0</v>
      </c>
      <c r="H52">
        <v>555.29999999999995</v>
      </c>
      <c r="I52">
        <v>0</v>
      </c>
      <c r="J52">
        <v>493.3</v>
      </c>
      <c r="K52">
        <v>0</v>
      </c>
      <c r="L52">
        <v>431.3</v>
      </c>
      <c r="M52">
        <v>0</v>
      </c>
      <c r="N52">
        <v>370.7</v>
      </c>
      <c r="O52">
        <v>1.4</v>
      </c>
      <c r="P52">
        <v>310.7</v>
      </c>
      <c r="Q52">
        <v>3.4</v>
      </c>
      <c r="R52">
        <v>251.5</v>
      </c>
      <c r="S52">
        <v>6.2</v>
      </c>
      <c r="T52">
        <v>16</v>
      </c>
      <c r="X52" s="14">
        <f t="shared" si="116"/>
        <v>2022</v>
      </c>
      <c r="Y52" s="19">
        <f t="shared" ca="1" si="117"/>
        <v>0</v>
      </c>
      <c r="Z52" s="19">
        <f t="shared" ca="1" si="117"/>
        <v>0</v>
      </c>
      <c r="AA52" s="19">
        <f t="shared" ca="1" si="117"/>
        <v>0</v>
      </c>
      <c r="AB52" s="19">
        <f t="shared" ca="1" si="117"/>
        <v>0</v>
      </c>
      <c r="AC52" s="19">
        <f t="shared" ca="1" si="117"/>
        <v>6.1</v>
      </c>
      <c r="AD52" s="19">
        <f t="shared" ca="1" si="117"/>
        <v>5</v>
      </c>
      <c r="AE52" s="19">
        <f t="shared" ca="1" si="117"/>
        <v>16.600000000000001</v>
      </c>
      <c r="AF52" s="19">
        <f t="shared" ca="1" si="117"/>
        <v>18.3</v>
      </c>
      <c r="AG52" s="19">
        <f t="shared" ca="1" si="117"/>
        <v>4.3</v>
      </c>
      <c r="AH52" s="19">
        <f t="shared" ca="1" si="117"/>
        <v>0</v>
      </c>
      <c r="AI52" s="19">
        <f t="shared" ca="1" si="117"/>
        <v>0</v>
      </c>
      <c r="AJ52" s="19">
        <f t="shared" ca="1" si="117"/>
        <v>0</v>
      </c>
      <c r="AK52" s="14"/>
      <c r="AL52" s="14">
        <f t="shared" si="118"/>
        <v>2022</v>
      </c>
      <c r="AM52" s="19">
        <f t="shared" ca="1" si="125"/>
        <v>0</v>
      </c>
      <c r="AN52" s="19">
        <f t="shared" ca="1" si="125"/>
        <v>0</v>
      </c>
      <c r="AO52" s="19">
        <f t="shared" ca="1" si="125"/>
        <v>0</v>
      </c>
      <c r="AP52" s="19">
        <f t="shared" ca="1" si="125"/>
        <v>0</v>
      </c>
      <c r="AQ52" s="19">
        <f t="shared" ca="1" si="125"/>
        <v>14.6</v>
      </c>
      <c r="AR52" s="19">
        <f t="shared" ca="1" si="125"/>
        <v>14.3</v>
      </c>
      <c r="AS52" s="19">
        <f t="shared" ca="1" si="125"/>
        <v>40.6</v>
      </c>
      <c r="AT52" s="19">
        <f t="shared" ca="1" si="125"/>
        <v>44.1</v>
      </c>
      <c r="AU52" s="19">
        <f t="shared" ca="1" si="125"/>
        <v>19.7</v>
      </c>
      <c r="AV52" s="19">
        <f t="shared" ca="1" si="125"/>
        <v>0</v>
      </c>
      <c r="AW52" s="19">
        <f t="shared" ca="1" si="125"/>
        <v>1</v>
      </c>
      <c r="AX52" s="19">
        <f t="shared" ca="1" si="125"/>
        <v>0</v>
      </c>
      <c r="AY52" s="15"/>
      <c r="AZ52" s="14">
        <f t="shared" si="119"/>
        <v>2022</v>
      </c>
      <c r="BA52" s="19">
        <f t="shared" ca="1" si="126"/>
        <v>0</v>
      </c>
      <c r="BB52" s="19">
        <f t="shared" ca="1" si="126"/>
        <v>0</v>
      </c>
      <c r="BC52" s="19">
        <f t="shared" ca="1" si="126"/>
        <v>0</v>
      </c>
      <c r="BD52" s="19">
        <f t="shared" ca="1" si="126"/>
        <v>0</v>
      </c>
      <c r="BE52" s="19">
        <f t="shared" ca="1" si="126"/>
        <v>29.9</v>
      </c>
      <c r="BF52" s="19">
        <f t="shared" ca="1" si="126"/>
        <v>28.3</v>
      </c>
      <c r="BG52" s="19">
        <f t="shared" ca="1" si="126"/>
        <v>74.599999999999994</v>
      </c>
      <c r="BH52" s="19">
        <f t="shared" ca="1" si="126"/>
        <v>86</v>
      </c>
      <c r="BI52" s="19">
        <f t="shared" ca="1" si="126"/>
        <v>37.9</v>
      </c>
      <c r="BJ52" s="19">
        <f t="shared" ca="1" si="126"/>
        <v>1.4</v>
      </c>
      <c r="BK52" s="19">
        <f t="shared" ca="1" si="126"/>
        <v>5.0999999999999996</v>
      </c>
      <c r="BL52" s="19">
        <f t="shared" ca="1" si="126"/>
        <v>0</v>
      </c>
      <c r="BM52" s="15">
        <f t="shared" ca="1" si="130"/>
        <v>263.2</v>
      </c>
      <c r="BN52" s="14">
        <f t="shared" si="120"/>
        <v>2022</v>
      </c>
      <c r="BO52" s="19">
        <f t="shared" ca="1" si="127"/>
        <v>0</v>
      </c>
      <c r="BP52" s="19">
        <f t="shared" ca="1" si="127"/>
        <v>0</v>
      </c>
      <c r="BQ52" s="19">
        <f t="shared" ca="1" si="127"/>
        <v>0</v>
      </c>
      <c r="BR52" s="19">
        <f t="shared" ca="1" si="127"/>
        <v>0.3</v>
      </c>
      <c r="BS52" s="19">
        <f t="shared" ca="1" si="127"/>
        <v>50.8</v>
      </c>
      <c r="BT52" s="19">
        <f t="shared" ca="1" si="127"/>
        <v>57</v>
      </c>
      <c r="BU52" s="19">
        <f t="shared" ca="1" si="127"/>
        <v>126.1</v>
      </c>
      <c r="BV52" s="19">
        <f t="shared" ca="1" si="127"/>
        <v>142.9</v>
      </c>
      <c r="BW52" s="19">
        <f t="shared" ca="1" si="127"/>
        <v>67.8</v>
      </c>
      <c r="BX52" s="19">
        <f t="shared" ca="1" si="127"/>
        <v>6.7</v>
      </c>
      <c r="BY52" s="19">
        <f t="shared" ca="1" si="127"/>
        <v>11.1</v>
      </c>
      <c r="BZ52" s="19">
        <f t="shared" ca="1" si="127"/>
        <v>0</v>
      </c>
      <c r="CA52" s="14"/>
      <c r="CB52" s="14">
        <f t="shared" si="121"/>
        <v>2022</v>
      </c>
      <c r="CC52" s="19">
        <f t="shared" ca="1" si="128"/>
        <v>0</v>
      </c>
      <c r="CD52" s="19">
        <f t="shared" ca="1" si="128"/>
        <v>0</v>
      </c>
      <c r="CE52" s="19">
        <f t="shared" ca="1" si="128"/>
        <v>0</v>
      </c>
      <c r="CF52" s="19">
        <f t="shared" ca="1" si="128"/>
        <v>2.2999999999999998</v>
      </c>
      <c r="CG52" s="19">
        <f t="shared" ca="1" si="128"/>
        <v>74</v>
      </c>
      <c r="CH52" s="19">
        <f t="shared" ca="1" si="128"/>
        <v>101.7</v>
      </c>
      <c r="CI52" s="19">
        <f t="shared" ca="1" si="128"/>
        <v>188.1</v>
      </c>
      <c r="CJ52" s="19">
        <f t="shared" ca="1" si="128"/>
        <v>204.9</v>
      </c>
      <c r="CK52" s="19">
        <f t="shared" ca="1" si="128"/>
        <v>108.3</v>
      </c>
      <c r="CL52" s="19">
        <f t="shared" ca="1" si="128"/>
        <v>17.100000000000001</v>
      </c>
      <c r="CM52" s="19">
        <f t="shared" ca="1" si="128"/>
        <v>17.5</v>
      </c>
      <c r="CN52" s="19">
        <f t="shared" ca="1" si="128"/>
        <v>0</v>
      </c>
      <c r="CO52" s="14"/>
      <c r="CP52" s="14">
        <f t="shared" si="122"/>
        <v>2022</v>
      </c>
      <c r="CQ52" s="19">
        <f t="shared" ca="1" si="129"/>
        <v>0</v>
      </c>
      <c r="CR52" s="19">
        <f t="shared" ca="1" si="129"/>
        <v>0</v>
      </c>
      <c r="CS52" s="19">
        <f t="shared" ca="1" si="129"/>
        <v>0</v>
      </c>
      <c r="CT52" s="19">
        <f t="shared" ca="1" si="129"/>
        <v>7.6</v>
      </c>
      <c r="CU52" s="19">
        <f t="shared" ca="1" si="129"/>
        <v>104.3</v>
      </c>
      <c r="CV52" s="19">
        <f t="shared" ca="1" si="129"/>
        <v>157.4</v>
      </c>
      <c r="CW52" s="19">
        <f t="shared" ca="1" si="129"/>
        <v>250.1</v>
      </c>
      <c r="CX52" s="19">
        <f t="shared" ca="1" si="129"/>
        <v>266.89999999999998</v>
      </c>
      <c r="CY52" s="19">
        <f t="shared" ca="1" si="129"/>
        <v>155.1</v>
      </c>
      <c r="CZ52" s="19">
        <f t="shared" ca="1" si="129"/>
        <v>31.1</v>
      </c>
      <c r="DA52" s="19">
        <f t="shared" ca="1" si="129"/>
        <v>28.3</v>
      </c>
      <c r="DB52" s="19">
        <f t="shared" ca="1" si="129"/>
        <v>0</v>
      </c>
      <c r="DC52" s="14"/>
      <c r="DD52" s="14">
        <f t="shared" si="123"/>
        <v>2022</v>
      </c>
      <c r="DE52" s="19">
        <f t="shared" ref="DE52:DP52" ca="1" si="133">OFFSET($Q$2,(ROW()-32)*12+COLUMN()-109,0)</f>
        <v>0</v>
      </c>
      <c r="DF52" s="19">
        <f t="shared" ca="1" si="133"/>
        <v>0</v>
      </c>
      <c r="DG52" s="19">
        <f t="shared" ca="1" si="133"/>
        <v>1.4</v>
      </c>
      <c r="DH52" s="19">
        <f t="shared" ca="1" si="133"/>
        <v>15.4</v>
      </c>
      <c r="DI52" s="19">
        <f t="shared" ca="1" si="133"/>
        <v>143</v>
      </c>
      <c r="DJ52" s="19">
        <f t="shared" ca="1" si="133"/>
        <v>217.4</v>
      </c>
      <c r="DK52" s="19">
        <f t="shared" ca="1" si="133"/>
        <v>312.10000000000002</v>
      </c>
      <c r="DL52" s="19">
        <f t="shared" ca="1" si="133"/>
        <v>328.9</v>
      </c>
      <c r="DM52" s="19">
        <f t="shared" ca="1" si="133"/>
        <v>210.4</v>
      </c>
      <c r="DN52" s="19">
        <f t="shared" ca="1" si="133"/>
        <v>53.7</v>
      </c>
      <c r="DO52" s="19">
        <f t="shared" ca="1" si="133"/>
        <v>42.2</v>
      </c>
      <c r="DP52" s="19">
        <f t="shared" ca="1" si="133"/>
        <v>0</v>
      </c>
      <c r="DQ52" s="14"/>
      <c r="DR52" s="14">
        <f t="shared" si="124"/>
        <v>2022</v>
      </c>
      <c r="DS52" s="19">
        <f t="shared" ca="1" si="132"/>
        <v>0</v>
      </c>
      <c r="DT52" s="19">
        <f t="shared" ca="1" si="132"/>
        <v>0</v>
      </c>
      <c r="DU52" s="19">
        <f t="shared" ca="1" si="132"/>
        <v>4.7</v>
      </c>
      <c r="DV52" s="19">
        <f t="shared" ca="1" si="132"/>
        <v>28.7</v>
      </c>
      <c r="DW52" s="19">
        <f t="shared" ca="1" si="132"/>
        <v>197.5</v>
      </c>
      <c r="DX52" s="19">
        <f t="shared" ca="1" si="132"/>
        <v>277.39999999999998</v>
      </c>
      <c r="DY52" s="19">
        <f t="shared" ca="1" si="132"/>
        <v>374.1</v>
      </c>
      <c r="DZ52" s="19">
        <f t="shared" ca="1" si="132"/>
        <v>390.9</v>
      </c>
      <c r="EA52" s="19">
        <f t="shared" ca="1" si="132"/>
        <v>270.3</v>
      </c>
      <c r="EB52" s="19">
        <f t="shared" ca="1" si="132"/>
        <v>88.3</v>
      </c>
      <c r="EC52" s="19">
        <f t="shared" ca="1" si="132"/>
        <v>61.6</v>
      </c>
      <c r="ED52" s="19">
        <f t="shared" ca="1" si="132"/>
        <v>0.6</v>
      </c>
      <c r="EE52" s="14"/>
    </row>
    <row r="53" spans="1:135" ht="15">
      <c r="A53">
        <v>2006</v>
      </c>
      <c r="B53">
        <v>4</v>
      </c>
      <c r="C53" s="11">
        <v>7.2066666666666661</v>
      </c>
      <c r="D53">
        <v>443.8</v>
      </c>
      <c r="E53">
        <v>0</v>
      </c>
      <c r="F53">
        <v>383.8</v>
      </c>
      <c r="G53">
        <v>0</v>
      </c>
      <c r="H53">
        <v>323.8</v>
      </c>
      <c r="I53">
        <v>0</v>
      </c>
      <c r="J53">
        <v>263.8</v>
      </c>
      <c r="K53">
        <v>0</v>
      </c>
      <c r="L53">
        <v>203.9</v>
      </c>
      <c r="M53">
        <v>0.1</v>
      </c>
      <c r="N53">
        <v>148.69999999999999</v>
      </c>
      <c r="O53">
        <v>4.9000000000000004</v>
      </c>
      <c r="P53">
        <v>99.3</v>
      </c>
      <c r="Q53">
        <v>15.5</v>
      </c>
      <c r="R53">
        <v>59.2</v>
      </c>
      <c r="S53">
        <v>35.4</v>
      </c>
      <c r="T53">
        <v>1</v>
      </c>
      <c r="X53" s="16">
        <f>X52+1</f>
        <v>2023</v>
      </c>
      <c r="Y53" s="20">
        <f ca="1">MAX(TREND(Y$33:Y$52,X$33:X$52,X53),0)</f>
        <v>0</v>
      </c>
      <c r="Z53" s="20">
        <f t="shared" ref="Z53:AD53" ca="1" si="134">MAX(TREND(Z$33:Z$52,Y$33:Y$52,Y53),0)</f>
        <v>0</v>
      </c>
      <c r="AA53" s="20">
        <f t="shared" ca="1" si="134"/>
        <v>0</v>
      </c>
      <c r="AB53" s="20">
        <f t="shared" ca="1" si="134"/>
        <v>0.05</v>
      </c>
      <c r="AC53" s="20">
        <f t="shared" ca="1" si="134"/>
        <v>2.59</v>
      </c>
      <c r="AD53" s="20">
        <f t="shared" ca="1" si="134"/>
        <v>9.3500000000000014</v>
      </c>
      <c r="AE53" s="20">
        <f t="shared" ref="AE53" ca="1" si="135">MAX(TREND(AE$33:AE$52,AD$33:AD$52,AD53),0)</f>
        <v>23.954999999999998</v>
      </c>
      <c r="AF53" s="20">
        <f t="shared" ref="AF53" ca="1" si="136">MAX(TREND(AF$33:AF$52,AE$33:AE$52,AE53),0)</f>
        <v>17.249999999999996</v>
      </c>
      <c r="AG53" s="20">
        <f t="shared" ref="AG53" ca="1" si="137">MAX(TREND(AG$33:AG$52,AF$33:AF$52,AF53),0)</f>
        <v>5.88</v>
      </c>
      <c r="AH53" s="20">
        <f t="shared" ref="AH53" ca="1" si="138">MAX(TREND(AH$33:AH$52,AG$33:AG$52,AG53),0)</f>
        <v>0.46499999999999997</v>
      </c>
      <c r="AI53" s="20">
        <f t="shared" ref="AI53" ca="1" si="139">MAX(TREND(AI$33:AI$52,AH$33:AH$52,AH53),0)</f>
        <v>0</v>
      </c>
      <c r="AJ53" s="20">
        <f t="shared" ref="AJ53" ca="1" si="140">MAX(TREND(AJ$33:AJ$52,AI$33:AI$52,AI53),0)</f>
        <v>0</v>
      </c>
      <c r="AK53" s="14"/>
      <c r="AL53" s="16">
        <f>AL52+1</f>
        <v>2023</v>
      </c>
      <c r="AM53" s="20">
        <f ca="1">MAX(TREND(AM$33:AM$52,AL$33:AL$52,AL53),0)</f>
        <v>0</v>
      </c>
      <c r="AN53" s="20">
        <f t="shared" ref="AN53:AP53" ca="1" si="141">MAX(TREND(AN$33:AN$52,AM$33:AM$52,AM53),0)</f>
        <v>0</v>
      </c>
      <c r="AO53" s="20">
        <f t="shared" ca="1" si="141"/>
        <v>0</v>
      </c>
      <c r="AP53" s="20">
        <f t="shared" ca="1" si="141"/>
        <v>0.155</v>
      </c>
      <c r="AQ53" s="20">
        <f ca="1">MAX(TREND(AQ$33:AQ$52,AP$33:AP$52,AP53),0)</f>
        <v>6.4450000000000003</v>
      </c>
      <c r="AR53" s="20">
        <f t="shared" ref="AR53:AX53" ca="1" si="142">MAX(TREND(AR$33:AR$52,AQ$33:AQ$52,AQ53),0)</f>
        <v>21.380000000000003</v>
      </c>
      <c r="AS53" s="20">
        <f t="shared" ca="1" si="142"/>
        <v>52.269999999999996</v>
      </c>
      <c r="AT53" s="20">
        <f t="shared" ca="1" si="142"/>
        <v>42.62</v>
      </c>
      <c r="AU53" s="20">
        <f t="shared" ca="1" si="142"/>
        <v>15.204999999999995</v>
      </c>
      <c r="AV53" s="20">
        <f t="shared" ca="1" si="142"/>
        <v>1.72</v>
      </c>
      <c r="AW53" s="20">
        <f t="shared" ca="1" si="142"/>
        <v>0.13999999999999999</v>
      </c>
      <c r="AX53" s="20">
        <f t="shared" ca="1" si="142"/>
        <v>0</v>
      </c>
      <c r="AY53" s="15"/>
      <c r="AZ53" s="16">
        <f>AZ52+1</f>
        <v>2023</v>
      </c>
      <c r="BA53" s="20">
        <f ca="1">MAX(TREND(BA$33:BA$52,AZ$33:AZ$52,AZ53),0)</f>
        <v>0</v>
      </c>
      <c r="BB53" s="20">
        <f t="shared" ref="BB53:BD53" ca="1" si="143">MAX(TREND(BB$33:BB$52,BA$33:BA$52,BA53),0)</f>
        <v>0</v>
      </c>
      <c r="BC53" s="20">
        <f t="shared" ca="1" si="143"/>
        <v>0.13999999999999999</v>
      </c>
      <c r="BD53" s="20">
        <f t="shared" ca="1" si="143"/>
        <v>0.57500000000000007</v>
      </c>
      <c r="BE53" s="20">
        <f t="shared" ref="BE53" ca="1" si="144">MAX(TREND(BE$33:BE$52,BD$33:BD$52,BD53),0)</f>
        <v>13.795000000000002</v>
      </c>
      <c r="BF53" s="20">
        <f t="shared" ref="BF53" ca="1" si="145">MAX(TREND(BF$33:BF$52,BE$33:BE$52,BE53),0)</f>
        <v>41.149999999999991</v>
      </c>
      <c r="BG53" s="20">
        <f t="shared" ref="BG53" ca="1" si="146">MAX(TREND(BG$33:BG$52,BF$33:BF$52,BF53),0)</f>
        <v>95.214999999999989</v>
      </c>
      <c r="BH53" s="20">
        <f t="shared" ref="BH53" ca="1" si="147">MAX(TREND(BH$33:BH$52,BG$33:BG$52,BG53),0)</f>
        <v>83.77</v>
      </c>
      <c r="BI53" s="20">
        <f t="shared" ref="BI53" ca="1" si="148">MAX(TREND(BI$33:BI$52,BH$33:BH$52,BH53),0)</f>
        <v>32.29999999999999</v>
      </c>
      <c r="BJ53" s="20">
        <f t="shared" ref="BJ53" ca="1" si="149">MAX(TREND(BJ$33:BJ$52,BI$33:BI$52,BI53),0)</f>
        <v>4.9000000000000004</v>
      </c>
      <c r="BK53" s="20">
        <f t="shared" ref="BK53" ca="1" si="150">MAX(TREND(BK$33:BK$52,BJ$33:BJ$52,BJ53),0)</f>
        <v>0.6</v>
      </c>
      <c r="BL53" s="20">
        <f ca="1">MAX(TREND(BL$33:BL$52,BK$33:BK$52,BK53),0)</f>
        <v>0</v>
      </c>
      <c r="BM53" s="15">
        <f t="shared" ca="1" si="110"/>
        <v>272.44499999999999</v>
      </c>
      <c r="BN53" s="16">
        <f>BN52+1</f>
        <v>2023</v>
      </c>
      <c r="BO53" s="20">
        <f ca="1">MAX(TREND(BO$33:BO$52,BN$33:BN$52,BN53),0)</f>
        <v>0</v>
      </c>
      <c r="BP53" s="20">
        <f ca="1">MAX(TREND(BP$33:BP$52,BO$33:BO$52,BO53),0)</f>
        <v>0</v>
      </c>
      <c r="BQ53" s="20">
        <f t="shared" ref="BQ53:BZ53" ca="1" si="151">MAX(TREND(BQ$33:BQ$52,BP$33:BP$52,BP53),0)</f>
        <v>0.33999999999999997</v>
      </c>
      <c r="BR53" s="20">
        <f t="shared" ca="1" si="151"/>
        <v>2.0049999999999999</v>
      </c>
      <c r="BS53" s="20">
        <f t="shared" ca="1" si="151"/>
        <v>25.155000000000005</v>
      </c>
      <c r="BT53" s="20">
        <f t="shared" ca="1" si="151"/>
        <v>71.605000000000004</v>
      </c>
      <c r="BU53" s="20">
        <f t="shared" ca="1" si="151"/>
        <v>149.83000000000004</v>
      </c>
      <c r="BV53" s="20">
        <f t="shared" ca="1" si="151"/>
        <v>137.40500000000003</v>
      </c>
      <c r="BW53" s="20">
        <f t="shared" ca="1" si="151"/>
        <v>59.95</v>
      </c>
      <c r="BX53" s="20">
        <f t="shared" ca="1" si="151"/>
        <v>11.434999999999999</v>
      </c>
      <c r="BY53" s="20">
        <f t="shared" ca="1" si="151"/>
        <v>1.44</v>
      </c>
      <c r="BZ53" s="20">
        <f t="shared" ca="1" si="151"/>
        <v>0</v>
      </c>
      <c r="CA53" s="14"/>
      <c r="CB53" s="16">
        <f>CB52+1</f>
        <v>2023</v>
      </c>
      <c r="CC53" s="20">
        <f ca="1">MAX(TREND(CC$33:CC$52,CB$33:CB$52,CB53),0)</f>
        <v>0</v>
      </c>
      <c r="CD53" s="20">
        <f t="shared" ref="CD53:CE53" ca="1" si="152">MAX(TREND(CD$33:CD$52,CC$33:CC$52,CC53),0)</f>
        <v>0</v>
      </c>
      <c r="CE53" s="20">
        <f t="shared" ca="1" si="152"/>
        <v>0.7350000000000001</v>
      </c>
      <c r="CF53" s="20">
        <f t="shared" ref="CF53" ca="1" si="153">MAX(TREND(CF$33:CF$52,CE$33:CE$52,CE53),0)</f>
        <v>5.3599999999999985</v>
      </c>
      <c r="CG53" s="20">
        <f t="shared" ref="CG53" ca="1" si="154">MAX(TREND(CG$33:CG$52,CF$33:CF$52,CF53),0)</f>
        <v>41.565000000000005</v>
      </c>
      <c r="CH53" s="20">
        <f t="shared" ref="CH53" ca="1" si="155">MAX(TREND(CH$33:CH$52,CG$33:CG$52,CG53),0)</f>
        <v>114.41499999999999</v>
      </c>
      <c r="CI53" s="20">
        <f t="shared" ref="CI53" ca="1" si="156">MAX(TREND(CI$33:CI$52,CH$33:CH$52,CH53),0)</f>
        <v>210.76000000000005</v>
      </c>
      <c r="CJ53" s="20">
        <f t="shared" ref="CJ53" ca="1" si="157">MAX(TREND(CJ$33:CJ$52,CI$33:CI$52,CI53),0)</f>
        <v>197.435</v>
      </c>
      <c r="CK53" s="20">
        <f t="shared" ref="CK53" ca="1" si="158">MAX(TREND(CK$33:CK$52,CJ$33:CJ$52,CJ53),0)</f>
        <v>99.6</v>
      </c>
      <c r="CL53" s="20">
        <f t="shared" ref="CL53" ca="1" si="159">MAX(TREND(CL$33:CL$52,CK$33:CK$52,CK53),0)</f>
        <v>22.984999999999999</v>
      </c>
      <c r="CM53" s="20">
        <f t="shared" ref="CM53" ca="1" si="160">MAX(TREND(CM$33:CM$52,CL$33:CL$52,CL53),0)</f>
        <v>2.8650000000000007</v>
      </c>
      <c r="CN53" s="20">
        <f t="shared" ref="CN53" ca="1" si="161">MAX(TREND(CN$33:CN$52,CM$33:CM$52,CM53),0)</f>
        <v>0</v>
      </c>
      <c r="CO53" s="14"/>
      <c r="CP53" s="16">
        <f>CP52+1</f>
        <v>2023</v>
      </c>
      <c r="CQ53" s="20">
        <f ca="1">MAX(TREND(CQ$33:CQ$52,CP$33:CP$52,CP53),0)</f>
        <v>0</v>
      </c>
      <c r="CR53" s="20">
        <f t="shared" ref="CR53" ca="1" si="162">MAX(TREND(CR$33:CR$52,CQ$33:CQ$52,CQ53),0)</f>
        <v>0</v>
      </c>
      <c r="CS53" s="20">
        <f t="shared" ref="CS53" ca="1" si="163">MAX(TREND(CS$33:CS$52,CR$33:CR$52,CR53),0)</f>
        <v>1.75</v>
      </c>
      <c r="CT53" s="20">
        <f t="shared" ref="CT53" ca="1" si="164">MAX(TREND(CT$33:CT$52,CS$33:CS$52,CS53),0)</f>
        <v>10.95</v>
      </c>
      <c r="CU53" s="20">
        <f t="shared" ref="CU53" ca="1" si="165">MAX(TREND(CU$33:CU$52,CT$33:CT$52,CT53),0)</f>
        <v>66.375</v>
      </c>
      <c r="CV53" s="20">
        <f t="shared" ref="CV53" ca="1" si="166">MAX(TREND(CV$33:CV$52,CU$33:CU$52,CU53),0)</f>
        <v>166.58500000000001</v>
      </c>
      <c r="CW53" s="20">
        <f t="shared" ref="CW53" ca="1" si="167">MAX(TREND(CW$33:CW$52,CV$33:CV$52,CV53),0)</f>
        <v>272.76</v>
      </c>
      <c r="CX53" s="20">
        <f t="shared" ref="CX53" ca="1" si="168">MAX(TREND(CX$33:CX$52,CW$33:CW$52,CW53),0)</f>
        <v>259.35499999999996</v>
      </c>
      <c r="CY53" s="20">
        <f t="shared" ref="CY53" ca="1" si="169">MAX(TREND(CY$33:CY$52,CX$33:CX$52,CX53),0)</f>
        <v>148.88</v>
      </c>
      <c r="CZ53" s="20">
        <f t="shared" ref="CZ53" ca="1" si="170">MAX(TREND(CZ$33:CZ$52,CY$33:CY$52,CY53),0)</f>
        <v>40.665000000000006</v>
      </c>
      <c r="DA53" s="20">
        <f t="shared" ref="DA53" ca="1" si="171">MAX(TREND(DA$33:DA$52,CZ$33:CZ$52,CZ53),0)</f>
        <v>5.8149999999999995</v>
      </c>
      <c r="DB53" s="20">
        <f t="shared" ref="DB53" ca="1" si="172">MAX(TREND(DB$33:DB$52,DA$33:DA$52,DA53),0)</f>
        <v>0</v>
      </c>
      <c r="DC53" s="14"/>
      <c r="DD53" s="16">
        <f>DD52+1</f>
        <v>2023</v>
      </c>
      <c r="DE53" s="20">
        <f ca="1">MAX(TREND(DE$33:DE$52,DD$33:DD$52,DD53),0)</f>
        <v>0</v>
      </c>
      <c r="DF53" s="20">
        <f t="shared" ref="DF53:DG53" ca="1" si="173">MAX(TREND(DF$33:DF$52,DE$33:DE$52,DE53),0)</f>
        <v>0</v>
      </c>
      <c r="DG53" s="20">
        <f t="shared" ca="1" si="173"/>
        <v>4.0500000000000007</v>
      </c>
      <c r="DH53" s="20">
        <f t="shared" ref="DH53" ca="1" si="174">MAX(TREND(DH$33:DH$52,DG$33:DG$52,DG53),0)</f>
        <v>19.939999999999998</v>
      </c>
      <c r="DI53" s="20">
        <f t="shared" ref="DI53" ca="1" si="175">MAX(TREND(DI$33:DI$52,DH$33:DH$52,DH53),0)</f>
        <v>101.45499999999998</v>
      </c>
      <c r="DJ53" s="20">
        <f t="shared" ref="DJ53" ca="1" si="176">MAX(TREND(DJ$33:DJ$52,DI$33:DI$52,DI53),0)</f>
        <v>224.10999999999999</v>
      </c>
      <c r="DK53" s="20">
        <f t="shared" ref="DK53" ca="1" si="177">MAX(TREND(DK$33:DK$52,DJ$33:DJ$52,DJ53),0)</f>
        <v>334.76</v>
      </c>
      <c r="DL53" s="20">
        <f t="shared" ref="DL53" ca="1" si="178">MAX(TREND(DL$33:DL$52,DK$33:DK$52,DK53),0)</f>
        <v>321.35500000000002</v>
      </c>
      <c r="DM53" s="20">
        <f t="shared" ref="DM53" ca="1" si="179">MAX(TREND(DM$33:DM$52,DL$33:DL$52,DL53),0)</f>
        <v>205.07500000000002</v>
      </c>
      <c r="DN53" s="20">
        <f t="shared" ref="DN53" ca="1" si="180">MAX(TREND(DN$33:DN$52,DM$33:DM$52,DM53),0)</f>
        <v>66.500000000000028</v>
      </c>
      <c r="DO53" s="20">
        <f t="shared" ref="DO53" ca="1" si="181">MAX(TREND(DO$33:DO$52,DN$33:DN$52,DN53),0)</f>
        <v>11.644999999999998</v>
      </c>
      <c r="DP53" s="20">
        <f t="shared" ref="DP53" ca="1" si="182">MAX(TREND(DP$33:DP$52,DO$33:DO$52,DO53),0)</f>
        <v>0.14999999999999997</v>
      </c>
      <c r="DQ53" s="14"/>
      <c r="DR53" s="16">
        <f>DR52+1</f>
        <v>2023</v>
      </c>
      <c r="DS53" s="20">
        <f ca="1">MAX(TREND(DS$33:DS$52,DR$33:DR$52,DR53),0)</f>
        <v>0.18526315789473813</v>
      </c>
      <c r="DT53" s="20">
        <f t="shared" ref="DT53:ED53" ca="1" si="183">MAX(TREND(DT$33:DT$52,DS$33:DS$52,DS53),0)</f>
        <v>0.30079007654641482</v>
      </c>
      <c r="DU53" s="20">
        <f t="shared" ca="1" si="183"/>
        <v>8.109941022425545</v>
      </c>
      <c r="DV53" s="20">
        <f t="shared" ca="1" si="183"/>
        <v>34.290752483747468</v>
      </c>
      <c r="DW53" s="20">
        <f t="shared" ca="1" si="183"/>
        <v>146.03969104708526</v>
      </c>
      <c r="DX53" s="20">
        <f t="shared" ca="1" si="183"/>
        <v>283.78002674943599</v>
      </c>
      <c r="DY53" s="20">
        <f t="shared" ca="1" si="183"/>
        <v>396.7600062958935</v>
      </c>
      <c r="DZ53" s="20">
        <f t="shared" ca="1" si="183"/>
        <v>383.35500258906649</v>
      </c>
      <c r="EA53" s="20">
        <f t="shared" ca="1" si="183"/>
        <v>264.16500036327835</v>
      </c>
      <c r="EB53" s="20">
        <f t="shared" ca="1" si="183"/>
        <v>102.92000017035947</v>
      </c>
      <c r="EC53" s="20">
        <f t="shared" ca="1" si="183"/>
        <v>22.354999978928607</v>
      </c>
      <c r="ED53" s="20">
        <f t="shared" ca="1" si="183"/>
        <v>0.71999999969882211</v>
      </c>
      <c r="EE53" s="14"/>
    </row>
    <row r="54" spans="1:135">
      <c r="A54">
        <v>2006</v>
      </c>
      <c r="B54">
        <v>5</v>
      </c>
      <c r="C54" s="11">
        <v>13.312903225806451</v>
      </c>
      <c r="D54">
        <v>272.89999999999998</v>
      </c>
      <c r="E54">
        <v>3.6</v>
      </c>
      <c r="F54">
        <v>214.1</v>
      </c>
      <c r="G54">
        <v>6.8</v>
      </c>
      <c r="H54">
        <v>160.9</v>
      </c>
      <c r="I54">
        <v>15.6</v>
      </c>
      <c r="J54">
        <v>111</v>
      </c>
      <c r="K54">
        <v>27.7</v>
      </c>
      <c r="L54">
        <v>64.7</v>
      </c>
      <c r="M54">
        <v>43.4</v>
      </c>
      <c r="N54">
        <v>36</v>
      </c>
      <c r="O54">
        <v>76.7</v>
      </c>
      <c r="P54">
        <v>18</v>
      </c>
      <c r="Q54">
        <v>120.7</v>
      </c>
      <c r="R54">
        <v>7.7</v>
      </c>
      <c r="S54">
        <v>172.4</v>
      </c>
      <c r="T54">
        <v>0</v>
      </c>
      <c r="X54" s="18"/>
      <c r="Y54" s="18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8"/>
      <c r="AM54" s="18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8"/>
      <c r="BA54" s="18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5"/>
      <c r="BN54" s="18"/>
      <c r="BO54" s="18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8"/>
      <c r="CC54" s="18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8"/>
      <c r="CQ54" s="18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8"/>
      <c r="DE54" s="18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8"/>
      <c r="DS54" s="18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</row>
    <row r="55" spans="1:135">
      <c r="A55">
        <v>2006</v>
      </c>
      <c r="B55">
        <v>6</v>
      </c>
      <c r="C55" s="11">
        <v>17.959999999999997</v>
      </c>
      <c r="D55">
        <v>132.4</v>
      </c>
      <c r="E55">
        <v>11.2</v>
      </c>
      <c r="F55">
        <v>84.9</v>
      </c>
      <c r="G55">
        <v>23.7</v>
      </c>
      <c r="H55">
        <v>46.1</v>
      </c>
      <c r="I55">
        <v>44.9</v>
      </c>
      <c r="J55">
        <v>20.8</v>
      </c>
      <c r="K55">
        <v>79.599999999999994</v>
      </c>
      <c r="L55">
        <v>7.3</v>
      </c>
      <c r="M55">
        <v>126.1</v>
      </c>
      <c r="N55">
        <v>2.1</v>
      </c>
      <c r="O55">
        <v>180.9</v>
      </c>
      <c r="P55">
        <v>0</v>
      </c>
      <c r="Q55">
        <v>238.8</v>
      </c>
      <c r="R55">
        <v>0</v>
      </c>
      <c r="S55">
        <v>298.8</v>
      </c>
      <c r="T55">
        <v>0</v>
      </c>
      <c r="X55" s="14" t="s">
        <v>50</v>
      </c>
      <c r="Y55" s="19">
        <f ca="1">AVERAGE(Y43:Y52)</f>
        <v>0</v>
      </c>
      <c r="Z55" s="19">
        <f ca="1">AVERAGE(Z43:Z52)</f>
        <v>0</v>
      </c>
      <c r="AA55" s="19">
        <f t="shared" ref="AA55:AJ55" ca="1" si="184">AVERAGE(AA43:AA52)</f>
        <v>0</v>
      </c>
      <c r="AB55" s="19">
        <f t="shared" ca="1" si="184"/>
        <v>0</v>
      </c>
      <c r="AC55" s="19">
        <f t="shared" ca="1" si="184"/>
        <v>3.35</v>
      </c>
      <c r="AD55" s="19">
        <f t="shared" ca="1" si="184"/>
        <v>7.75</v>
      </c>
      <c r="AE55" s="19">
        <f t="shared" ca="1" si="184"/>
        <v>22.110000000000003</v>
      </c>
      <c r="AF55" s="19">
        <f t="shared" ca="1" si="184"/>
        <v>16.420000000000002</v>
      </c>
      <c r="AG55" s="19">
        <f t="shared" ca="1" si="184"/>
        <v>6.55</v>
      </c>
      <c r="AH55" s="19">
        <f t="shared" ca="1" si="184"/>
        <v>0.5</v>
      </c>
      <c r="AI55" s="19">
        <f t="shared" ca="1" si="184"/>
        <v>0</v>
      </c>
      <c r="AJ55" s="19">
        <f t="shared" ca="1" si="184"/>
        <v>0</v>
      </c>
      <c r="AK55" s="14"/>
      <c r="AL55" s="14" t="s">
        <v>50</v>
      </c>
      <c r="AM55" s="19">
        <f ca="1">AVERAGE(AM43:AM52)</f>
        <v>0</v>
      </c>
      <c r="AN55" s="19">
        <f ca="1">AVERAGE(AN43:AN52)</f>
        <v>0</v>
      </c>
      <c r="AO55" s="19">
        <f t="shared" ref="AO55:AX55" ca="1" si="185">AVERAGE(AO43:AO52)</f>
        <v>0</v>
      </c>
      <c r="AP55" s="19">
        <f t="shared" ca="1" si="185"/>
        <v>0</v>
      </c>
      <c r="AQ55" s="19">
        <f t="shared" ca="1" si="185"/>
        <v>8.1699999999999982</v>
      </c>
      <c r="AR55" s="19">
        <f t="shared" ca="1" si="185"/>
        <v>19.020000000000003</v>
      </c>
      <c r="AS55" s="19">
        <f t="shared" ca="1" si="185"/>
        <v>49.010000000000005</v>
      </c>
      <c r="AT55" s="19">
        <f t="shared" ca="1" si="185"/>
        <v>42.06</v>
      </c>
      <c r="AU55" s="19">
        <f t="shared" ca="1" si="185"/>
        <v>17.399999999999999</v>
      </c>
      <c r="AV55" s="19">
        <f t="shared" ca="1" si="185"/>
        <v>1.5100000000000002</v>
      </c>
      <c r="AW55" s="19">
        <f t="shared" ca="1" si="185"/>
        <v>0.27999999999999997</v>
      </c>
      <c r="AX55" s="19">
        <f t="shared" ca="1" si="185"/>
        <v>0</v>
      </c>
      <c r="AY55" s="15"/>
      <c r="AZ55" s="14" t="s">
        <v>50</v>
      </c>
      <c r="BA55" s="19">
        <f ca="1">AVERAGE(BA43:BA52)</f>
        <v>0</v>
      </c>
      <c r="BB55" s="19">
        <f ca="1">AVERAGE(BB43:BB52)</f>
        <v>0</v>
      </c>
      <c r="BC55" s="19">
        <f t="shared" ref="BC55:BL55" ca="1" si="186">AVERAGE(BC43:BC52)</f>
        <v>0</v>
      </c>
      <c r="BD55" s="19">
        <f t="shared" ca="1" si="186"/>
        <v>0.08</v>
      </c>
      <c r="BE55" s="19">
        <f t="shared" ca="1" si="186"/>
        <v>16.7</v>
      </c>
      <c r="BF55" s="19">
        <f t="shared" ca="1" si="186"/>
        <v>37.15</v>
      </c>
      <c r="BG55" s="19">
        <f t="shared" ca="1" si="186"/>
        <v>90.5</v>
      </c>
      <c r="BH55" s="19">
        <f t="shared" ca="1" si="186"/>
        <v>83.38</v>
      </c>
      <c r="BI55" s="19">
        <f t="shared" ca="1" si="186"/>
        <v>35.83</v>
      </c>
      <c r="BJ55" s="19">
        <f t="shared" ca="1" si="186"/>
        <v>4.6100000000000003</v>
      </c>
      <c r="BK55" s="19">
        <f t="shared" ca="1" si="186"/>
        <v>1.2</v>
      </c>
      <c r="BL55" s="19">
        <f t="shared" ca="1" si="186"/>
        <v>0</v>
      </c>
      <c r="BM55" s="15">
        <f ca="1">SUM(BA55:BL55)</f>
        <v>269.45</v>
      </c>
      <c r="BN55" s="14" t="s">
        <v>50</v>
      </c>
      <c r="BO55" s="19">
        <f ca="1">AVERAGE(BO43:BO52)</f>
        <v>0</v>
      </c>
      <c r="BP55" s="19">
        <f ca="1">AVERAGE(BP43:BP52)</f>
        <v>0</v>
      </c>
      <c r="BQ55" s="19">
        <f t="shared" ref="BQ55:BZ55" ca="1" si="187">AVERAGE(BQ43:BQ52)</f>
        <v>0</v>
      </c>
      <c r="BR55" s="19">
        <f t="shared" ca="1" si="187"/>
        <v>0.73</v>
      </c>
      <c r="BS55" s="19">
        <f t="shared" ca="1" si="187"/>
        <v>29.409999999999997</v>
      </c>
      <c r="BT55" s="19">
        <f t="shared" ca="1" si="187"/>
        <v>65.02</v>
      </c>
      <c r="BU55" s="19">
        <f t="shared" ca="1" si="187"/>
        <v>144.48999999999998</v>
      </c>
      <c r="BV55" s="19">
        <f t="shared" ca="1" si="187"/>
        <v>137.61000000000004</v>
      </c>
      <c r="BW55" s="19">
        <f t="shared" ca="1" si="187"/>
        <v>64.09</v>
      </c>
      <c r="BX55" s="19">
        <f t="shared" ca="1" si="187"/>
        <v>11.709999999999999</v>
      </c>
      <c r="BY55" s="19">
        <f t="shared" ca="1" si="187"/>
        <v>2.79</v>
      </c>
      <c r="BZ55" s="19">
        <f t="shared" ca="1" si="187"/>
        <v>0</v>
      </c>
      <c r="CA55" s="14"/>
      <c r="CB55" s="14" t="s">
        <v>50</v>
      </c>
      <c r="CC55" s="19">
        <f ca="1">AVERAGE(CC43:CC52)</f>
        <v>0</v>
      </c>
      <c r="CD55" s="19">
        <f ca="1">AVERAGE(CD43:CD52)</f>
        <v>0</v>
      </c>
      <c r="CE55" s="19">
        <f t="shared" ref="CE55:CN55" ca="1" si="188">AVERAGE(CE43:CE52)</f>
        <v>0.24</v>
      </c>
      <c r="CF55" s="19">
        <f t="shared" ca="1" si="188"/>
        <v>2.4</v>
      </c>
      <c r="CG55" s="19">
        <f t="shared" ca="1" si="188"/>
        <v>47.03</v>
      </c>
      <c r="CH55" s="19">
        <f t="shared" ca="1" si="188"/>
        <v>106.78</v>
      </c>
      <c r="CI55" s="19">
        <f t="shared" ca="1" si="188"/>
        <v>205.12999999999997</v>
      </c>
      <c r="CJ55" s="19">
        <f t="shared" ca="1" si="188"/>
        <v>197.97000000000003</v>
      </c>
      <c r="CK55" s="19">
        <f t="shared" ca="1" si="188"/>
        <v>103.91000000000001</v>
      </c>
      <c r="CL55" s="19">
        <f t="shared" ca="1" si="188"/>
        <v>24.950000000000003</v>
      </c>
      <c r="CM55" s="19">
        <f t="shared" ca="1" si="188"/>
        <v>5.23</v>
      </c>
      <c r="CN55" s="19">
        <f t="shared" ca="1" si="188"/>
        <v>0</v>
      </c>
      <c r="CO55" s="14"/>
      <c r="CP55" s="14" t="s">
        <v>50</v>
      </c>
      <c r="CQ55" s="19">
        <f ca="1">AVERAGE(CQ43:CQ52)</f>
        <v>0</v>
      </c>
      <c r="CR55" s="19">
        <f ca="1">AVERAGE(CR43:CR52)</f>
        <v>0</v>
      </c>
      <c r="CS55" s="19">
        <f t="shared" ref="CS55:DB55" ca="1" si="189">AVERAGE(CS43:CS52)</f>
        <v>0.69000000000000006</v>
      </c>
      <c r="CT55" s="19">
        <f t="shared" ca="1" si="189"/>
        <v>6.22</v>
      </c>
      <c r="CU55" s="19">
        <f t="shared" ca="1" si="189"/>
        <v>72.2</v>
      </c>
      <c r="CV55" s="19">
        <f t="shared" ca="1" si="189"/>
        <v>158.27000000000001</v>
      </c>
      <c r="CW55" s="19">
        <f t="shared" ca="1" si="189"/>
        <v>267.13</v>
      </c>
      <c r="CX55" s="19">
        <f t="shared" ca="1" si="189"/>
        <v>259.84000000000003</v>
      </c>
      <c r="CY55" s="19">
        <f t="shared" ca="1" si="189"/>
        <v>153.44</v>
      </c>
      <c r="CZ55" s="19">
        <f t="shared" ca="1" si="189"/>
        <v>45.15</v>
      </c>
      <c r="DA55" s="19">
        <f t="shared" ca="1" si="189"/>
        <v>9.2399999999999984</v>
      </c>
      <c r="DB55" s="19">
        <f t="shared" ca="1" si="189"/>
        <v>0</v>
      </c>
      <c r="DC55" s="14"/>
      <c r="DD55" s="14" t="s">
        <v>50</v>
      </c>
      <c r="DE55" s="19">
        <f ca="1">AVERAGE(DE43:DE52)</f>
        <v>0</v>
      </c>
      <c r="DF55" s="19">
        <f ca="1">AVERAGE(DF43:DF52)</f>
        <v>0</v>
      </c>
      <c r="DG55" s="19">
        <f t="shared" ref="DG55:DP55" ca="1" si="190">AVERAGE(DG43:DG52)</f>
        <v>2.19</v>
      </c>
      <c r="DH55" s="19">
        <f t="shared" ca="1" si="190"/>
        <v>13.680000000000001</v>
      </c>
      <c r="DI55" s="19">
        <f t="shared" ca="1" si="190"/>
        <v>107.08999999999999</v>
      </c>
      <c r="DJ55" s="19">
        <f t="shared" ca="1" si="190"/>
        <v>215.53999999999996</v>
      </c>
      <c r="DK55" s="19">
        <f t="shared" ca="1" si="190"/>
        <v>329.13</v>
      </c>
      <c r="DL55" s="19">
        <f t="shared" ca="1" si="190"/>
        <v>321.84000000000003</v>
      </c>
      <c r="DM55" s="19">
        <f t="shared" ca="1" si="190"/>
        <v>209.5</v>
      </c>
      <c r="DN55" s="19">
        <f t="shared" ca="1" si="190"/>
        <v>72.73</v>
      </c>
      <c r="DO55" s="19">
        <f t="shared" ca="1" si="190"/>
        <v>16.16</v>
      </c>
      <c r="DP55" s="19">
        <f t="shared" ca="1" si="190"/>
        <v>0.3</v>
      </c>
      <c r="DQ55" s="14"/>
      <c r="DR55" s="14" t="s">
        <v>50</v>
      </c>
      <c r="DS55" s="19">
        <f ca="1">AVERAGE(DS43:DS52)</f>
        <v>0.42000000000000004</v>
      </c>
      <c r="DT55" s="19">
        <f ca="1">AVERAGE(DT43:DT52)</f>
        <v>0.59000000000000008</v>
      </c>
      <c r="DU55" s="19">
        <f t="shared" ref="DU55:ED55" ca="1" si="191">AVERAGE(DU43:DU52)</f>
        <v>4.9600000000000009</v>
      </c>
      <c r="DV55" s="19">
        <f t="shared" ca="1" si="191"/>
        <v>26.73</v>
      </c>
      <c r="DW55" s="19">
        <f t="shared" ca="1" si="191"/>
        <v>151.48999999999998</v>
      </c>
      <c r="DX55" s="19">
        <f t="shared" ca="1" si="191"/>
        <v>275.37</v>
      </c>
      <c r="DY55" s="19">
        <f t="shared" ca="1" si="191"/>
        <v>391.13</v>
      </c>
      <c r="DZ55" s="19">
        <f t="shared" ca="1" si="191"/>
        <v>383.84000000000003</v>
      </c>
      <c r="EA55" s="19">
        <f t="shared" ca="1" si="191"/>
        <v>268.39</v>
      </c>
      <c r="EB55" s="19">
        <f t="shared" ca="1" si="191"/>
        <v>109.15</v>
      </c>
      <c r="EC55" s="19">
        <f t="shared" ca="1" si="191"/>
        <v>27.01</v>
      </c>
      <c r="ED55" s="19">
        <f t="shared" ca="1" si="191"/>
        <v>1.1400000000000001</v>
      </c>
      <c r="EE55" s="14"/>
    </row>
    <row r="56" spans="1:135">
      <c r="A56">
        <v>2006</v>
      </c>
      <c r="B56">
        <v>7</v>
      </c>
      <c r="C56" s="11">
        <v>22.480645161290319</v>
      </c>
      <c r="D56">
        <v>28.5</v>
      </c>
      <c r="E56">
        <v>43.4</v>
      </c>
      <c r="F56">
        <v>8.9</v>
      </c>
      <c r="G56">
        <v>85.8</v>
      </c>
      <c r="H56">
        <v>2.5</v>
      </c>
      <c r="I56">
        <v>141.4</v>
      </c>
      <c r="J56">
        <v>0</v>
      </c>
      <c r="K56">
        <v>200.9</v>
      </c>
      <c r="L56">
        <v>0</v>
      </c>
      <c r="M56">
        <v>262.89999999999998</v>
      </c>
      <c r="N56">
        <v>0</v>
      </c>
      <c r="O56">
        <v>324.89999999999998</v>
      </c>
      <c r="P56">
        <v>0</v>
      </c>
      <c r="Q56">
        <v>386.9</v>
      </c>
      <c r="R56">
        <v>0</v>
      </c>
      <c r="S56">
        <v>448.9</v>
      </c>
      <c r="T56">
        <v>0</v>
      </c>
      <c r="X56" s="18"/>
      <c r="Y56" s="18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</row>
    <row r="57" spans="1:135">
      <c r="A57">
        <v>2006</v>
      </c>
      <c r="B57">
        <v>8</v>
      </c>
      <c r="C57" s="11">
        <v>19.983870967741936</v>
      </c>
      <c r="D57">
        <v>83.6</v>
      </c>
      <c r="E57">
        <v>21.1</v>
      </c>
      <c r="F57">
        <v>39.1</v>
      </c>
      <c r="G57">
        <v>38.6</v>
      </c>
      <c r="H57">
        <v>12.1</v>
      </c>
      <c r="I57">
        <v>73.599999999999994</v>
      </c>
      <c r="J57">
        <v>2</v>
      </c>
      <c r="K57">
        <v>125.5</v>
      </c>
      <c r="L57">
        <v>0</v>
      </c>
      <c r="M57">
        <v>185.5</v>
      </c>
      <c r="N57">
        <v>0</v>
      </c>
      <c r="O57">
        <v>247.5</v>
      </c>
      <c r="P57">
        <v>0</v>
      </c>
      <c r="Q57">
        <v>309.5</v>
      </c>
      <c r="R57">
        <v>0</v>
      </c>
      <c r="S57">
        <v>371.5</v>
      </c>
      <c r="T57">
        <v>0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</row>
    <row r="58" spans="1:135">
      <c r="A58">
        <v>2006</v>
      </c>
      <c r="B58">
        <v>9</v>
      </c>
      <c r="C58" s="11">
        <v>15.033333333333331</v>
      </c>
      <c r="D58">
        <v>209.6</v>
      </c>
      <c r="E58">
        <v>0.6</v>
      </c>
      <c r="F58">
        <v>152</v>
      </c>
      <c r="G58">
        <v>3</v>
      </c>
      <c r="H58">
        <v>98.2</v>
      </c>
      <c r="I58">
        <v>9.1999999999999993</v>
      </c>
      <c r="J58">
        <v>54</v>
      </c>
      <c r="K58">
        <v>25</v>
      </c>
      <c r="L58">
        <v>27.1</v>
      </c>
      <c r="M58">
        <v>58.1</v>
      </c>
      <c r="N58">
        <v>8.3000000000000007</v>
      </c>
      <c r="O58">
        <v>99.3</v>
      </c>
      <c r="P58">
        <v>1.7</v>
      </c>
      <c r="Q58">
        <v>152.69999999999999</v>
      </c>
      <c r="R58">
        <v>0</v>
      </c>
      <c r="S58">
        <v>211</v>
      </c>
      <c r="T58">
        <v>0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</row>
    <row r="59" spans="1:135" ht="15">
      <c r="A59">
        <v>2006</v>
      </c>
      <c r="B59">
        <v>10</v>
      </c>
      <c r="C59" s="11">
        <v>8.7387096774193562</v>
      </c>
      <c r="D59">
        <v>411.1</v>
      </c>
      <c r="E59">
        <v>0</v>
      </c>
      <c r="F59">
        <v>349.1</v>
      </c>
      <c r="G59">
        <v>0</v>
      </c>
      <c r="H59">
        <v>287.7</v>
      </c>
      <c r="I59">
        <v>0.6</v>
      </c>
      <c r="J59">
        <v>228</v>
      </c>
      <c r="K59">
        <v>2.9</v>
      </c>
      <c r="L59">
        <v>171.6</v>
      </c>
      <c r="M59">
        <v>8.5</v>
      </c>
      <c r="N59">
        <v>123.2</v>
      </c>
      <c r="O59">
        <v>22.1</v>
      </c>
      <c r="P59">
        <v>80</v>
      </c>
      <c r="Q59">
        <v>40.9</v>
      </c>
      <c r="R59">
        <v>45.7</v>
      </c>
      <c r="S59">
        <v>68.599999999999994</v>
      </c>
      <c r="T59">
        <v>0</v>
      </c>
      <c r="X59" s="21" t="s">
        <v>51</v>
      </c>
      <c r="Y59" s="14"/>
      <c r="Z59" s="14"/>
      <c r="AA59" s="14"/>
      <c r="AB59" s="14"/>
      <c r="AC59" s="21" t="s">
        <v>52</v>
      </c>
      <c r="AD59" s="14"/>
      <c r="AE59" s="14"/>
      <c r="AF59" s="14"/>
      <c r="AG59" s="14"/>
      <c r="AH59" s="14"/>
      <c r="AI59" s="14"/>
      <c r="AJ59" s="14"/>
      <c r="AK59" s="14"/>
      <c r="AL59" s="21" t="s">
        <v>51</v>
      </c>
      <c r="AM59" s="14"/>
      <c r="AN59" s="14"/>
      <c r="AO59" s="14"/>
      <c r="AP59" s="14"/>
      <c r="AQ59" s="21" t="s">
        <v>52</v>
      </c>
      <c r="AR59" s="14"/>
      <c r="AS59" s="14"/>
      <c r="AT59" s="14"/>
      <c r="AU59" s="14"/>
      <c r="AV59" s="14"/>
      <c r="AW59" s="14"/>
      <c r="AX59" s="14"/>
      <c r="AY59" s="14"/>
      <c r="AZ59" s="21" t="s">
        <v>51</v>
      </c>
      <c r="BA59" s="14"/>
      <c r="BB59" s="14"/>
      <c r="BC59" s="14"/>
      <c r="BD59" s="14"/>
      <c r="BE59" s="21" t="s">
        <v>52</v>
      </c>
      <c r="BF59" s="14"/>
      <c r="BG59" s="14"/>
      <c r="BH59" s="14"/>
      <c r="BI59" s="14"/>
      <c r="BJ59" s="14"/>
      <c r="BK59" s="14"/>
      <c r="BL59" s="14"/>
      <c r="BM59" s="14"/>
      <c r="BN59" s="21" t="s">
        <v>51</v>
      </c>
      <c r="BO59" s="14"/>
      <c r="BP59" s="14"/>
      <c r="BQ59" s="14"/>
      <c r="BR59" s="14"/>
      <c r="BS59" s="21" t="s">
        <v>52</v>
      </c>
      <c r="BT59" s="14"/>
      <c r="BU59" s="14"/>
      <c r="BV59" s="14"/>
      <c r="BW59" s="14"/>
      <c r="BX59" s="14"/>
      <c r="BY59" s="14"/>
      <c r="BZ59" s="14"/>
      <c r="CA59" s="14"/>
      <c r="CB59" s="21" t="s">
        <v>51</v>
      </c>
      <c r="CC59" s="14"/>
      <c r="CD59" s="14"/>
      <c r="CE59" s="14"/>
      <c r="CF59" s="14"/>
      <c r="CG59" s="21" t="s">
        <v>52</v>
      </c>
      <c r="CH59" s="14"/>
      <c r="CI59" s="14"/>
      <c r="CJ59" s="14"/>
      <c r="CK59" s="14"/>
      <c r="CL59" s="14"/>
      <c r="CM59" s="14"/>
      <c r="CN59" s="14"/>
      <c r="CO59" s="14"/>
      <c r="CP59" s="21" t="s">
        <v>51</v>
      </c>
      <c r="CQ59" s="14"/>
      <c r="CR59" s="14"/>
      <c r="CS59" s="14"/>
      <c r="CT59" s="14"/>
      <c r="CU59" s="21" t="s">
        <v>52</v>
      </c>
      <c r="CV59" s="14"/>
      <c r="CW59" s="14"/>
      <c r="CX59" s="14"/>
      <c r="CY59" s="14"/>
      <c r="CZ59" s="14"/>
      <c r="DA59" s="14"/>
      <c r="DB59" s="14"/>
      <c r="DC59" s="14"/>
      <c r="DD59" s="21" t="s">
        <v>51</v>
      </c>
      <c r="DE59" s="14"/>
      <c r="DF59" s="14"/>
      <c r="DG59" s="14"/>
      <c r="DH59" s="14"/>
      <c r="DI59" s="21" t="s">
        <v>52</v>
      </c>
      <c r="DJ59" s="14"/>
      <c r="DK59" s="14"/>
      <c r="DL59" s="14"/>
      <c r="DM59" s="14"/>
      <c r="DN59" s="14"/>
      <c r="DO59" s="14"/>
      <c r="DP59" s="14"/>
      <c r="DQ59" s="14"/>
      <c r="DR59" s="21" t="s">
        <v>51</v>
      </c>
      <c r="DS59" s="14"/>
      <c r="DT59" s="14"/>
      <c r="DU59" s="14"/>
      <c r="DV59" s="14"/>
      <c r="DW59" s="21" t="s">
        <v>52</v>
      </c>
      <c r="DX59" s="14"/>
      <c r="DY59" s="14"/>
      <c r="DZ59" s="14"/>
      <c r="EA59" s="14"/>
      <c r="EB59" s="14"/>
      <c r="EC59" s="14"/>
      <c r="ED59" s="14"/>
      <c r="EE59" s="14"/>
    </row>
    <row r="60" spans="1:135">
      <c r="A60">
        <v>2006</v>
      </c>
      <c r="B60">
        <v>11</v>
      </c>
      <c r="C60" s="11">
        <v>5.75</v>
      </c>
      <c r="D60">
        <v>487.5</v>
      </c>
      <c r="E60">
        <v>0</v>
      </c>
      <c r="F60">
        <v>427.5</v>
      </c>
      <c r="G60">
        <v>0</v>
      </c>
      <c r="H60">
        <v>367.5</v>
      </c>
      <c r="I60">
        <v>0</v>
      </c>
      <c r="J60">
        <v>307.5</v>
      </c>
      <c r="K60">
        <v>0</v>
      </c>
      <c r="L60">
        <v>247.5</v>
      </c>
      <c r="M60">
        <v>0</v>
      </c>
      <c r="N60">
        <v>187.5</v>
      </c>
      <c r="O60">
        <v>0</v>
      </c>
      <c r="P60">
        <v>131</v>
      </c>
      <c r="Q60">
        <v>3.5</v>
      </c>
      <c r="R60">
        <v>85.5</v>
      </c>
      <c r="S60">
        <v>18</v>
      </c>
      <c r="T60">
        <v>0</v>
      </c>
      <c r="X60" s="14"/>
      <c r="Y60" s="14"/>
      <c r="Z60" s="22" t="str">
        <f>X4</f>
        <v>HDD22</v>
      </c>
      <c r="AA60" s="22" t="str">
        <f>X31</f>
        <v>CDD22</v>
      </c>
      <c r="AB60" s="14"/>
      <c r="AC60" s="14"/>
      <c r="AD60" s="14"/>
      <c r="AE60" s="14" t="str">
        <f>Z60</f>
        <v>HDD22</v>
      </c>
      <c r="AF60" s="14" t="str">
        <f>AA60</f>
        <v>CDD22</v>
      </c>
      <c r="AG60" s="14"/>
      <c r="AH60" s="14"/>
      <c r="AI60" s="14"/>
      <c r="AJ60" s="14"/>
      <c r="AK60" s="14"/>
      <c r="AL60" s="14"/>
      <c r="AM60" s="14"/>
      <c r="AN60" s="22" t="str">
        <f>AL4</f>
        <v>HDD20</v>
      </c>
      <c r="AO60" s="22" t="str">
        <f>AL31</f>
        <v>CDD20</v>
      </c>
      <c r="AP60" s="14"/>
      <c r="AQ60" s="14"/>
      <c r="AR60" s="14"/>
      <c r="AS60" s="14" t="str">
        <f>AN60</f>
        <v>HDD20</v>
      </c>
      <c r="AT60" s="14" t="str">
        <f>AO60</f>
        <v>CDD20</v>
      </c>
      <c r="AU60" s="14"/>
      <c r="AV60" s="14"/>
      <c r="AW60" s="14"/>
      <c r="AX60" s="14"/>
      <c r="AY60" s="14"/>
      <c r="AZ60" s="14"/>
      <c r="BA60" s="14"/>
      <c r="BB60" s="22" t="str">
        <f>AZ4</f>
        <v>HDD18</v>
      </c>
      <c r="BC60" s="22" t="str">
        <f>AZ31</f>
        <v>CDD18</v>
      </c>
      <c r="BD60" s="14"/>
      <c r="BE60" s="14"/>
      <c r="BF60" s="14"/>
      <c r="BG60" s="14" t="str">
        <f>BB60</f>
        <v>HDD18</v>
      </c>
      <c r="BH60" s="14" t="str">
        <f>BC60</f>
        <v>CDD18</v>
      </c>
      <c r="BI60" s="14"/>
      <c r="BJ60" s="14"/>
      <c r="BK60" s="14"/>
      <c r="BL60" s="14"/>
      <c r="BM60" s="14"/>
      <c r="BN60" s="14"/>
      <c r="BO60" s="14"/>
      <c r="BP60" s="22" t="str">
        <f>BN4</f>
        <v>HDD16</v>
      </c>
      <c r="BQ60" s="22" t="str">
        <f>BN31</f>
        <v>CDD16</v>
      </c>
      <c r="BR60" s="14"/>
      <c r="BS60" s="14"/>
      <c r="BT60" s="14"/>
      <c r="BU60" s="14" t="str">
        <f>BP60</f>
        <v>HDD16</v>
      </c>
      <c r="BV60" s="14" t="str">
        <f>BQ60</f>
        <v>CDD16</v>
      </c>
      <c r="BW60" s="14"/>
      <c r="BX60" s="14"/>
      <c r="BY60" s="14"/>
      <c r="BZ60" s="14"/>
      <c r="CA60" s="14"/>
      <c r="CB60" s="14"/>
      <c r="CC60" s="14"/>
      <c r="CD60" s="22" t="str">
        <f>CB4</f>
        <v>HDD14</v>
      </c>
      <c r="CE60" s="22" t="str">
        <f>CB31</f>
        <v>CDD14</v>
      </c>
      <c r="CF60" s="14"/>
      <c r="CG60" s="14"/>
      <c r="CH60" s="14"/>
      <c r="CI60" s="14" t="str">
        <f>CD60</f>
        <v>HDD14</v>
      </c>
      <c r="CJ60" s="14" t="str">
        <f>CE60</f>
        <v>CDD14</v>
      </c>
      <c r="CK60" s="14"/>
      <c r="CL60" s="14"/>
      <c r="CM60" s="14"/>
      <c r="CN60" s="14"/>
      <c r="CO60" s="14"/>
      <c r="CP60" s="14"/>
      <c r="CQ60" s="14"/>
      <c r="CR60" s="22" t="str">
        <f>CP4</f>
        <v>HDD12</v>
      </c>
      <c r="CS60" s="22" t="str">
        <f>CP31</f>
        <v>CDD12</v>
      </c>
      <c r="CT60" s="14"/>
      <c r="CU60" s="14"/>
      <c r="CV60" s="14"/>
      <c r="CW60" s="14" t="str">
        <f>CR60</f>
        <v>HDD12</v>
      </c>
      <c r="CX60" s="14" t="str">
        <f>CS60</f>
        <v>CDD12</v>
      </c>
      <c r="CY60" s="14"/>
      <c r="CZ60" s="14"/>
      <c r="DA60" s="14"/>
      <c r="DB60" s="14"/>
      <c r="DC60" s="14"/>
      <c r="DD60" s="14"/>
      <c r="DE60" s="14"/>
      <c r="DF60" s="22" t="str">
        <f>DD4</f>
        <v>HDD10</v>
      </c>
      <c r="DG60" s="22" t="str">
        <f>DD31</f>
        <v>CDD10</v>
      </c>
      <c r="DH60" s="14"/>
      <c r="DI60" s="14"/>
      <c r="DJ60" s="14"/>
      <c r="DK60" s="14" t="str">
        <f>DF60</f>
        <v>HDD10</v>
      </c>
      <c r="DL60" s="14" t="str">
        <f>DG60</f>
        <v>CDD10</v>
      </c>
      <c r="DM60" s="14"/>
      <c r="DN60" s="14"/>
      <c r="DO60" s="14"/>
      <c r="DP60" s="14"/>
      <c r="DQ60" s="14"/>
      <c r="DR60" s="14"/>
      <c r="DS60" s="14"/>
      <c r="DT60" s="22" t="str">
        <f>DR4</f>
        <v>HDD8</v>
      </c>
      <c r="DU60" s="22" t="str">
        <f>DR31</f>
        <v>CDD8</v>
      </c>
      <c r="DV60" s="14"/>
      <c r="DW60" s="14"/>
      <c r="DX60" s="14"/>
      <c r="DY60" s="14" t="str">
        <f>DT60</f>
        <v>HDD8</v>
      </c>
      <c r="DZ60" s="14" t="str">
        <f>DU60</f>
        <v>CDD8</v>
      </c>
      <c r="EA60" s="14"/>
      <c r="EB60" s="14"/>
      <c r="EC60" s="14"/>
      <c r="ED60" s="14"/>
      <c r="EE60" s="14"/>
    </row>
    <row r="61" spans="1:135">
      <c r="A61">
        <v>2006</v>
      </c>
      <c r="B61">
        <v>12</v>
      </c>
      <c r="C61" s="11">
        <v>1.7516129032258063</v>
      </c>
      <c r="D61">
        <v>627.70000000000005</v>
      </c>
      <c r="E61">
        <v>0</v>
      </c>
      <c r="F61">
        <v>565.70000000000005</v>
      </c>
      <c r="G61">
        <v>0</v>
      </c>
      <c r="H61">
        <v>503.7</v>
      </c>
      <c r="I61">
        <v>0</v>
      </c>
      <c r="J61">
        <v>441.7</v>
      </c>
      <c r="K61">
        <v>0</v>
      </c>
      <c r="L61">
        <v>379.7</v>
      </c>
      <c r="M61">
        <v>0</v>
      </c>
      <c r="N61">
        <v>317.7</v>
      </c>
      <c r="O61">
        <v>0</v>
      </c>
      <c r="P61">
        <v>255.7</v>
      </c>
      <c r="Q61">
        <v>0</v>
      </c>
      <c r="R61">
        <v>193.7</v>
      </c>
      <c r="S61">
        <v>0</v>
      </c>
      <c r="T61">
        <v>9</v>
      </c>
      <c r="X61" s="14" t="s">
        <v>185</v>
      </c>
      <c r="Y61" s="14" t="s">
        <v>53</v>
      </c>
      <c r="Z61" s="23">
        <f t="shared" ref="Z61:Z72" ca="1" si="192">OFFSET($Y$28,0,(ROW()-ROW(Z$61)))</f>
        <v>839.75999999999988</v>
      </c>
      <c r="AA61" s="23">
        <f t="shared" ref="AA61:AA72" ca="1" si="193">OFFSET($Y$55,0,(ROW()-ROW(AA$61)))</f>
        <v>0</v>
      </c>
      <c r="AB61" s="14"/>
      <c r="AC61" s="14" t="s">
        <v>185</v>
      </c>
      <c r="AD61" s="14" t="s">
        <v>53</v>
      </c>
      <c r="AE61" s="23">
        <f t="shared" ref="AE61:AE72" ca="1" si="194">OFFSET($Y$26,0,(ROW()-ROW(AE$61)))</f>
        <v>820.36368421052612</v>
      </c>
      <c r="AF61" s="23">
        <f t="shared" ref="AF61:AF72" ca="1" si="195">OFFSET($Y$53,0,(ROW()-ROW(AF$61)))</f>
        <v>0</v>
      </c>
      <c r="AG61" s="14"/>
      <c r="AH61" s="14"/>
      <c r="AI61" s="14"/>
      <c r="AJ61" s="14"/>
      <c r="AK61" s="14"/>
      <c r="AL61" s="14" t="s">
        <v>185</v>
      </c>
      <c r="AM61" s="14" t="s">
        <v>53</v>
      </c>
      <c r="AN61" s="23">
        <f t="shared" ref="AN61:AN72" ca="1" si="196">OFFSET(AM$28,0,(ROW()-ROW(AN$61)))</f>
        <v>777.76</v>
      </c>
      <c r="AO61" s="23">
        <f t="shared" ref="AO61:AO72" ca="1" si="197">OFFSET(AM$55,0,(ROW()-ROW(AO$61)))</f>
        <v>0</v>
      </c>
      <c r="AP61" s="14"/>
      <c r="AQ61" s="14" t="s">
        <v>185</v>
      </c>
      <c r="AR61" s="14" t="s">
        <v>53</v>
      </c>
      <c r="AS61" s="23">
        <f t="shared" ref="AS61:AS72" ca="1" si="198">OFFSET(AM$26,0,(ROW()-ROW(AS$61)))</f>
        <v>758.36368421052612</v>
      </c>
      <c r="AT61" s="23">
        <f t="shared" ref="AT61:AT72" ca="1" si="199">OFFSET(AM$53,0,(ROW()-ROW(AT$61)))</f>
        <v>0</v>
      </c>
      <c r="AU61" s="14"/>
      <c r="AV61" s="14"/>
      <c r="AW61" s="14"/>
      <c r="AX61" s="14"/>
      <c r="AY61" s="14"/>
      <c r="AZ61" s="14" t="s">
        <v>185</v>
      </c>
      <c r="BA61" s="14" t="s">
        <v>53</v>
      </c>
      <c r="BB61" s="23">
        <f t="shared" ref="BB61:BB72" ca="1" si="200">OFFSET(BA$28,0,(ROW()-ROW(BB$61)))</f>
        <v>715.76</v>
      </c>
      <c r="BC61" s="23">
        <f t="shared" ref="BC61:BC72" ca="1" si="201">OFFSET(BA$55,0,(ROW()-ROW(BC$61)))</f>
        <v>0</v>
      </c>
      <c r="BD61" s="14"/>
      <c r="BE61" s="14" t="s">
        <v>185</v>
      </c>
      <c r="BF61" s="14" t="s">
        <v>53</v>
      </c>
      <c r="BG61" s="23">
        <f t="shared" ref="BG61:BG72" ca="1" si="202">OFFSET(BA$26,0,(ROW()-ROW(BG$61)))</f>
        <v>696.36368421052612</v>
      </c>
      <c r="BH61" s="23">
        <f t="shared" ref="BH61:BH72" ca="1" si="203">OFFSET(BA$53,0,(ROW()-ROW(BH$61)))</f>
        <v>0</v>
      </c>
      <c r="BI61" s="14"/>
      <c r="BJ61" s="14"/>
      <c r="BK61" s="14"/>
      <c r="BL61" s="14"/>
      <c r="BM61" s="14"/>
      <c r="BN61" s="14" t="s">
        <v>185</v>
      </c>
      <c r="BO61" s="14" t="s">
        <v>53</v>
      </c>
      <c r="BP61" s="23">
        <f t="shared" ref="BP61:BP72" ca="1" si="204">OFFSET(BO$28,0,(ROW()-ROW(BP$61)))</f>
        <v>653.76</v>
      </c>
      <c r="BQ61" s="23">
        <f t="shared" ref="BQ61:BQ72" ca="1" si="205">OFFSET(BO$55,0,(ROW()-ROW(BQ$61)))</f>
        <v>0</v>
      </c>
      <c r="BR61" s="14"/>
      <c r="BS61" s="14" t="s">
        <v>185</v>
      </c>
      <c r="BT61" s="14" t="s">
        <v>53</v>
      </c>
      <c r="BU61" s="23">
        <f t="shared" ref="BU61:BU72" ca="1" si="206">OFFSET(BO$26,0,(ROW()-ROW(BU$61)))</f>
        <v>634.36368421052612</v>
      </c>
      <c r="BV61" s="23">
        <f t="shared" ref="BV61:BV72" ca="1" si="207">OFFSET(BO$53,0,(ROW()-ROW(BV$61)))</f>
        <v>0</v>
      </c>
      <c r="BW61" s="14"/>
      <c r="BX61" s="14"/>
      <c r="BY61" s="14"/>
      <c r="BZ61" s="14"/>
      <c r="CA61" s="14"/>
      <c r="CB61" s="14" t="s">
        <v>185</v>
      </c>
      <c r="CC61" s="14" t="s">
        <v>53</v>
      </c>
      <c r="CD61" s="23">
        <f t="shared" ref="CD61:CD72" ca="1" si="208">OFFSET(CC$28,0,(ROW()-ROW(CD$61)))</f>
        <v>591.76</v>
      </c>
      <c r="CE61" s="23">
        <f t="shared" ref="CE61:CE72" ca="1" si="209">OFFSET(CC$55,0,(ROW()-ROW(CE$61)))</f>
        <v>0</v>
      </c>
      <c r="CF61" s="14"/>
      <c r="CG61" s="14" t="s">
        <v>185</v>
      </c>
      <c r="CH61" s="14" t="s">
        <v>53</v>
      </c>
      <c r="CI61" s="23">
        <f t="shared" ref="CI61:CI72" ca="1" si="210">OFFSET(CC$26,0,(ROW()-ROW(CI$61)))</f>
        <v>572.36368421052612</v>
      </c>
      <c r="CJ61" s="23">
        <f t="shared" ref="CJ61:CJ72" ca="1" si="211">OFFSET(CC$53,0,(ROW()-ROW(CJ$61)))</f>
        <v>0</v>
      </c>
      <c r="CK61" s="14"/>
      <c r="CL61" s="14"/>
      <c r="CM61" s="14"/>
      <c r="CN61" s="14"/>
      <c r="CO61" s="14"/>
      <c r="CP61" s="14" t="s">
        <v>185</v>
      </c>
      <c r="CQ61" s="14" t="s">
        <v>53</v>
      </c>
      <c r="CR61" s="23">
        <f t="shared" ref="CR61:CR72" ca="1" si="212">OFFSET(CQ$28,0,(ROW()-ROW(CR$61)))</f>
        <v>529.76</v>
      </c>
      <c r="CS61" s="23">
        <f t="shared" ref="CS61:CS72" ca="1" si="213">OFFSET(CQ$55,0,(ROW()-ROW(CS$61)))</f>
        <v>0</v>
      </c>
      <c r="CT61" s="14"/>
      <c r="CU61" s="14" t="s">
        <v>185</v>
      </c>
      <c r="CV61" s="14" t="s">
        <v>53</v>
      </c>
      <c r="CW61" s="23">
        <f t="shared" ref="CW61:CW72" ca="1" si="214">OFFSET(CQ$26,0,(ROW()-ROW(CW$61)))</f>
        <v>510.36368421052612</v>
      </c>
      <c r="CX61" s="23">
        <f t="shared" ref="CX61:CX72" ca="1" si="215">OFFSET(CQ$53,0,(ROW()-ROW(CX$61)))</f>
        <v>0</v>
      </c>
      <c r="CY61" s="14"/>
      <c r="CZ61" s="14"/>
      <c r="DA61" s="14"/>
      <c r="DB61" s="14"/>
      <c r="DC61" s="14"/>
      <c r="DD61" s="14" t="s">
        <v>185</v>
      </c>
      <c r="DE61" s="14" t="s">
        <v>53</v>
      </c>
      <c r="DF61" s="23">
        <f t="shared" ref="DF61:DF72" ca="1" si="216">OFFSET(DE$28,0,(ROW()-ROW(DF$61)))</f>
        <v>467.76000000000005</v>
      </c>
      <c r="DG61" s="23">
        <f t="shared" ref="DG61:DG72" ca="1" si="217">OFFSET(DE$55,0,(ROW()-ROW(DG$61)))</f>
        <v>0</v>
      </c>
      <c r="DH61" s="14"/>
      <c r="DI61" s="14" t="s">
        <v>185</v>
      </c>
      <c r="DJ61" s="14" t="s">
        <v>53</v>
      </c>
      <c r="DK61" s="23">
        <f t="shared" ref="DK61:DK72" ca="1" si="218">OFFSET(DE$26,0,(ROW()-ROW(DK$61)))</f>
        <v>448.29842105263197</v>
      </c>
      <c r="DL61" s="23">
        <f t="shared" ref="DL61:DL72" ca="1" si="219">OFFSET(DE$53,0,(ROW()-ROW(DL$61)))</f>
        <v>0</v>
      </c>
      <c r="DM61" s="14"/>
      <c r="DN61" s="14"/>
      <c r="DO61" s="14"/>
      <c r="DP61" s="14"/>
      <c r="DQ61" s="14"/>
      <c r="DR61" s="14" t="s">
        <v>185</v>
      </c>
      <c r="DS61" s="14" t="s">
        <v>53</v>
      </c>
      <c r="DT61" s="23">
        <f t="shared" ref="DT61:DT72" ca="1" si="220">OFFSET(DS$28,0,(ROW()-ROW(DT$61)))</f>
        <v>406.18</v>
      </c>
      <c r="DU61" s="23">
        <f t="shared" ref="DU61:DU72" ca="1" si="221">OFFSET(DS$55,0,(ROW()-ROW(DU$61)))</f>
        <v>0.42000000000000004</v>
      </c>
      <c r="DV61" s="14"/>
      <c r="DW61" s="14" t="s">
        <v>185</v>
      </c>
      <c r="DX61" s="14" t="s">
        <v>53</v>
      </c>
      <c r="DY61" s="23">
        <f t="shared" ref="DY61:DY72" ca="1" si="222">OFFSET(DS$26,0,(ROW()-ROW(DY$61)))</f>
        <v>386.54894736842107</v>
      </c>
      <c r="DZ61" s="23">
        <f t="shared" ref="DZ61:DZ72" ca="1" si="223">OFFSET(DS$53,0,(ROW()-ROW(DZ$61)))</f>
        <v>0.18526315789473813</v>
      </c>
      <c r="EA61" s="14"/>
      <c r="EB61" s="14"/>
      <c r="EC61" s="14"/>
      <c r="ED61" s="14"/>
      <c r="EE61" s="14"/>
    </row>
    <row r="62" spans="1:135">
      <c r="A62">
        <v>2007</v>
      </c>
      <c r="B62">
        <v>1</v>
      </c>
      <c r="C62" s="11">
        <v>-3.5741935483870968</v>
      </c>
      <c r="D62">
        <v>792.8</v>
      </c>
      <c r="E62">
        <v>0</v>
      </c>
      <c r="F62">
        <v>730.8</v>
      </c>
      <c r="G62">
        <v>0</v>
      </c>
      <c r="H62">
        <v>668.8</v>
      </c>
      <c r="I62">
        <v>0</v>
      </c>
      <c r="J62">
        <v>606.79999999999995</v>
      </c>
      <c r="K62">
        <v>0</v>
      </c>
      <c r="L62">
        <v>544.79999999999995</v>
      </c>
      <c r="M62">
        <v>0</v>
      </c>
      <c r="N62">
        <v>482.8</v>
      </c>
      <c r="O62">
        <v>0</v>
      </c>
      <c r="P62">
        <v>420.8</v>
      </c>
      <c r="Q62">
        <v>0</v>
      </c>
      <c r="R62">
        <v>360.6</v>
      </c>
      <c r="S62">
        <v>1.8</v>
      </c>
      <c r="T62">
        <v>22</v>
      </c>
      <c r="X62" s="14" t="s">
        <v>185</v>
      </c>
      <c r="Y62" s="14" t="s">
        <v>54</v>
      </c>
      <c r="Z62" s="23">
        <f t="shared" ca="1" si="192"/>
        <v>760.45</v>
      </c>
      <c r="AA62" s="23">
        <f t="shared" ca="1" si="193"/>
        <v>0</v>
      </c>
      <c r="AB62" s="14"/>
      <c r="AC62" s="14" t="s">
        <v>185</v>
      </c>
      <c r="AD62" s="14" t="s">
        <v>54</v>
      </c>
      <c r="AE62" s="23">
        <f t="shared" ca="1" si="194"/>
        <v>753.77010313724531</v>
      </c>
      <c r="AF62" s="23">
        <f t="shared" ca="1" si="195"/>
        <v>0</v>
      </c>
      <c r="AG62" s="14"/>
      <c r="AH62" s="14"/>
      <c r="AI62" s="14"/>
      <c r="AJ62" s="14"/>
      <c r="AK62" s="14"/>
      <c r="AL62" s="14" t="s">
        <v>185</v>
      </c>
      <c r="AM62" s="14" t="s">
        <v>54</v>
      </c>
      <c r="AN62" s="23">
        <f t="shared" ca="1" si="196"/>
        <v>704.05000000000007</v>
      </c>
      <c r="AO62" s="23">
        <f t="shared" ca="1" si="197"/>
        <v>0</v>
      </c>
      <c r="AP62" s="14"/>
      <c r="AQ62" s="14" t="s">
        <v>185</v>
      </c>
      <c r="AR62" s="14" t="s">
        <v>54</v>
      </c>
      <c r="AS62" s="23">
        <f t="shared" ca="1" si="198"/>
        <v>697.21104123425289</v>
      </c>
      <c r="AT62" s="23">
        <f t="shared" ca="1" si="199"/>
        <v>0</v>
      </c>
      <c r="AU62" s="14"/>
      <c r="AV62" s="14"/>
      <c r="AW62" s="14"/>
      <c r="AX62" s="14"/>
      <c r="AY62" s="14"/>
      <c r="AZ62" s="14" t="s">
        <v>185</v>
      </c>
      <c r="BA62" s="14" t="s">
        <v>54</v>
      </c>
      <c r="BB62" s="23">
        <f t="shared" ca="1" si="200"/>
        <v>647.65000000000009</v>
      </c>
      <c r="BC62" s="23">
        <f t="shared" ca="1" si="201"/>
        <v>0</v>
      </c>
      <c r="BD62" s="14"/>
      <c r="BE62" s="14" t="s">
        <v>185</v>
      </c>
      <c r="BF62" s="14" t="s">
        <v>54</v>
      </c>
      <c r="BG62" s="23">
        <f t="shared" ca="1" si="202"/>
        <v>640.65197933126046</v>
      </c>
      <c r="BH62" s="23">
        <f t="shared" ca="1" si="203"/>
        <v>0</v>
      </c>
      <c r="BI62" s="14"/>
      <c r="BJ62" s="14"/>
      <c r="BK62" s="14"/>
      <c r="BL62" s="14"/>
      <c r="BM62" s="14"/>
      <c r="BN62" s="14" t="s">
        <v>185</v>
      </c>
      <c r="BO62" s="14" t="s">
        <v>54</v>
      </c>
      <c r="BP62" s="23">
        <f t="shared" ca="1" si="204"/>
        <v>591.25000000000011</v>
      </c>
      <c r="BQ62" s="23">
        <f t="shared" ca="1" si="205"/>
        <v>0</v>
      </c>
      <c r="BR62" s="14"/>
      <c r="BS62" s="14" t="s">
        <v>185</v>
      </c>
      <c r="BT62" s="14" t="s">
        <v>54</v>
      </c>
      <c r="BU62" s="23">
        <f t="shared" ca="1" si="206"/>
        <v>584.09291742826804</v>
      </c>
      <c r="BV62" s="23">
        <f t="shared" ca="1" si="207"/>
        <v>0</v>
      </c>
      <c r="BW62" s="14"/>
      <c r="BX62" s="14"/>
      <c r="BY62" s="14"/>
      <c r="BZ62" s="14"/>
      <c r="CA62" s="14"/>
      <c r="CB62" s="14" t="s">
        <v>185</v>
      </c>
      <c r="CC62" s="14" t="s">
        <v>54</v>
      </c>
      <c r="CD62" s="23">
        <f t="shared" ca="1" si="208"/>
        <v>534.85000000000014</v>
      </c>
      <c r="CE62" s="23">
        <f t="shared" ca="1" si="209"/>
        <v>0</v>
      </c>
      <c r="CF62" s="14"/>
      <c r="CG62" s="14" t="s">
        <v>185</v>
      </c>
      <c r="CH62" s="14" t="s">
        <v>54</v>
      </c>
      <c r="CI62" s="23">
        <f t="shared" ca="1" si="210"/>
        <v>527.53385552527584</v>
      </c>
      <c r="CJ62" s="23">
        <f t="shared" ca="1" si="211"/>
        <v>0</v>
      </c>
      <c r="CK62" s="14"/>
      <c r="CL62" s="14"/>
      <c r="CM62" s="14"/>
      <c r="CN62" s="14"/>
      <c r="CO62" s="14"/>
      <c r="CP62" s="14" t="s">
        <v>185</v>
      </c>
      <c r="CQ62" s="14" t="s">
        <v>54</v>
      </c>
      <c r="CR62" s="23">
        <f t="shared" ca="1" si="212"/>
        <v>478.4500000000001</v>
      </c>
      <c r="CS62" s="23">
        <f t="shared" ca="1" si="213"/>
        <v>0</v>
      </c>
      <c r="CT62" s="14"/>
      <c r="CU62" s="14" t="s">
        <v>185</v>
      </c>
      <c r="CV62" s="14" t="s">
        <v>54</v>
      </c>
      <c r="CW62" s="23">
        <f t="shared" ca="1" si="214"/>
        <v>470.97479362228353</v>
      </c>
      <c r="CX62" s="23">
        <f t="shared" ca="1" si="215"/>
        <v>0</v>
      </c>
      <c r="CY62" s="14"/>
      <c r="CZ62" s="14"/>
      <c r="DA62" s="14"/>
      <c r="DB62" s="14"/>
      <c r="DC62" s="14"/>
      <c r="DD62" s="14" t="s">
        <v>185</v>
      </c>
      <c r="DE62" s="14" t="s">
        <v>54</v>
      </c>
      <c r="DF62" s="23">
        <f t="shared" ca="1" si="216"/>
        <v>422.05</v>
      </c>
      <c r="DG62" s="23">
        <f t="shared" ca="1" si="217"/>
        <v>0</v>
      </c>
      <c r="DH62" s="14"/>
      <c r="DI62" s="14" t="s">
        <v>185</v>
      </c>
      <c r="DJ62" s="14" t="s">
        <v>54</v>
      </c>
      <c r="DK62" s="23">
        <f t="shared" ca="1" si="218"/>
        <v>414.28417948208823</v>
      </c>
      <c r="DL62" s="23">
        <f t="shared" ca="1" si="219"/>
        <v>0</v>
      </c>
      <c r="DM62" s="14"/>
      <c r="DN62" s="14"/>
      <c r="DO62" s="14"/>
      <c r="DP62" s="14"/>
      <c r="DQ62" s="14"/>
      <c r="DR62" s="14" t="s">
        <v>185</v>
      </c>
      <c r="DS62" s="14" t="s">
        <v>54</v>
      </c>
      <c r="DT62" s="23">
        <f t="shared" ca="1" si="220"/>
        <v>366.24</v>
      </c>
      <c r="DU62" s="23">
        <f t="shared" ca="1" si="221"/>
        <v>0.59000000000000008</v>
      </c>
      <c r="DV62" s="14"/>
      <c r="DW62" s="14" t="s">
        <v>185</v>
      </c>
      <c r="DX62" s="14" t="s">
        <v>54</v>
      </c>
      <c r="DY62" s="23">
        <f t="shared" ca="1" si="222"/>
        <v>357.8973094425408</v>
      </c>
      <c r="DZ62" s="23">
        <f t="shared" ca="1" si="223"/>
        <v>0.30079007654641482</v>
      </c>
      <c r="EA62" s="14"/>
      <c r="EB62" s="14"/>
      <c r="EC62" s="14"/>
      <c r="ED62" s="14"/>
      <c r="EE62" s="14"/>
    </row>
    <row r="63" spans="1:135">
      <c r="A63">
        <v>2007</v>
      </c>
      <c r="B63">
        <v>2</v>
      </c>
      <c r="C63" s="11">
        <v>-8.0464285714285708</v>
      </c>
      <c r="D63">
        <v>841.3</v>
      </c>
      <c r="E63">
        <v>0</v>
      </c>
      <c r="F63">
        <v>785.3</v>
      </c>
      <c r="G63">
        <v>0</v>
      </c>
      <c r="H63">
        <v>729.3</v>
      </c>
      <c r="I63">
        <v>0</v>
      </c>
      <c r="J63">
        <v>673.3</v>
      </c>
      <c r="K63">
        <v>0</v>
      </c>
      <c r="L63">
        <v>617.29999999999995</v>
      </c>
      <c r="M63">
        <v>0</v>
      </c>
      <c r="N63">
        <v>561.29999999999995</v>
      </c>
      <c r="O63">
        <v>0</v>
      </c>
      <c r="P63">
        <v>505.3</v>
      </c>
      <c r="Q63">
        <v>0</v>
      </c>
      <c r="R63">
        <v>449.3</v>
      </c>
      <c r="S63">
        <v>0</v>
      </c>
      <c r="T63">
        <v>27</v>
      </c>
      <c r="X63" s="14" t="s">
        <v>185</v>
      </c>
      <c r="Y63" s="14" t="s">
        <v>55</v>
      </c>
      <c r="Z63" s="23">
        <f t="shared" ca="1" si="192"/>
        <v>701.66</v>
      </c>
      <c r="AA63" s="23">
        <f t="shared" ca="1" si="193"/>
        <v>0</v>
      </c>
      <c r="AB63" s="14"/>
      <c r="AC63" s="14" t="s">
        <v>185</v>
      </c>
      <c r="AD63" s="14" t="s">
        <v>55</v>
      </c>
      <c r="AE63" s="23">
        <f t="shared" ca="1" si="194"/>
        <v>685.62333963869196</v>
      </c>
      <c r="AF63" s="23">
        <f t="shared" ca="1" si="195"/>
        <v>0</v>
      </c>
      <c r="AG63" s="14"/>
      <c r="AH63" s="14"/>
      <c r="AI63" s="14"/>
      <c r="AJ63" s="14"/>
      <c r="AK63" s="14"/>
      <c r="AL63" s="14" t="s">
        <v>185</v>
      </c>
      <c r="AM63" s="14" t="s">
        <v>55</v>
      </c>
      <c r="AN63" s="23">
        <f t="shared" ca="1" si="196"/>
        <v>639.66</v>
      </c>
      <c r="AO63" s="23">
        <f t="shared" ca="1" si="197"/>
        <v>0</v>
      </c>
      <c r="AP63" s="14"/>
      <c r="AQ63" s="14" t="s">
        <v>185</v>
      </c>
      <c r="AR63" s="14" t="s">
        <v>55</v>
      </c>
      <c r="AS63" s="23">
        <f t="shared" ca="1" si="198"/>
        <v>623.5599584754151</v>
      </c>
      <c r="AT63" s="23">
        <f t="shared" ca="1" si="199"/>
        <v>0</v>
      </c>
      <c r="AU63" s="14"/>
      <c r="AV63" s="14"/>
      <c r="AW63" s="14"/>
      <c r="AX63" s="14"/>
      <c r="AY63" s="14"/>
      <c r="AZ63" s="14" t="s">
        <v>185</v>
      </c>
      <c r="BA63" s="14" t="s">
        <v>55</v>
      </c>
      <c r="BB63" s="23">
        <f t="shared" ca="1" si="200"/>
        <v>577.66</v>
      </c>
      <c r="BC63" s="23">
        <f t="shared" ca="1" si="201"/>
        <v>0</v>
      </c>
      <c r="BD63" s="14"/>
      <c r="BE63" s="14" t="s">
        <v>185</v>
      </c>
      <c r="BF63" s="14" t="s">
        <v>55</v>
      </c>
      <c r="BG63" s="23">
        <f t="shared" ca="1" si="202"/>
        <v>561.65944936132223</v>
      </c>
      <c r="BH63" s="23">
        <f t="shared" ca="1" si="203"/>
        <v>0.13999999999999999</v>
      </c>
      <c r="BI63" s="14"/>
      <c r="BJ63" s="14"/>
      <c r="BK63" s="14"/>
      <c r="BL63" s="14"/>
      <c r="BM63" s="14"/>
      <c r="BN63" s="14" t="s">
        <v>185</v>
      </c>
      <c r="BO63" s="14" t="s">
        <v>55</v>
      </c>
      <c r="BP63" s="23">
        <f t="shared" ca="1" si="204"/>
        <v>515.66</v>
      </c>
      <c r="BQ63" s="23">
        <f t="shared" ca="1" si="205"/>
        <v>0</v>
      </c>
      <c r="BR63" s="14"/>
      <c r="BS63" s="14" t="s">
        <v>185</v>
      </c>
      <c r="BT63" s="14" t="s">
        <v>55</v>
      </c>
      <c r="BU63" s="23">
        <f t="shared" ca="1" si="206"/>
        <v>499.83027638823739</v>
      </c>
      <c r="BV63" s="23">
        <f t="shared" ca="1" si="207"/>
        <v>0.33999999999999997</v>
      </c>
      <c r="BW63" s="14"/>
      <c r="BX63" s="14"/>
      <c r="BY63" s="14"/>
      <c r="BZ63" s="14"/>
      <c r="CA63" s="14"/>
      <c r="CB63" s="14" t="s">
        <v>185</v>
      </c>
      <c r="CC63" s="14" t="s">
        <v>55</v>
      </c>
      <c r="CD63" s="23">
        <f t="shared" ca="1" si="208"/>
        <v>453.9</v>
      </c>
      <c r="CE63" s="23">
        <f t="shared" ca="1" si="209"/>
        <v>0.24</v>
      </c>
      <c r="CF63" s="14"/>
      <c r="CG63" s="14" t="s">
        <v>185</v>
      </c>
      <c r="CH63" s="14" t="s">
        <v>55</v>
      </c>
      <c r="CI63" s="23">
        <f t="shared" ca="1" si="210"/>
        <v>438.21211592371571</v>
      </c>
      <c r="CJ63" s="23">
        <f t="shared" ca="1" si="211"/>
        <v>0.7350000000000001</v>
      </c>
      <c r="CK63" s="14"/>
      <c r="CL63" s="14"/>
      <c r="CM63" s="14"/>
      <c r="CN63" s="14"/>
      <c r="CO63" s="14"/>
      <c r="CP63" s="14" t="s">
        <v>185</v>
      </c>
      <c r="CQ63" s="14" t="s">
        <v>55</v>
      </c>
      <c r="CR63" s="23">
        <f t="shared" ca="1" si="212"/>
        <v>392.35</v>
      </c>
      <c r="CS63" s="23">
        <f t="shared" ca="1" si="213"/>
        <v>0.69000000000000006</v>
      </c>
      <c r="CT63" s="14"/>
      <c r="CU63" s="14" t="s">
        <v>185</v>
      </c>
      <c r="CV63" s="14" t="s">
        <v>55</v>
      </c>
      <c r="CW63" s="23">
        <f t="shared" ca="1" si="214"/>
        <v>377.27409659422131</v>
      </c>
      <c r="CX63" s="23">
        <f t="shared" ca="1" si="215"/>
        <v>1.75</v>
      </c>
      <c r="CY63" s="14"/>
      <c r="CZ63" s="14"/>
      <c r="DA63" s="14"/>
      <c r="DB63" s="14"/>
      <c r="DC63" s="14"/>
      <c r="DD63" s="14" t="s">
        <v>185</v>
      </c>
      <c r="DE63" s="14" t="s">
        <v>55</v>
      </c>
      <c r="DF63" s="23">
        <f t="shared" ca="1" si="216"/>
        <v>331.85000000000008</v>
      </c>
      <c r="DG63" s="23">
        <f t="shared" ca="1" si="217"/>
        <v>2.19</v>
      </c>
      <c r="DH63" s="14"/>
      <c r="DI63" s="14" t="s">
        <v>185</v>
      </c>
      <c r="DJ63" s="14" t="s">
        <v>55</v>
      </c>
      <c r="DK63" s="23">
        <f t="shared" ca="1" si="218"/>
        <v>317.63992030493944</v>
      </c>
      <c r="DL63" s="23">
        <f t="shared" ca="1" si="219"/>
        <v>4.0500000000000007</v>
      </c>
      <c r="DM63" s="14"/>
      <c r="DN63" s="14"/>
      <c r="DO63" s="14"/>
      <c r="DP63" s="14"/>
      <c r="DQ63" s="14"/>
      <c r="DR63" s="14" t="s">
        <v>185</v>
      </c>
      <c r="DS63" s="14" t="s">
        <v>55</v>
      </c>
      <c r="DT63" s="23">
        <f t="shared" ca="1" si="220"/>
        <v>272.62</v>
      </c>
      <c r="DU63" s="23">
        <f t="shared" ca="1" si="221"/>
        <v>4.9600000000000009</v>
      </c>
      <c r="DV63" s="14"/>
      <c r="DW63" s="14" t="s">
        <v>185</v>
      </c>
      <c r="DX63" s="14" t="s">
        <v>55</v>
      </c>
      <c r="DY63" s="23">
        <f t="shared" ca="1" si="222"/>
        <v>259.79256689881703</v>
      </c>
      <c r="DZ63" s="23">
        <f t="shared" ca="1" si="223"/>
        <v>8.109941022425545</v>
      </c>
      <c r="EA63" s="14"/>
      <c r="EB63" s="14"/>
      <c r="EC63" s="14"/>
      <c r="ED63" s="14"/>
      <c r="EE63" s="14"/>
    </row>
    <row r="64" spans="1:135">
      <c r="A64">
        <v>2007</v>
      </c>
      <c r="B64">
        <v>3</v>
      </c>
      <c r="C64" s="11">
        <v>-6.1290322580644888E-2</v>
      </c>
      <c r="D64">
        <v>683.9</v>
      </c>
      <c r="E64">
        <v>0</v>
      </c>
      <c r="F64">
        <v>621.9</v>
      </c>
      <c r="G64">
        <v>0</v>
      </c>
      <c r="H64">
        <v>559.9</v>
      </c>
      <c r="I64">
        <v>0</v>
      </c>
      <c r="J64">
        <v>497.9</v>
      </c>
      <c r="K64">
        <v>0</v>
      </c>
      <c r="L64">
        <v>435.9</v>
      </c>
      <c r="M64">
        <v>0</v>
      </c>
      <c r="N64">
        <v>375.2</v>
      </c>
      <c r="O64">
        <v>1.3</v>
      </c>
      <c r="P64">
        <v>316.60000000000002</v>
      </c>
      <c r="Q64">
        <v>4.7</v>
      </c>
      <c r="R64">
        <v>259.2</v>
      </c>
      <c r="S64">
        <v>9.3000000000000007</v>
      </c>
      <c r="T64">
        <v>14</v>
      </c>
      <c r="X64" s="14" t="s">
        <v>185</v>
      </c>
      <c r="Y64" s="14" t="s">
        <v>56</v>
      </c>
      <c r="Z64" s="23">
        <f t="shared" ca="1" si="192"/>
        <v>501.38</v>
      </c>
      <c r="AA64" s="23">
        <f t="shared" ca="1" si="193"/>
        <v>0</v>
      </c>
      <c r="AB64" s="14"/>
      <c r="AC64" s="14" t="s">
        <v>185</v>
      </c>
      <c r="AD64" s="14" t="s">
        <v>56</v>
      </c>
      <c r="AE64" s="23">
        <f t="shared" ca="1" si="194"/>
        <v>486.52264720295688</v>
      </c>
      <c r="AF64" s="23">
        <f t="shared" ca="1" si="195"/>
        <v>0.05</v>
      </c>
      <c r="AG64" s="14"/>
      <c r="AH64" s="14"/>
      <c r="AI64" s="14"/>
      <c r="AJ64" s="14"/>
      <c r="AK64" s="14"/>
      <c r="AL64" s="14" t="s">
        <v>185</v>
      </c>
      <c r="AM64" s="14" t="s">
        <v>56</v>
      </c>
      <c r="AN64" s="23">
        <f t="shared" ca="1" si="196"/>
        <v>441.38</v>
      </c>
      <c r="AO64" s="23">
        <f t="shared" ca="1" si="197"/>
        <v>0</v>
      </c>
      <c r="AP64" s="14"/>
      <c r="AQ64" s="14" t="s">
        <v>185</v>
      </c>
      <c r="AR64" s="14" t="s">
        <v>56</v>
      </c>
      <c r="AS64" s="23">
        <f t="shared" ca="1" si="198"/>
        <v>426.62133581870654</v>
      </c>
      <c r="AT64" s="23">
        <f t="shared" ca="1" si="199"/>
        <v>0.155</v>
      </c>
      <c r="AU64" s="14"/>
      <c r="AV64" s="14"/>
      <c r="AW64" s="14"/>
      <c r="AX64" s="14"/>
      <c r="AY64" s="14"/>
      <c r="AZ64" s="14" t="s">
        <v>185</v>
      </c>
      <c r="BA64" s="14" t="s">
        <v>56</v>
      </c>
      <c r="BB64" s="23">
        <f t="shared" ca="1" si="200"/>
        <v>381.46</v>
      </c>
      <c r="BC64" s="23">
        <f t="shared" ca="1" si="201"/>
        <v>0.08</v>
      </c>
      <c r="BD64" s="14"/>
      <c r="BE64" s="14" t="s">
        <v>185</v>
      </c>
      <c r="BF64" s="14" t="s">
        <v>56</v>
      </c>
      <c r="BG64" s="23">
        <f t="shared" ca="1" si="202"/>
        <v>367.03590292804006</v>
      </c>
      <c r="BH64" s="23">
        <f t="shared" ca="1" si="203"/>
        <v>0.57500000000000007</v>
      </c>
      <c r="BI64" s="14"/>
      <c r="BJ64" s="14"/>
      <c r="BK64" s="14"/>
      <c r="BL64" s="14"/>
      <c r="BM64" s="14"/>
      <c r="BN64" s="14" t="s">
        <v>185</v>
      </c>
      <c r="BO64" s="14" t="s">
        <v>56</v>
      </c>
      <c r="BP64" s="23">
        <f t="shared" ca="1" si="204"/>
        <v>322.11</v>
      </c>
      <c r="BQ64" s="23">
        <f t="shared" ca="1" si="205"/>
        <v>0.73</v>
      </c>
      <c r="BR64" s="14"/>
      <c r="BS64" s="14" t="s">
        <v>185</v>
      </c>
      <c r="BT64" s="14" t="s">
        <v>56</v>
      </c>
      <c r="BU64" s="23">
        <f t="shared" ca="1" si="206"/>
        <v>308.46829147619087</v>
      </c>
      <c r="BV64" s="23">
        <f t="shared" ca="1" si="207"/>
        <v>2.0049999999999999</v>
      </c>
      <c r="BW64" s="14"/>
      <c r="BX64" s="14"/>
      <c r="BY64" s="14"/>
      <c r="BZ64" s="14"/>
      <c r="CA64" s="14"/>
      <c r="CB64" s="14" t="s">
        <v>185</v>
      </c>
      <c r="CC64" s="14" t="s">
        <v>56</v>
      </c>
      <c r="CD64" s="23">
        <f t="shared" ca="1" si="208"/>
        <v>263.77999999999997</v>
      </c>
      <c r="CE64" s="23">
        <f t="shared" ca="1" si="209"/>
        <v>2.4</v>
      </c>
      <c r="CF64" s="14"/>
      <c r="CG64" s="14" t="s">
        <v>185</v>
      </c>
      <c r="CH64" s="14" t="s">
        <v>56</v>
      </c>
      <c r="CI64" s="23">
        <f t="shared" ca="1" si="210"/>
        <v>251.85219387255825</v>
      </c>
      <c r="CJ64" s="23">
        <f t="shared" ca="1" si="211"/>
        <v>5.3599999999999985</v>
      </c>
      <c r="CK64" s="14"/>
      <c r="CL64" s="14"/>
      <c r="CM64" s="14"/>
      <c r="CN64" s="14"/>
      <c r="CO64" s="14"/>
      <c r="CP64" s="14" t="s">
        <v>185</v>
      </c>
      <c r="CQ64" s="14" t="s">
        <v>56</v>
      </c>
      <c r="CR64" s="23">
        <f t="shared" ca="1" si="212"/>
        <v>207.6</v>
      </c>
      <c r="CS64" s="23">
        <f t="shared" ca="1" si="213"/>
        <v>6.22</v>
      </c>
      <c r="CT64" s="14"/>
      <c r="CU64" s="14" t="s">
        <v>185</v>
      </c>
      <c r="CV64" s="14" t="s">
        <v>56</v>
      </c>
      <c r="CW64" s="23">
        <f t="shared" ca="1" si="214"/>
        <v>197.47875674848297</v>
      </c>
      <c r="CX64" s="23">
        <f t="shared" ca="1" si="215"/>
        <v>10.95</v>
      </c>
      <c r="CY64" s="14"/>
      <c r="CZ64" s="14"/>
      <c r="DA64" s="14"/>
      <c r="DB64" s="14"/>
      <c r="DC64" s="14"/>
      <c r="DD64" s="14" t="s">
        <v>185</v>
      </c>
      <c r="DE64" s="14" t="s">
        <v>56</v>
      </c>
      <c r="DF64" s="23">
        <f t="shared" ca="1" si="216"/>
        <v>155.06</v>
      </c>
      <c r="DG64" s="23">
        <f t="shared" ca="1" si="217"/>
        <v>13.680000000000001</v>
      </c>
      <c r="DH64" s="14"/>
      <c r="DI64" s="14" t="s">
        <v>185</v>
      </c>
      <c r="DJ64" s="14" t="s">
        <v>56</v>
      </c>
      <c r="DK64" s="23">
        <f t="shared" ca="1" si="218"/>
        <v>146.47937224471255</v>
      </c>
      <c r="DL64" s="23">
        <f t="shared" ca="1" si="219"/>
        <v>19.939999999999998</v>
      </c>
      <c r="DM64" s="14"/>
      <c r="DN64" s="14"/>
      <c r="DO64" s="14"/>
      <c r="DP64" s="14"/>
      <c r="DQ64" s="14"/>
      <c r="DR64" s="14" t="s">
        <v>185</v>
      </c>
      <c r="DS64" s="14" t="s">
        <v>56</v>
      </c>
      <c r="DT64" s="23">
        <f t="shared" ca="1" si="220"/>
        <v>108.11000000000001</v>
      </c>
      <c r="DU64" s="23">
        <f t="shared" ca="1" si="221"/>
        <v>26.73</v>
      </c>
      <c r="DV64" s="14"/>
      <c r="DW64" s="14" t="s">
        <v>185</v>
      </c>
      <c r="DX64" s="14" t="s">
        <v>56</v>
      </c>
      <c r="DY64" s="23">
        <f t="shared" ca="1" si="222"/>
        <v>100.84079002778078</v>
      </c>
      <c r="DZ64" s="23">
        <f t="shared" ca="1" si="223"/>
        <v>34.290752483747468</v>
      </c>
      <c r="EA64" s="14"/>
      <c r="EB64" s="14"/>
      <c r="EC64" s="14"/>
      <c r="ED64" s="14"/>
      <c r="EE64" s="14"/>
    </row>
    <row r="65" spans="1:135">
      <c r="A65">
        <v>2007</v>
      </c>
      <c r="B65">
        <v>4</v>
      </c>
      <c r="C65" s="11">
        <v>4.59</v>
      </c>
      <c r="D65">
        <v>522.29999999999995</v>
      </c>
      <c r="E65">
        <v>0</v>
      </c>
      <c r="F65">
        <v>462.3</v>
      </c>
      <c r="G65">
        <v>0</v>
      </c>
      <c r="H65">
        <v>402.3</v>
      </c>
      <c r="I65">
        <v>0</v>
      </c>
      <c r="J65">
        <v>343.7</v>
      </c>
      <c r="K65">
        <v>1.4</v>
      </c>
      <c r="L65">
        <v>287.10000000000002</v>
      </c>
      <c r="M65">
        <v>4.8</v>
      </c>
      <c r="N65">
        <v>231.5</v>
      </c>
      <c r="O65">
        <v>9.1999999999999993</v>
      </c>
      <c r="P65">
        <v>179.2</v>
      </c>
      <c r="Q65">
        <v>16.899999999999999</v>
      </c>
      <c r="R65">
        <v>129.1</v>
      </c>
      <c r="S65">
        <v>26.8</v>
      </c>
      <c r="T65">
        <v>7</v>
      </c>
      <c r="X65" s="14" t="s">
        <v>185</v>
      </c>
      <c r="Y65" s="14" t="s">
        <v>42</v>
      </c>
      <c r="Z65" s="23">
        <f t="shared" ca="1" si="192"/>
        <v>301.10000000000002</v>
      </c>
      <c r="AA65" s="23">
        <f t="shared" ca="1" si="193"/>
        <v>3.35</v>
      </c>
      <c r="AB65" s="14"/>
      <c r="AC65" s="14" t="s">
        <v>185</v>
      </c>
      <c r="AD65" s="14" t="s">
        <v>42</v>
      </c>
      <c r="AE65" s="23">
        <f t="shared" ca="1" si="194"/>
        <v>303.35742155298442</v>
      </c>
      <c r="AF65" s="23">
        <f t="shared" ca="1" si="195"/>
        <v>2.59</v>
      </c>
      <c r="AG65" s="14"/>
      <c r="AH65" s="14"/>
      <c r="AI65" s="14"/>
      <c r="AJ65" s="14"/>
      <c r="AK65" s="14"/>
      <c r="AL65" s="14" t="s">
        <v>185</v>
      </c>
      <c r="AM65" s="14" t="s">
        <v>42</v>
      </c>
      <c r="AN65" s="23">
        <f t="shared" ca="1" si="196"/>
        <v>243.92000000000002</v>
      </c>
      <c r="AO65" s="23">
        <f t="shared" ca="1" si="197"/>
        <v>8.1699999999999982</v>
      </c>
      <c r="AP65" s="14"/>
      <c r="AQ65" s="14" t="s">
        <v>185</v>
      </c>
      <c r="AR65" s="14" t="s">
        <v>42</v>
      </c>
      <c r="AS65" s="23">
        <f t="shared" ca="1" si="198"/>
        <v>245.20776501675019</v>
      </c>
      <c r="AT65" s="23">
        <f t="shared" ca="1" si="199"/>
        <v>6.4450000000000003</v>
      </c>
      <c r="AU65" s="14"/>
      <c r="AV65" s="14"/>
      <c r="AW65" s="14"/>
      <c r="AX65" s="14"/>
      <c r="AY65" s="14"/>
      <c r="AZ65" s="14" t="s">
        <v>185</v>
      </c>
      <c r="BA65" s="14" t="s">
        <v>42</v>
      </c>
      <c r="BB65" s="23">
        <f t="shared" ca="1" si="200"/>
        <v>190.45</v>
      </c>
      <c r="BC65" s="23">
        <f t="shared" ca="1" si="201"/>
        <v>16.7</v>
      </c>
      <c r="BD65" s="14"/>
      <c r="BE65" s="14" t="s">
        <v>185</v>
      </c>
      <c r="BF65" s="14" t="s">
        <v>42</v>
      </c>
      <c r="BG65" s="23">
        <f t="shared" ca="1" si="202"/>
        <v>190.55620234052992</v>
      </c>
      <c r="BH65" s="23">
        <f t="shared" ca="1" si="203"/>
        <v>13.795000000000002</v>
      </c>
      <c r="BI65" s="14"/>
      <c r="BJ65" s="14"/>
      <c r="BK65" s="14"/>
      <c r="BL65" s="14"/>
      <c r="BM65" s="14"/>
      <c r="BN65" s="14" t="s">
        <v>185</v>
      </c>
      <c r="BO65" s="14" t="s">
        <v>42</v>
      </c>
      <c r="BP65" s="23">
        <f t="shared" ca="1" si="204"/>
        <v>141.16000000000003</v>
      </c>
      <c r="BQ65" s="23">
        <f t="shared" ca="1" si="205"/>
        <v>29.409999999999997</v>
      </c>
      <c r="BR65" s="14"/>
      <c r="BS65" s="14" t="s">
        <v>185</v>
      </c>
      <c r="BT65" s="14" t="s">
        <v>42</v>
      </c>
      <c r="BU65" s="23">
        <f t="shared" ca="1" si="206"/>
        <v>139.92059327902749</v>
      </c>
      <c r="BV65" s="23">
        <f t="shared" ca="1" si="207"/>
        <v>25.155000000000005</v>
      </c>
      <c r="BW65" s="14"/>
      <c r="BX65" s="14"/>
      <c r="BY65" s="14"/>
      <c r="BZ65" s="14"/>
      <c r="CA65" s="14"/>
      <c r="CB65" s="14" t="s">
        <v>185</v>
      </c>
      <c r="CC65" s="14" t="s">
        <v>42</v>
      </c>
      <c r="CD65" s="23">
        <f t="shared" ca="1" si="208"/>
        <v>96.78</v>
      </c>
      <c r="CE65" s="23">
        <f t="shared" ca="1" si="209"/>
        <v>47.03</v>
      </c>
      <c r="CF65" s="14"/>
      <c r="CG65" s="14" t="s">
        <v>185</v>
      </c>
      <c r="CH65" s="14" t="s">
        <v>42</v>
      </c>
      <c r="CI65" s="23">
        <f t="shared" ca="1" si="210"/>
        <v>94.325494138544698</v>
      </c>
      <c r="CJ65" s="23">
        <f t="shared" ca="1" si="211"/>
        <v>41.565000000000005</v>
      </c>
      <c r="CK65" s="14"/>
      <c r="CL65" s="14"/>
      <c r="CM65" s="14"/>
      <c r="CN65" s="14"/>
      <c r="CO65" s="14"/>
      <c r="CP65" s="14" t="s">
        <v>185</v>
      </c>
      <c r="CQ65" s="14" t="s">
        <v>42</v>
      </c>
      <c r="CR65" s="23">
        <f t="shared" ca="1" si="212"/>
        <v>59.949999999999989</v>
      </c>
      <c r="CS65" s="23">
        <f t="shared" ca="1" si="213"/>
        <v>72.2</v>
      </c>
      <c r="CT65" s="14"/>
      <c r="CU65" s="14" t="s">
        <v>185</v>
      </c>
      <c r="CV65" s="14" t="s">
        <v>42</v>
      </c>
      <c r="CW65" s="23">
        <f t="shared" ca="1" si="214"/>
        <v>57.135476853398103</v>
      </c>
      <c r="CX65" s="23">
        <f t="shared" ca="1" si="215"/>
        <v>66.375</v>
      </c>
      <c r="CY65" s="14"/>
      <c r="CZ65" s="14"/>
      <c r="DA65" s="14"/>
      <c r="DB65" s="14"/>
      <c r="DC65" s="14"/>
      <c r="DD65" s="14" t="s">
        <v>185</v>
      </c>
      <c r="DE65" s="14" t="s">
        <v>42</v>
      </c>
      <c r="DF65" s="23">
        <f t="shared" ca="1" si="216"/>
        <v>32.840000000000003</v>
      </c>
      <c r="DG65" s="23">
        <f t="shared" ca="1" si="217"/>
        <v>107.08999999999999</v>
      </c>
      <c r="DH65" s="14"/>
      <c r="DI65" s="14" t="s">
        <v>185</v>
      </c>
      <c r="DJ65" s="14" t="s">
        <v>42</v>
      </c>
      <c r="DK65" s="23">
        <f t="shared" ca="1" si="218"/>
        <v>30.21332986191404</v>
      </c>
      <c r="DL65" s="23">
        <f t="shared" ca="1" si="219"/>
        <v>101.45499999999998</v>
      </c>
      <c r="DM65" s="14"/>
      <c r="DN65" s="14"/>
      <c r="DO65" s="14"/>
      <c r="DP65" s="14"/>
      <c r="DQ65" s="14"/>
      <c r="DR65" s="14" t="s">
        <v>185</v>
      </c>
      <c r="DS65" s="14" t="s">
        <v>42</v>
      </c>
      <c r="DT65" s="23">
        <f t="shared" ca="1" si="220"/>
        <v>15.239999999999998</v>
      </c>
      <c r="DU65" s="23">
        <f t="shared" ca="1" si="221"/>
        <v>151.48999999999998</v>
      </c>
      <c r="DV65" s="14"/>
      <c r="DW65" s="14" t="s">
        <v>185</v>
      </c>
      <c r="DX65" s="14" t="s">
        <v>42</v>
      </c>
      <c r="DY65" s="23">
        <f t="shared" ca="1" si="222"/>
        <v>12.797486386605147</v>
      </c>
      <c r="DZ65" s="23">
        <f t="shared" ca="1" si="223"/>
        <v>146.03969104708526</v>
      </c>
      <c r="EA65" s="14"/>
      <c r="EB65" s="14"/>
      <c r="EC65" s="14"/>
      <c r="ED65" s="14"/>
      <c r="EE65" s="14"/>
    </row>
    <row r="66" spans="1:135">
      <c r="A66">
        <v>2007</v>
      </c>
      <c r="B66">
        <v>5</v>
      </c>
      <c r="C66" s="11">
        <v>12.596774193548388</v>
      </c>
      <c r="D66">
        <v>294.7</v>
      </c>
      <c r="E66">
        <v>3.2</v>
      </c>
      <c r="F66">
        <v>238.5</v>
      </c>
      <c r="G66">
        <v>9</v>
      </c>
      <c r="H66">
        <v>185.5</v>
      </c>
      <c r="I66">
        <v>18</v>
      </c>
      <c r="J66">
        <v>138.4</v>
      </c>
      <c r="K66">
        <v>32.9</v>
      </c>
      <c r="L66">
        <v>94.8</v>
      </c>
      <c r="M66">
        <v>51.3</v>
      </c>
      <c r="N66">
        <v>60.6</v>
      </c>
      <c r="O66">
        <v>79.099999999999994</v>
      </c>
      <c r="P66">
        <v>32.6</v>
      </c>
      <c r="Q66">
        <v>113.1</v>
      </c>
      <c r="R66">
        <v>8.5</v>
      </c>
      <c r="S66">
        <v>151</v>
      </c>
      <c r="T66">
        <v>0</v>
      </c>
      <c r="X66" s="14" t="s">
        <v>185</v>
      </c>
      <c r="Y66" s="14" t="s">
        <v>43</v>
      </c>
      <c r="Z66" s="23">
        <f t="shared" ca="1" si="192"/>
        <v>152.39000000000001</v>
      </c>
      <c r="AA66" s="23">
        <f t="shared" ca="1" si="193"/>
        <v>7.75</v>
      </c>
      <c r="AB66" s="14"/>
      <c r="AC66" s="14" t="s">
        <v>185</v>
      </c>
      <c r="AD66" s="14" t="s">
        <v>43</v>
      </c>
      <c r="AE66" s="23">
        <f t="shared" ca="1" si="194"/>
        <v>145.57429397364524</v>
      </c>
      <c r="AF66" s="23">
        <f t="shared" ca="1" si="195"/>
        <v>9.3500000000000014</v>
      </c>
      <c r="AG66" s="14"/>
      <c r="AH66" s="14"/>
      <c r="AI66" s="14"/>
      <c r="AJ66" s="14"/>
      <c r="AK66" s="14"/>
      <c r="AL66" s="14" t="s">
        <v>185</v>
      </c>
      <c r="AM66" s="14" t="s">
        <v>43</v>
      </c>
      <c r="AN66" s="23">
        <f t="shared" ca="1" si="196"/>
        <v>103.66</v>
      </c>
      <c r="AO66" s="23">
        <f t="shared" ca="1" si="197"/>
        <v>19.020000000000003</v>
      </c>
      <c r="AP66" s="14"/>
      <c r="AQ66" s="14" t="s">
        <v>185</v>
      </c>
      <c r="AR66" s="14" t="s">
        <v>43</v>
      </c>
      <c r="AS66" s="23">
        <f t="shared" ca="1" si="198"/>
        <v>97.604707360240553</v>
      </c>
      <c r="AT66" s="23">
        <f t="shared" ca="1" si="199"/>
        <v>21.380000000000003</v>
      </c>
      <c r="AU66" s="14"/>
      <c r="AV66" s="14"/>
      <c r="AW66" s="14"/>
      <c r="AX66" s="14"/>
      <c r="AY66" s="14"/>
      <c r="AZ66" s="14" t="s">
        <v>185</v>
      </c>
      <c r="BA66" s="14" t="s">
        <v>43</v>
      </c>
      <c r="BB66" s="23">
        <f t="shared" ca="1" si="200"/>
        <v>61.780000000000008</v>
      </c>
      <c r="BC66" s="23">
        <f t="shared" ca="1" si="201"/>
        <v>37.15</v>
      </c>
      <c r="BD66" s="14"/>
      <c r="BE66" s="14" t="s">
        <v>185</v>
      </c>
      <c r="BF66" s="14" t="s">
        <v>43</v>
      </c>
      <c r="BG66" s="23">
        <f t="shared" ca="1" si="202"/>
        <v>57.370066766655718</v>
      </c>
      <c r="BH66" s="23">
        <f t="shared" ca="1" si="203"/>
        <v>41.149999999999991</v>
      </c>
      <c r="BI66" s="14"/>
      <c r="BJ66" s="14"/>
      <c r="BK66" s="14"/>
      <c r="BL66" s="14"/>
      <c r="BM66" s="14"/>
      <c r="BN66" s="14" t="s">
        <v>185</v>
      </c>
      <c r="BO66" s="14" t="s">
        <v>43</v>
      </c>
      <c r="BP66" s="23">
        <f t="shared" ca="1" si="204"/>
        <v>29.650000000000006</v>
      </c>
      <c r="BQ66" s="23">
        <f t="shared" ca="1" si="205"/>
        <v>65.02</v>
      </c>
      <c r="BR66" s="14"/>
      <c r="BS66" s="14" t="s">
        <v>185</v>
      </c>
      <c r="BT66" s="14" t="s">
        <v>43</v>
      </c>
      <c r="BU66" s="23">
        <f t="shared" ca="1" si="206"/>
        <v>27.825280398653621</v>
      </c>
      <c r="BV66" s="23">
        <f t="shared" ca="1" si="207"/>
        <v>71.605000000000004</v>
      </c>
      <c r="BW66" s="14"/>
      <c r="BX66" s="14"/>
      <c r="BY66" s="14"/>
      <c r="BZ66" s="14"/>
      <c r="CA66" s="14"/>
      <c r="CB66" s="14" t="s">
        <v>185</v>
      </c>
      <c r="CC66" s="14" t="s">
        <v>43</v>
      </c>
      <c r="CD66" s="23">
        <f t="shared" ca="1" si="208"/>
        <v>11.41</v>
      </c>
      <c r="CE66" s="23">
        <f t="shared" ca="1" si="209"/>
        <v>106.78</v>
      </c>
      <c r="CF66" s="14"/>
      <c r="CG66" s="14" t="s">
        <v>185</v>
      </c>
      <c r="CH66" s="14" t="s">
        <v>43</v>
      </c>
      <c r="CI66" s="23">
        <f t="shared" ca="1" si="210"/>
        <v>10.635274620892172</v>
      </c>
      <c r="CJ66" s="23">
        <f t="shared" ca="1" si="211"/>
        <v>114.41499999999999</v>
      </c>
      <c r="CK66" s="14"/>
      <c r="CL66" s="14"/>
      <c r="CM66" s="14"/>
      <c r="CN66" s="14"/>
      <c r="CO66" s="14"/>
      <c r="CP66" s="14" t="s">
        <v>185</v>
      </c>
      <c r="CQ66" s="14" t="s">
        <v>43</v>
      </c>
      <c r="CR66" s="23">
        <f t="shared" ca="1" si="212"/>
        <v>2.9</v>
      </c>
      <c r="CS66" s="23">
        <f t="shared" ca="1" si="213"/>
        <v>158.27000000000001</v>
      </c>
      <c r="CT66" s="14"/>
      <c r="CU66" s="14" t="s">
        <v>185</v>
      </c>
      <c r="CV66" s="14" t="s">
        <v>43</v>
      </c>
      <c r="CW66" s="23">
        <f t="shared" ca="1" si="214"/>
        <v>2.8050949502905045</v>
      </c>
      <c r="CX66" s="23">
        <f t="shared" ca="1" si="215"/>
        <v>166.58500000000001</v>
      </c>
      <c r="CY66" s="14"/>
      <c r="CZ66" s="14"/>
      <c r="DA66" s="14"/>
      <c r="DB66" s="14"/>
      <c r="DC66" s="14"/>
      <c r="DD66" s="14" t="s">
        <v>185</v>
      </c>
      <c r="DE66" s="14" t="s">
        <v>43</v>
      </c>
      <c r="DF66" s="23">
        <f t="shared" ca="1" si="216"/>
        <v>0.16999999999999998</v>
      </c>
      <c r="DG66" s="23">
        <f t="shared" ca="1" si="217"/>
        <v>215.53999999999996</v>
      </c>
      <c r="DH66" s="14"/>
      <c r="DI66" s="14" t="s">
        <v>185</v>
      </c>
      <c r="DJ66" s="14" t="s">
        <v>43</v>
      </c>
      <c r="DK66" s="23">
        <f t="shared" ca="1" si="218"/>
        <v>0.32998618960215526</v>
      </c>
      <c r="DL66" s="23">
        <f t="shared" ca="1" si="219"/>
        <v>224.10999999999999</v>
      </c>
      <c r="DM66" s="14"/>
      <c r="DN66" s="14"/>
      <c r="DO66" s="14"/>
      <c r="DP66" s="14"/>
      <c r="DQ66" s="14"/>
      <c r="DR66" s="14" t="s">
        <v>185</v>
      </c>
      <c r="DS66" s="14" t="s">
        <v>43</v>
      </c>
      <c r="DT66" s="23">
        <f t="shared" ca="1" si="220"/>
        <v>0</v>
      </c>
      <c r="DU66" s="23">
        <f t="shared" ca="1" si="221"/>
        <v>275.37</v>
      </c>
      <c r="DV66" s="14"/>
      <c r="DW66" s="14" t="s">
        <v>185</v>
      </c>
      <c r="DX66" s="14" t="s">
        <v>43</v>
      </c>
      <c r="DY66" s="23">
        <f t="shared" ca="1" si="222"/>
        <v>0</v>
      </c>
      <c r="DZ66" s="23">
        <f t="shared" ca="1" si="223"/>
        <v>283.78002674943599</v>
      </c>
      <c r="EA66" s="14"/>
      <c r="EB66" s="14"/>
      <c r="EC66" s="14"/>
      <c r="ED66" s="14"/>
      <c r="EE66" s="14"/>
    </row>
    <row r="67" spans="1:135">
      <c r="A67">
        <v>2007</v>
      </c>
      <c r="B67">
        <v>6</v>
      </c>
      <c r="C67" s="11">
        <v>18.473333333333333</v>
      </c>
      <c r="D67">
        <v>115.8</v>
      </c>
      <c r="E67">
        <v>10</v>
      </c>
      <c r="F67">
        <v>76.7</v>
      </c>
      <c r="G67">
        <v>30.9</v>
      </c>
      <c r="H67">
        <v>45.6</v>
      </c>
      <c r="I67">
        <v>59.8</v>
      </c>
      <c r="J67">
        <v>23.7</v>
      </c>
      <c r="K67">
        <v>97.9</v>
      </c>
      <c r="L67">
        <v>11.8</v>
      </c>
      <c r="M67">
        <v>146</v>
      </c>
      <c r="N67">
        <v>5.6</v>
      </c>
      <c r="O67">
        <v>199.8</v>
      </c>
      <c r="P67">
        <v>1.7</v>
      </c>
      <c r="Q67">
        <v>255.9</v>
      </c>
      <c r="R67">
        <v>0</v>
      </c>
      <c r="S67">
        <v>314.2</v>
      </c>
      <c r="T67">
        <v>0</v>
      </c>
      <c r="X67" s="14" t="s">
        <v>185</v>
      </c>
      <c r="Y67" s="14" t="s">
        <v>44</v>
      </c>
      <c r="Z67" s="23">
        <f t="shared" ca="1" si="192"/>
        <v>64.97999999999999</v>
      </c>
      <c r="AA67" s="23">
        <f t="shared" ca="1" si="193"/>
        <v>22.110000000000003</v>
      </c>
      <c r="AB67" s="14"/>
      <c r="AC67" s="14" t="s">
        <v>185</v>
      </c>
      <c r="AD67" s="14" t="s">
        <v>44</v>
      </c>
      <c r="AE67" s="23">
        <f t="shared" ca="1" si="194"/>
        <v>61.194870798636963</v>
      </c>
      <c r="AF67" s="23">
        <f t="shared" ca="1" si="195"/>
        <v>23.954999999999998</v>
      </c>
      <c r="AG67" s="14"/>
      <c r="AH67" s="14"/>
      <c r="AI67" s="14"/>
      <c r="AJ67" s="14"/>
      <c r="AK67" s="14"/>
      <c r="AL67" s="14" t="s">
        <v>185</v>
      </c>
      <c r="AM67" s="14" t="s">
        <v>44</v>
      </c>
      <c r="AN67" s="23">
        <f t="shared" ca="1" si="196"/>
        <v>29.880000000000003</v>
      </c>
      <c r="AO67" s="23">
        <f t="shared" ca="1" si="197"/>
        <v>49.010000000000005</v>
      </c>
      <c r="AP67" s="14"/>
      <c r="AQ67" s="14" t="s">
        <v>185</v>
      </c>
      <c r="AR67" s="14" t="s">
        <v>44</v>
      </c>
      <c r="AS67" s="23">
        <f t="shared" ca="1" si="198"/>
        <v>27.509953107243117</v>
      </c>
      <c r="AT67" s="23">
        <f t="shared" ca="1" si="199"/>
        <v>52.269999999999996</v>
      </c>
      <c r="AU67" s="14"/>
      <c r="AV67" s="14"/>
      <c r="AW67" s="14"/>
      <c r="AX67" s="14"/>
      <c r="AY67" s="14"/>
      <c r="AZ67" s="14" t="s">
        <v>185</v>
      </c>
      <c r="BA67" s="14" t="s">
        <v>44</v>
      </c>
      <c r="BB67" s="23">
        <f t="shared" ca="1" si="200"/>
        <v>9.370000000000001</v>
      </c>
      <c r="BC67" s="23">
        <f t="shared" ca="1" si="201"/>
        <v>90.5</v>
      </c>
      <c r="BD67" s="14"/>
      <c r="BE67" s="14" t="s">
        <v>185</v>
      </c>
      <c r="BF67" s="14" t="s">
        <v>44</v>
      </c>
      <c r="BG67" s="23">
        <f t="shared" ca="1" si="202"/>
        <v>8.4550044431491962</v>
      </c>
      <c r="BH67" s="23">
        <f t="shared" ca="1" si="203"/>
        <v>95.214999999999989</v>
      </c>
      <c r="BI67" s="14"/>
      <c r="BJ67" s="14"/>
      <c r="BK67" s="14"/>
      <c r="BL67" s="14"/>
      <c r="BM67" s="14"/>
      <c r="BN67" s="14" t="s">
        <v>185</v>
      </c>
      <c r="BO67" s="14" t="s">
        <v>44</v>
      </c>
      <c r="BP67" s="23">
        <f t="shared" ca="1" si="204"/>
        <v>1.36</v>
      </c>
      <c r="BQ67" s="23">
        <f t="shared" ca="1" si="205"/>
        <v>144.48999999999998</v>
      </c>
      <c r="BR67" s="14"/>
      <c r="BS67" s="14" t="s">
        <v>185</v>
      </c>
      <c r="BT67" s="14" t="s">
        <v>44</v>
      </c>
      <c r="BU67" s="23">
        <f t="shared" ca="1" si="206"/>
        <v>1.0699992683765698</v>
      </c>
      <c r="BV67" s="23">
        <f t="shared" ca="1" si="207"/>
        <v>149.83000000000004</v>
      </c>
      <c r="BW67" s="14"/>
      <c r="BX67" s="14"/>
      <c r="BY67" s="14"/>
      <c r="BZ67" s="14"/>
      <c r="CA67" s="14"/>
      <c r="CB67" s="14" t="s">
        <v>185</v>
      </c>
      <c r="CC67" s="14" t="s">
        <v>44</v>
      </c>
      <c r="CD67" s="23">
        <f t="shared" ca="1" si="208"/>
        <v>0</v>
      </c>
      <c r="CE67" s="23">
        <f t="shared" ca="1" si="209"/>
        <v>205.12999999999997</v>
      </c>
      <c r="CF67" s="14"/>
      <c r="CG67" s="14" t="s">
        <v>185</v>
      </c>
      <c r="CH67" s="14" t="s">
        <v>44</v>
      </c>
      <c r="CI67" s="23">
        <f t="shared" ca="1" si="210"/>
        <v>0</v>
      </c>
      <c r="CJ67" s="23">
        <f t="shared" ca="1" si="211"/>
        <v>210.76000000000005</v>
      </c>
      <c r="CK67" s="14"/>
      <c r="CL67" s="14"/>
      <c r="CM67" s="14"/>
      <c r="CN67" s="14"/>
      <c r="CO67" s="14"/>
      <c r="CP67" s="14" t="s">
        <v>185</v>
      </c>
      <c r="CQ67" s="14" t="s">
        <v>44</v>
      </c>
      <c r="CR67" s="23">
        <f t="shared" ca="1" si="212"/>
        <v>0</v>
      </c>
      <c r="CS67" s="23">
        <f t="shared" ca="1" si="213"/>
        <v>267.13</v>
      </c>
      <c r="CT67" s="14"/>
      <c r="CU67" s="14" t="s">
        <v>185</v>
      </c>
      <c r="CV67" s="14" t="s">
        <v>44</v>
      </c>
      <c r="CW67" s="23">
        <f t="shared" ca="1" si="214"/>
        <v>0</v>
      </c>
      <c r="CX67" s="23">
        <f t="shared" ca="1" si="215"/>
        <v>272.76</v>
      </c>
      <c r="CY67" s="14"/>
      <c r="CZ67" s="14"/>
      <c r="DA67" s="14"/>
      <c r="DB67" s="14"/>
      <c r="DC67" s="14"/>
      <c r="DD67" s="14" t="s">
        <v>185</v>
      </c>
      <c r="DE67" s="14" t="s">
        <v>44</v>
      </c>
      <c r="DF67" s="23">
        <f t="shared" ca="1" si="216"/>
        <v>0</v>
      </c>
      <c r="DG67" s="23">
        <f t="shared" ca="1" si="217"/>
        <v>329.13</v>
      </c>
      <c r="DH67" s="14"/>
      <c r="DI67" s="14" t="s">
        <v>185</v>
      </c>
      <c r="DJ67" s="14" t="s">
        <v>44</v>
      </c>
      <c r="DK67" s="23">
        <f t="shared" ca="1" si="218"/>
        <v>0</v>
      </c>
      <c r="DL67" s="23">
        <f t="shared" ca="1" si="219"/>
        <v>334.76</v>
      </c>
      <c r="DM67" s="14"/>
      <c r="DN67" s="14"/>
      <c r="DO67" s="14"/>
      <c r="DP67" s="14"/>
      <c r="DQ67" s="14"/>
      <c r="DR67" s="14" t="s">
        <v>185</v>
      </c>
      <c r="DS67" s="14" t="s">
        <v>44</v>
      </c>
      <c r="DT67" s="23">
        <f t="shared" ca="1" si="220"/>
        <v>0</v>
      </c>
      <c r="DU67" s="23">
        <f t="shared" ca="1" si="221"/>
        <v>391.13</v>
      </c>
      <c r="DV67" s="14"/>
      <c r="DW67" s="14" t="s">
        <v>185</v>
      </c>
      <c r="DX67" s="14" t="s">
        <v>44</v>
      </c>
      <c r="DY67" s="23">
        <f t="shared" ca="1" si="222"/>
        <v>0</v>
      </c>
      <c r="DZ67" s="23">
        <f t="shared" ca="1" si="223"/>
        <v>396.7600062958935</v>
      </c>
      <c r="EA67" s="14"/>
      <c r="EB67" s="14"/>
      <c r="EC67" s="14"/>
      <c r="ED67" s="14"/>
      <c r="EE67" s="14"/>
    </row>
    <row r="68" spans="1:135">
      <c r="A68">
        <v>2007</v>
      </c>
      <c r="B68">
        <v>7</v>
      </c>
      <c r="C68" s="11">
        <v>19.645161290322577</v>
      </c>
      <c r="D68">
        <v>84.7</v>
      </c>
      <c r="E68">
        <v>11.7</v>
      </c>
      <c r="F68">
        <v>43.7</v>
      </c>
      <c r="G68">
        <v>32.700000000000003</v>
      </c>
      <c r="H68">
        <v>13.4</v>
      </c>
      <c r="I68">
        <v>64.400000000000006</v>
      </c>
      <c r="J68">
        <v>1.8</v>
      </c>
      <c r="K68">
        <v>114.8</v>
      </c>
      <c r="L68">
        <v>0</v>
      </c>
      <c r="M68">
        <v>175</v>
      </c>
      <c r="N68">
        <v>0</v>
      </c>
      <c r="O68">
        <v>237</v>
      </c>
      <c r="P68">
        <v>0</v>
      </c>
      <c r="Q68">
        <v>299</v>
      </c>
      <c r="R68">
        <v>0</v>
      </c>
      <c r="S68">
        <v>361</v>
      </c>
      <c r="T68">
        <v>0</v>
      </c>
      <c r="X68" s="14" t="s">
        <v>185</v>
      </c>
      <c r="Y68" s="14" t="s">
        <v>45</v>
      </c>
      <c r="Z68" s="23">
        <f t="shared" ca="1" si="192"/>
        <v>66.580000000000013</v>
      </c>
      <c r="AA68" s="23">
        <f t="shared" ca="1" si="193"/>
        <v>16.420000000000002</v>
      </c>
      <c r="AB68" s="14"/>
      <c r="AC68" s="14" t="s">
        <v>185</v>
      </c>
      <c r="AD68" s="14" t="s">
        <v>45</v>
      </c>
      <c r="AE68" s="23">
        <f t="shared" ca="1" si="194"/>
        <v>67.894937696490132</v>
      </c>
      <c r="AF68" s="23">
        <f t="shared" ca="1" si="195"/>
        <v>17.249999999999996</v>
      </c>
      <c r="AG68" s="14"/>
      <c r="AH68" s="14"/>
      <c r="AI68" s="14"/>
      <c r="AJ68" s="14"/>
      <c r="AK68" s="14"/>
      <c r="AL68" s="14" t="s">
        <v>185</v>
      </c>
      <c r="AM68" s="14" t="s">
        <v>45</v>
      </c>
      <c r="AN68" s="23">
        <f t="shared" ca="1" si="196"/>
        <v>30.22</v>
      </c>
      <c r="AO68" s="23">
        <f t="shared" ca="1" si="197"/>
        <v>42.06</v>
      </c>
      <c r="AP68" s="14"/>
      <c r="AQ68" s="14" t="s">
        <v>185</v>
      </c>
      <c r="AR68" s="14" t="s">
        <v>45</v>
      </c>
      <c r="AS68" s="23">
        <f t="shared" ca="1" si="198"/>
        <v>31.264976054482414</v>
      </c>
      <c r="AT68" s="23">
        <f t="shared" ca="1" si="199"/>
        <v>42.62</v>
      </c>
      <c r="AU68" s="14"/>
      <c r="AV68" s="14"/>
      <c r="AW68" s="14"/>
      <c r="AX68" s="14"/>
      <c r="AY68" s="14"/>
      <c r="AZ68" s="14" t="s">
        <v>185</v>
      </c>
      <c r="BA68" s="14" t="s">
        <v>45</v>
      </c>
      <c r="BB68" s="23">
        <f t="shared" ca="1" si="200"/>
        <v>9.5400000000000009</v>
      </c>
      <c r="BC68" s="23">
        <f t="shared" ca="1" si="201"/>
        <v>83.38</v>
      </c>
      <c r="BD68" s="14"/>
      <c r="BE68" s="14" t="s">
        <v>185</v>
      </c>
      <c r="BF68" s="14" t="s">
        <v>45</v>
      </c>
      <c r="BG68" s="23">
        <f t="shared" ca="1" si="202"/>
        <v>10.415002820076646</v>
      </c>
      <c r="BH68" s="23">
        <f t="shared" ca="1" si="203"/>
        <v>83.77</v>
      </c>
      <c r="BI68" s="14"/>
      <c r="BJ68" s="14"/>
      <c r="BK68" s="14"/>
      <c r="BL68" s="14"/>
      <c r="BM68" s="14"/>
      <c r="BN68" s="14" t="s">
        <v>185</v>
      </c>
      <c r="BO68" s="14" t="s">
        <v>45</v>
      </c>
      <c r="BP68" s="23">
        <f t="shared" ca="1" si="204"/>
        <v>1.77</v>
      </c>
      <c r="BQ68" s="23">
        <f t="shared" ca="1" si="205"/>
        <v>137.61000000000004</v>
      </c>
      <c r="BR68" s="14"/>
      <c r="BS68" s="14" t="s">
        <v>185</v>
      </c>
      <c r="BT68" s="14" t="s">
        <v>45</v>
      </c>
      <c r="BU68" s="23">
        <f t="shared" ca="1" si="206"/>
        <v>2.049999461835057</v>
      </c>
      <c r="BV68" s="23">
        <f t="shared" ca="1" si="207"/>
        <v>137.40500000000003</v>
      </c>
      <c r="BW68" s="14"/>
      <c r="BX68" s="14"/>
      <c r="BY68" s="14"/>
      <c r="BZ68" s="14"/>
      <c r="CA68" s="14"/>
      <c r="CB68" s="14" t="s">
        <v>185</v>
      </c>
      <c r="CC68" s="14" t="s">
        <v>45</v>
      </c>
      <c r="CD68" s="23">
        <f t="shared" ca="1" si="208"/>
        <v>0.13</v>
      </c>
      <c r="CE68" s="23">
        <f t="shared" ca="1" si="209"/>
        <v>197.97000000000003</v>
      </c>
      <c r="CF68" s="14"/>
      <c r="CG68" s="14" t="s">
        <v>185</v>
      </c>
      <c r="CH68" s="14" t="s">
        <v>45</v>
      </c>
      <c r="CI68" s="23">
        <f t="shared" ca="1" si="210"/>
        <v>0.08</v>
      </c>
      <c r="CJ68" s="23">
        <f t="shared" ca="1" si="211"/>
        <v>197.435</v>
      </c>
      <c r="CK68" s="14"/>
      <c r="CL68" s="14"/>
      <c r="CM68" s="14"/>
      <c r="CN68" s="14"/>
      <c r="CO68" s="14"/>
      <c r="CP68" s="14" t="s">
        <v>185</v>
      </c>
      <c r="CQ68" s="14" t="s">
        <v>45</v>
      </c>
      <c r="CR68" s="23">
        <f t="shared" ca="1" si="212"/>
        <v>0</v>
      </c>
      <c r="CS68" s="23">
        <f t="shared" ca="1" si="213"/>
        <v>259.84000000000003</v>
      </c>
      <c r="CT68" s="14"/>
      <c r="CU68" s="14" t="s">
        <v>185</v>
      </c>
      <c r="CV68" s="14" t="s">
        <v>45</v>
      </c>
      <c r="CW68" s="23">
        <f t="shared" ca="1" si="214"/>
        <v>0</v>
      </c>
      <c r="CX68" s="23">
        <f t="shared" ca="1" si="215"/>
        <v>259.35499999999996</v>
      </c>
      <c r="CY68" s="14"/>
      <c r="CZ68" s="14"/>
      <c r="DA68" s="14"/>
      <c r="DB68" s="14"/>
      <c r="DC68" s="14"/>
      <c r="DD68" s="14" t="s">
        <v>185</v>
      </c>
      <c r="DE68" s="14" t="s">
        <v>45</v>
      </c>
      <c r="DF68" s="23">
        <f t="shared" ca="1" si="216"/>
        <v>0</v>
      </c>
      <c r="DG68" s="23">
        <f t="shared" ca="1" si="217"/>
        <v>321.84000000000003</v>
      </c>
      <c r="DH68" s="14"/>
      <c r="DI68" s="14" t="s">
        <v>185</v>
      </c>
      <c r="DJ68" s="14" t="s">
        <v>45</v>
      </c>
      <c r="DK68" s="23">
        <f t="shared" ca="1" si="218"/>
        <v>0</v>
      </c>
      <c r="DL68" s="23">
        <f t="shared" ca="1" si="219"/>
        <v>321.35500000000002</v>
      </c>
      <c r="DM68" s="14"/>
      <c r="DN68" s="14"/>
      <c r="DO68" s="14"/>
      <c r="DP68" s="14"/>
      <c r="DQ68" s="14"/>
      <c r="DR68" s="14" t="s">
        <v>185</v>
      </c>
      <c r="DS68" s="14" t="s">
        <v>45</v>
      </c>
      <c r="DT68" s="23">
        <f t="shared" ca="1" si="220"/>
        <v>0</v>
      </c>
      <c r="DU68" s="23">
        <f t="shared" ca="1" si="221"/>
        <v>383.84000000000003</v>
      </c>
      <c r="DV68" s="14"/>
      <c r="DW68" s="14" t="s">
        <v>185</v>
      </c>
      <c r="DX68" s="14" t="s">
        <v>45</v>
      </c>
      <c r="DY68" s="23">
        <f t="shared" ca="1" si="222"/>
        <v>0</v>
      </c>
      <c r="DZ68" s="23">
        <f t="shared" ca="1" si="223"/>
        <v>383.35500258906649</v>
      </c>
      <c r="EA68" s="14"/>
      <c r="EB68" s="14"/>
      <c r="EC68" s="14"/>
      <c r="ED68" s="14"/>
      <c r="EE68" s="14"/>
    </row>
    <row r="69" spans="1:135">
      <c r="A69">
        <v>2007</v>
      </c>
      <c r="B69">
        <v>8</v>
      </c>
      <c r="C69" s="11">
        <v>20.296774193548391</v>
      </c>
      <c r="D69">
        <v>70.900000000000006</v>
      </c>
      <c r="E69">
        <v>18.100000000000001</v>
      </c>
      <c r="F69">
        <v>36.4</v>
      </c>
      <c r="G69">
        <v>45.6</v>
      </c>
      <c r="H69">
        <v>17.5</v>
      </c>
      <c r="I69">
        <v>88.7</v>
      </c>
      <c r="J69">
        <v>6.8</v>
      </c>
      <c r="K69">
        <v>140</v>
      </c>
      <c r="L69">
        <v>0.3</v>
      </c>
      <c r="M69">
        <v>195.5</v>
      </c>
      <c r="N69">
        <v>0</v>
      </c>
      <c r="O69">
        <v>257.2</v>
      </c>
      <c r="P69">
        <v>0</v>
      </c>
      <c r="Q69">
        <v>319.2</v>
      </c>
      <c r="R69">
        <v>0</v>
      </c>
      <c r="S69">
        <v>381.2</v>
      </c>
      <c r="T69">
        <v>0</v>
      </c>
      <c r="X69" s="14" t="s">
        <v>185</v>
      </c>
      <c r="Y69" s="14" t="s">
        <v>57</v>
      </c>
      <c r="Z69" s="23">
        <f t="shared" ca="1" si="192"/>
        <v>158.16</v>
      </c>
      <c r="AA69" s="23">
        <f t="shared" ca="1" si="193"/>
        <v>6.55</v>
      </c>
      <c r="AB69" s="14"/>
      <c r="AC69" s="14" t="s">
        <v>185</v>
      </c>
      <c r="AD69" s="14" t="s">
        <v>57</v>
      </c>
      <c r="AE69" s="23">
        <f t="shared" ca="1" si="194"/>
        <v>161.75998799462585</v>
      </c>
      <c r="AF69" s="23">
        <f t="shared" ca="1" si="195"/>
        <v>5.88</v>
      </c>
      <c r="AG69" s="14"/>
      <c r="AH69" s="14"/>
      <c r="AI69" s="14"/>
      <c r="AJ69" s="14"/>
      <c r="AK69" s="14"/>
      <c r="AL69" s="14" t="s">
        <v>185</v>
      </c>
      <c r="AM69" s="14" t="s">
        <v>57</v>
      </c>
      <c r="AN69" s="23">
        <f t="shared" ca="1" si="196"/>
        <v>109.01000000000002</v>
      </c>
      <c r="AO69" s="23">
        <f t="shared" ca="1" si="197"/>
        <v>17.399999999999999</v>
      </c>
      <c r="AP69" s="14"/>
      <c r="AQ69" s="14" t="s">
        <v>185</v>
      </c>
      <c r="AR69" s="14" t="s">
        <v>57</v>
      </c>
      <c r="AS69" s="23">
        <f t="shared" ca="1" si="198"/>
        <v>111.08499443527967</v>
      </c>
      <c r="AT69" s="23">
        <f t="shared" ca="1" si="199"/>
        <v>15.204999999999995</v>
      </c>
      <c r="AU69" s="14"/>
      <c r="AV69" s="14"/>
      <c r="AW69" s="14"/>
      <c r="AX69" s="14"/>
      <c r="AY69" s="14"/>
      <c r="AZ69" s="14" t="s">
        <v>185</v>
      </c>
      <c r="BA69" s="14" t="s">
        <v>57</v>
      </c>
      <c r="BB69" s="23">
        <f t="shared" ca="1" si="200"/>
        <v>67.440000000000012</v>
      </c>
      <c r="BC69" s="23">
        <f t="shared" ca="1" si="201"/>
        <v>35.83</v>
      </c>
      <c r="BD69" s="14"/>
      <c r="BE69" s="14" t="s">
        <v>185</v>
      </c>
      <c r="BF69" s="14" t="s">
        <v>57</v>
      </c>
      <c r="BG69" s="23">
        <f t="shared" ca="1" si="202"/>
        <v>68.180001029420239</v>
      </c>
      <c r="BH69" s="23">
        <f t="shared" ca="1" si="203"/>
        <v>32.29999999999999</v>
      </c>
      <c r="BI69" s="14"/>
      <c r="BJ69" s="14"/>
      <c r="BK69" s="14"/>
      <c r="BL69" s="14"/>
      <c r="BM69" s="14"/>
      <c r="BN69" s="14" t="s">
        <v>185</v>
      </c>
      <c r="BO69" s="14" t="s">
        <v>57</v>
      </c>
      <c r="BP69" s="23">
        <f t="shared" ca="1" si="204"/>
        <v>35.700000000000003</v>
      </c>
      <c r="BQ69" s="23">
        <f t="shared" ca="1" si="205"/>
        <v>64.09</v>
      </c>
      <c r="BR69" s="14"/>
      <c r="BS69" s="14" t="s">
        <v>185</v>
      </c>
      <c r="BT69" s="14" t="s">
        <v>57</v>
      </c>
      <c r="BU69" s="23">
        <f t="shared" ca="1" si="206"/>
        <v>35.829999538103849</v>
      </c>
      <c r="BV69" s="23">
        <f t="shared" ca="1" si="207"/>
        <v>59.95</v>
      </c>
      <c r="BW69" s="14"/>
      <c r="BX69" s="14"/>
      <c r="BY69" s="14"/>
      <c r="BZ69" s="14"/>
      <c r="CA69" s="14"/>
      <c r="CB69" s="14" t="s">
        <v>185</v>
      </c>
      <c r="CC69" s="14" t="s">
        <v>57</v>
      </c>
      <c r="CD69" s="23">
        <f t="shared" ca="1" si="208"/>
        <v>15.52</v>
      </c>
      <c r="CE69" s="23">
        <f t="shared" ca="1" si="209"/>
        <v>103.91000000000001</v>
      </c>
      <c r="CF69" s="14"/>
      <c r="CG69" s="14" t="s">
        <v>185</v>
      </c>
      <c r="CH69" s="14" t="s">
        <v>57</v>
      </c>
      <c r="CI69" s="23">
        <f t="shared" ca="1" si="210"/>
        <v>15.48</v>
      </c>
      <c r="CJ69" s="23">
        <f t="shared" ca="1" si="211"/>
        <v>99.6</v>
      </c>
      <c r="CK69" s="14"/>
      <c r="CL69" s="14"/>
      <c r="CM69" s="14"/>
      <c r="CN69" s="14"/>
      <c r="CO69" s="14"/>
      <c r="CP69" s="14" t="s">
        <v>185</v>
      </c>
      <c r="CQ69" s="14" t="s">
        <v>57</v>
      </c>
      <c r="CR69" s="23">
        <f t="shared" ca="1" si="212"/>
        <v>5.0500000000000007</v>
      </c>
      <c r="CS69" s="23">
        <f t="shared" ca="1" si="213"/>
        <v>153.44</v>
      </c>
      <c r="CT69" s="14"/>
      <c r="CU69" s="14" t="s">
        <v>185</v>
      </c>
      <c r="CV69" s="14" t="s">
        <v>57</v>
      </c>
      <c r="CW69" s="23">
        <f t="shared" ca="1" si="214"/>
        <v>4.76</v>
      </c>
      <c r="CX69" s="23">
        <f t="shared" ca="1" si="215"/>
        <v>148.88</v>
      </c>
      <c r="CY69" s="14"/>
      <c r="CZ69" s="14"/>
      <c r="DA69" s="14"/>
      <c r="DB69" s="14"/>
      <c r="DC69" s="14"/>
      <c r="DD69" s="14" t="s">
        <v>185</v>
      </c>
      <c r="DE69" s="14" t="s">
        <v>57</v>
      </c>
      <c r="DF69" s="23">
        <f t="shared" ca="1" si="216"/>
        <v>1.1099999999999999</v>
      </c>
      <c r="DG69" s="23">
        <f t="shared" ca="1" si="217"/>
        <v>209.5</v>
      </c>
      <c r="DH69" s="14"/>
      <c r="DI69" s="14" t="s">
        <v>185</v>
      </c>
      <c r="DJ69" s="14" t="s">
        <v>57</v>
      </c>
      <c r="DK69" s="23">
        <f t="shared" ca="1" si="218"/>
        <v>0.95500000000000007</v>
      </c>
      <c r="DL69" s="23">
        <f t="shared" ca="1" si="219"/>
        <v>205.07500000000002</v>
      </c>
      <c r="DM69" s="14"/>
      <c r="DN69" s="14"/>
      <c r="DO69" s="14"/>
      <c r="DP69" s="14"/>
      <c r="DQ69" s="14"/>
      <c r="DR69" s="14" t="s">
        <v>185</v>
      </c>
      <c r="DS69" s="14" t="s">
        <v>57</v>
      </c>
      <c r="DT69" s="23">
        <f t="shared" ca="1" si="220"/>
        <v>0</v>
      </c>
      <c r="DU69" s="23">
        <f t="shared" ca="1" si="221"/>
        <v>268.39</v>
      </c>
      <c r="DV69" s="14"/>
      <c r="DW69" s="14" t="s">
        <v>185</v>
      </c>
      <c r="DX69" s="14" t="s">
        <v>57</v>
      </c>
      <c r="DY69" s="23">
        <f t="shared" ca="1" si="222"/>
        <v>4.4999999999999998E-2</v>
      </c>
      <c r="DZ69" s="23">
        <f t="shared" ca="1" si="223"/>
        <v>264.16500036327835</v>
      </c>
      <c r="EA69" s="14"/>
      <c r="EB69" s="14"/>
      <c r="EC69" s="14"/>
      <c r="ED69" s="14"/>
      <c r="EE69" s="14"/>
    </row>
    <row r="70" spans="1:135">
      <c r="A70">
        <v>2007</v>
      </c>
      <c r="B70">
        <v>9</v>
      </c>
      <c r="C70" s="11">
        <v>17.683333333333334</v>
      </c>
      <c r="D70">
        <v>141.9</v>
      </c>
      <c r="E70">
        <v>12.4</v>
      </c>
      <c r="F70">
        <v>92.3</v>
      </c>
      <c r="G70">
        <v>22.8</v>
      </c>
      <c r="H70">
        <v>50.4</v>
      </c>
      <c r="I70">
        <v>40.9</v>
      </c>
      <c r="J70">
        <v>21.9</v>
      </c>
      <c r="K70">
        <v>72.400000000000006</v>
      </c>
      <c r="L70">
        <v>7.5</v>
      </c>
      <c r="M70">
        <v>118</v>
      </c>
      <c r="N70">
        <v>2.6</v>
      </c>
      <c r="O70">
        <v>173.1</v>
      </c>
      <c r="P70">
        <v>0.6</v>
      </c>
      <c r="Q70">
        <v>231.1</v>
      </c>
      <c r="R70">
        <v>0</v>
      </c>
      <c r="S70">
        <v>290.5</v>
      </c>
      <c r="T70">
        <v>0</v>
      </c>
      <c r="X70" s="14" t="s">
        <v>185</v>
      </c>
      <c r="Y70" s="14" t="s">
        <v>58</v>
      </c>
      <c r="Z70" s="23">
        <f t="shared" ca="1" si="192"/>
        <v>348.70000000000005</v>
      </c>
      <c r="AA70" s="23">
        <f t="shared" ca="1" si="193"/>
        <v>0.5</v>
      </c>
      <c r="AB70" s="14"/>
      <c r="AC70" s="14" t="s">
        <v>185</v>
      </c>
      <c r="AD70" s="14" t="s">
        <v>58</v>
      </c>
      <c r="AE70" s="23">
        <f t="shared" ca="1" si="194"/>
        <v>354.72999229004108</v>
      </c>
      <c r="AF70" s="23">
        <f t="shared" ca="1" si="195"/>
        <v>0.46499999999999997</v>
      </c>
      <c r="AG70" s="14"/>
      <c r="AH70" s="14"/>
      <c r="AI70" s="14"/>
      <c r="AJ70" s="14"/>
      <c r="AK70" s="14"/>
      <c r="AL70" s="14" t="s">
        <v>185</v>
      </c>
      <c r="AM70" s="14" t="s">
        <v>58</v>
      </c>
      <c r="AN70" s="23">
        <f t="shared" ca="1" si="196"/>
        <v>287.71000000000004</v>
      </c>
      <c r="AO70" s="23">
        <f t="shared" ca="1" si="197"/>
        <v>1.5100000000000002</v>
      </c>
      <c r="AP70" s="14"/>
      <c r="AQ70" s="14" t="s">
        <v>185</v>
      </c>
      <c r="AR70" s="14" t="s">
        <v>58</v>
      </c>
      <c r="AS70" s="23">
        <f t="shared" ca="1" si="198"/>
        <v>293.98499585098176</v>
      </c>
      <c r="AT70" s="23">
        <f t="shared" ca="1" si="199"/>
        <v>1.72</v>
      </c>
      <c r="AU70" s="14"/>
      <c r="AV70" s="14"/>
      <c r="AW70" s="14"/>
      <c r="AX70" s="14"/>
      <c r="AY70" s="14"/>
      <c r="AZ70" s="14" t="s">
        <v>185</v>
      </c>
      <c r="BA70" s="14" t="s">
        <v>58</v>
      </c>
      <c r="BB70" s="23">
        <f t="shared" ca="1" si="200"/>
        <v>228.81000000000003</v>
      </c>
      <c r="BC70" s="23">
        <f t="shared" ca="1" si="201"/>
        <v>4.6100000000000003</v>
      </c>
      <c r="BD70" s="14"/>
      <c r="BE70" s="14" t="s">
        <v>185</v>
      </c>
      <c r="BF70" s="14" t="s">
        <v>58</v>
      </c>
      <c r="BG70" s="23">
        <f t="shared" ca="1" si="202"/>
        <v>235.16500083786943</v>
      </c>
      <c r="BH70" s="23">
        <f t="shared" ca="1" si="203"/>
        <v>4.9000000000000004</v>
      </c>
      <c r="BI70" s="14"/>
      <c r="BJ70" s="14"/>
      <c r="BK70" s="14"/>
      <c r="BL70" s="14"/>
      <c r="BM70" s="14"/>
      <c r="BN70" s="14" t="s">
        <v>185</v>
      </c>
      <c r="BO70" s="14" t="s">
        <v>58</v>
      </c>
      <c r="BP70" s="23">
        <f t="shared" ca="1" si="204"/>
        <v>173.91</v>
      </c>
      <c r="BQ70" s="23">
        <f t="shared" ca="1" si="205"/>
        <v>11.709999999999999</v>
      </c>
      <c r="BR70" s="14"/>
      <c r="BS70" s="14" t="s">
        <v>185</v>
      </c>
      <c r="BT70" s="14" t="s">
        <v>58</v>
      </c>
      <c r="BU70" s="23">
        <f t="shared" ca="1" si="206"/>
        <v>179.69999955732376</v>
      </c>
      <c r="BV70" s="23">
        <f t="shared" ca="1" si="207"/>
        <v>11.434999999999999</v>
      </c>
      <c r="BW70" s="14"/>
      <c r="BX70" s="14"/>
      <c r="BY70" s="14"/>
      <c r="BZ70" s="14"/>
      <c r="CA70" s="14"/>
      <c r="CB70" s="14" t="s">
        <v>185</v>
      </c>
      <c r="CC70" s="14" t="s">
        <v>58</v>
      </c>
      <c r="CD70" s="23">
        <f t="shared" ca="1" si="208"/>
        <v>125.15</v>
      </c>
      <c r="CE70" s="23">
        <f t="shared" ca="1" si="209"/>
        <v>24.950000000000003</v>
      </c>
      <c r="CF70" s="14"/>
      <c r="CG70" s="14" t="s">
        <v>185</v>
      </c>
      <c r="CH70" s="14" t="s">
        <v>58</v>
      </c>
      <c r="CI70" s="23">
        <f t="shared" ca="1" si="210"/>
        <v>129.25</v>
      </c>
      <c r="CJ70" s="23">
        <f t="shared" ca="1" si="211"/>
        <v>22.984999999999999</v>
      </c>
      <c r="CK70" s="14"/>
      <c r="CL70" s="14"/>
      <c r="CM70" s="14"/>
      <c r="CN70" s="14"/>
      <c r="CO70" s="14"/>
      <c r="CP70" s="14" t="s">
        <v>185</v>
      </c>
      <c r="CQ70" s="14" t="s">
        <v>58</v>
      </c>
      <c r="CR70" s="23">
        <f t="shared" ca="1" si="212"/>
        <v>83.350000000000009</v>
      </c>
      <c r="CS70" s="23">
        <f t="shared" ca="1" si="213"/>
        <v>45.15</v>
      </c>
      <c r="CT70" s="14"/>
      <c r="CU70" s="14" t="s">
        <v>185</v>
      </c>
      <c r="CV70" s="14" t="s">
        <v>58</v>
      </c>
      <c r="CW70" s="23">
        <f t="shared" ca="1" si="214"/>
        <v>84.929999999999978</v>
      </c>
      <c r="CX70" s="23">
        <f t="shared" ca="1" si="215"/>
        <v>40.665000000000006</v>
      </c>
      <c r="CY70" s="14"/>
      <c r="CZ70" s="14"/>
      <c r="DA70" s="14"/>
      <c r="DB70" s="14"/>
      <c r="DC70" s="14"/>
      <c r="DD70" s="14" t="s">
        <v>185</v>
      </c>
      <c r="DE70" s="14" t="s">
        <v>58</v>
      </c>
      <c r="DF70" s="23">
        <f t="shared" ca="1" si="216"/>
        <v>48.93</v>
      </c>
      <c r="DG70" s="23">
        <f t="shared" ca="1" si="217"/>
        <v>72.73</v>
      </c>
      <c r="DH70" s="14"/>
      <c r="DI70" s="14" t="s">
        <v>185</v>
      </c>
      <c r="DJ70" s="14" t="s">
        <v>58</v>
      </c>
      <c r="DK70" s="23">
        <f t="shared" ca="1" si="218"/>
        <v>48.765000000000001</v>
      </c>
      <c r="DL70" s="23">
        <f t="shared" ca="1" si="219"/>
        <v>66.500000000000028</v>
      </c>
      <c r="DM70" s="14"/>
      <c r="DN70" s="14"/>
      <c r="DO70" s="14"/>
      <c r="DP70" s="14"/>
      <c r="DQ70" s="14"/>
      <c r="DR70" s="14" t="s">
        <v>185</v>
      </c>
      <c r="DS70" s="14" t="s">
        <v>58</v>
      </c>
      <c r="DT70" s="23">
        <f t="shared" ca="1" si="220"/>
        <v>23.35</v>
      </c>
      <c r="DU70" s="23">
        <f t="shared" ca="1" si="221"/>
        <v>109.15</v>
      </c>
      <c r="DV70" s="14"/>
      <c r="DW70" s="14" t="s">
        <v>185</v>
      </c>
      <c r="DX70" s="14" t="s">
        <v>58</v>
      </c>
      <c r="DY70" s="23">
        <f t="shared" ca="1" si="222"/>
        <v>23.185000000000002</v>
      </c>
      <c r="DZ70" s="23">
        <f t="shared" ca="1" si="223"/>
        <v>102.92000017035947</v>
      </c>
      <c r="EA70" s="14"/>
      <c r="EB70" s="14"/>
      <c r="EC70" s="14"/>
      <c r="ED70" s="14"/>
      <c r="EE70" s="14"/>
    </row>
    <row r="71" spans="1:135">
      <c r="A71">
        <v>2007</v>
      </c>
      <c r="B71">
        <v>10</v>
      </c>
      <c r="C71" s="11">
        <v>14.132258064516128</v>
      </c>
      <c r="D71">
        <v>244.7</v>
      </c>
      <c r="E71">
        <v>0.8</v>
      </c>
      <c r="F71">
        <v>189.8</v>
      </c>
      <c r="G71">
        <v>7.9</v>
      </c>
      <c r="H71">
        <v>141.9</v>
      </c>
      <c r="I71">
        <v>22</v>
      </c>
      <c r="J71">
        <v>101.8</v>
      </c>
      <c r="K71">
        <v>43.9</v>
      </c>
      <c r="L71">
        <v>66.400000000000006</v>
      </c>
      <c r="M71">
        <v>70.5</v>
      </c>
      <c r="N71">
        <v>35.700000000000003</v>
      </c>
      <c r="O71">
        <v>101.8</v>
      </c>
      <c r="P71">
        <v>11.4</v>
      </c>
      <c r="Q71">
        <v>139.5</v>
      </c>
      <c r="R71">
        <v>2.9</v>
      </c>
      <c r="S71">
        <v>193</v>
      </c>
      <c r="T71">
        <v>0</v>
      </c>
      <c r="X71" s="14" t="s">
        <v>185</v>
      </c>
      <c r="Y71" s="14" t="s">
        <v>59</v>
      </c>
      <c r="Z71" s="23">
        <f t="shared" ca="1" si="192"/>
        <v>535.95999999999992</v>
      </c>
      <c r="AA71" s="23">
        <f t="shared" ca="1" si="193"/>
        <v>0</v>
      </c>
      <c r="AB71" s="14"/>
      <c r="AC71" s="14" t="s">
        <v>185</v>
      </c>
      <c r="AD71" s="14" t="s">
        <v>59</v>
      </c>
      <c r="AE71" s="23">
        <f t="shared" ca="1" si="194"/>
        <v>527.78000152254947</v>
      </c>
      <c r="AF71" s="23">
        <f t="shared" ca="1" si="195"/>
        <v>0</v>
      </c>
      <c r="AG71" s="14"/>
      <c r="AH71" s="14"/>
      <c r="AI71" s="14"/>
      <c r="AJ71" s="14"/>
      <c r="AK71" s="14"/>
      <c r="AL71" s="14" t="s">
        <v>185</v>
      </c>
      <c r="AM71" s="14" t="s">
        <v>59</v>
      </c>
      <c r="AN71" s="23">
        <f t="shared" ca="1" si="196"/>
        <v>476.23999999999995</v>
      </c>
      <c r="AO71" s="23">
        <f t="shared" ca="1" si="197"/>
        <v>0.27999999999999997</v>
      </c>
      <c r="AP71" s="14"/>
      <c r="AQ71" s="14" t="s">
        <v>185</v>
      </c>
      <c r="AR71" s="14" t="s">
        <v>59</v>
      </c>
      <c r="AS71" s="23">
        <f t="shared" ca="1" si="198"/>
        <v>467.92000076516786</v>
      </c>
      <c r="AT71" s="23">
        <f t="shared" ca="1" si="199"/>
        <v>0.13999999999999999</v>
      </c>
      <c r="AU71" s="14"/>
      <c r="AV71" s="14"/>
      <c r="AW71" s="14"/>
      <c r="AX71" s="14"/>
      <c r="AY71" s="14"/>
      <c r="AZ71" s="14" t="s">
        <v>185</v>
      </c>
      <c r="BA71" s="14" t="s">
        <v>59</v>
      </c>
      <c r="BB71" s="23">
        <f t="shared" ca="1" si="200"/>
        <v>417.16</v>
      </c>
      <c r="BC71" s="23">
        <f t="shared" ca="1" si="201"/>
        <v>1.2</v>
      </c>
      <c r="BD71" s="14"/>
      <c r="BE71" s="14" t="s">
        <v>185</v>
      </c>
      <c r="BF71" s="14" t="s">
        <v>59</v>
      </c>
      <c r="BG71" s="23">
        <f t="shared" ca="1" si="202"/>
        <v>408.37999984657932</v>
      </c>
      <c r="BH71" s="23">
        <f t="shared" ca="1" si="203"/>
        <v>0.6</v>
      </c>
      <c r="BI71" s="14"/>
      <c r="BJ71" s="14"/>
      <c r="BK71" s="14"/>
      <c r="BL71" s="14"/>
      <c r="BM71" s="14"/>
      <c r="BN71" s="14" t="s">
        <v>185</v>
      </c>
      <c r="BO71" s="14" t="s">
        <v>59</v>
      </c>
      <c r="BP71" s="23">
        <f t="shared" ca="1" si="204"/>
        <v>358.74999999999994</v>
      </c>
      <c r="BQ71" s="23">
        <f t="shared" ca="1" si="205"/>
        <v>2.79</v>
      </c>
      <c r="BR71" s="14"/>
      <c r="BS71" s="14" t="s">
        <v>185</v>
      </c>
      <c r="BT71" s="14" t="s">
        <v>59</v>
      </c>
      <c r="BU71" s="23">
        <f t="shared" ca="1" si="206"/>
        <v>349.22000008823488</v>
      </c>
      <c r="BV71" s="23">
        <f t="shared" ca="1" si="207"/>
        <v>1.44</v>
      </c>
      <c r="BW71" s="14"/>
      <c r="BX71" s="14"/>
      <c r="BY71" s="14"/>
      <c r="BZ71" s="14"/>
      <c r="CA71" s="14"/>
      <c r="CB71" s="14" t="s">
        <v>185</v>
      </c>
      <c r="CC71" s="14" t="s">
        <v>59</v>
      </c>
      <c r="CD71" s="23">
        <f t="shared" ca="1" si="208"/>
        <v>301.19</v>
      </c>
      <c r="CE71" s="23">
        <f t="shared" ca="1" si="209"/>
        <v>5.23</v>
      </c>
      <c r="CF71" s="14"/>
      <c r="CG71" s="14" t="s">
        <v>185</v>
      </c>
      <c r="CH71" s="14" t="s">
        <v>59</v>
      </c>
      <c r="CI71" s="23">
        <f t="shared" ca="1" si="210"/>
        <v>290.64499999999998</v>
      </c>
      <c r="CJ71" s="23">
        <f t="shared" ca="1" si="211"/>
        <v>2.8650000000000007</v>
      </c>
      <c r="CK71" s="14"/>
      <c r="CL71" s="14"/>
      <c r="CM71" s="14"/>
      <c r="CN71" s="14"/>
      <c r="CO71" s="14"/>
      <c r="CP71" s="14" t="s">
        <v>185</v>
      </c>
      <c r="CQ71" s="14" t="s">
        <v>59</v>
      </c>
      <c r="CR71" s="23">
        <f t="shared" ca="1" si="212"/>
        <v>245.2</v>
      </c>
      <c r="CS71" s="23">
        <f t="shared" ca="1" si="213"/>
        <v>9.2399999999999984</v>
      </c>
      <c r="CT71" s="14"/>
      <c r="CU71" s="14" t="s">
        <v>185</v>
      </c>
      <c r="CV71" s="14" t="s">
        <v>59</v>
      </c>
      <c r="CW71" s="23">
        <f t="shared" ca="1" si="214"/>
        <v>233.59500000000003</v>
      </c>
      <c r="CX71" s="23">
        <f t="shared" ca="1" si="215"/>
        <v>5.8149999999999995</v>
      </c>
      <c r="CY71" s="14"/>
      <c r="CZ71" s="14"/>
      <c r="DA71" s="14"/>
      <c r="DB71" s="14"/>
      <c r="DC71" s="14"/>
      <c r="DD71" s="14" t="s">
        <v>185</v>
      </c>
      <c r="DE71" s="14" t="s">
        <v>59</v>
      </c>
      <c r="DF71" s="23">
        <f t="shared" ca="1" si="216"/>
        <v>192.11999999999998</v>
      </c>
      <c r="DG71" s="23">
        <f t="shared" ca="1" si="217"/>
        <v>16.16</v>
      </c>
      <c r="DH71" s="14"/>
      <c r="DI71" s="14" t="s">
        <v>185</v>
      </c>
      <c r="DJ71" s="14" t="s">
        <v>59</v>
      </c>
      <c r="DK71" s="23">
        <f t="shared" ca="1" si="218"/>
        <v>179.42500000000001</v>
      </c>
      <c r="DL71" s="23">
        <f t="shared" ca="1" si="219"/>
        <v>11.644999999999998</v>
      </c>
      <c r="DM71" s="14"/>
      <c r="DN71" s="14"/>
      <c r="DO71" s="14"/>
      <c r="DP71" s="14"/>
      <c r="DQ71" s="14"/>
      <c r="DR71" s="14" t="s">
        <v>185</v>
      </c>
      <c r="DS71" s="14" t="s">
        <v>59</v>
      </c>
      <c r="DT71" s="23">
        <f t="shared" ca="1" si="220"/>
        <v>142.97</v>
      </c>
      <c r="DU71" s="23">
        <f t="shared" ca="1" si="221"/>
        <v>27.01</v>
      </c>
      <c r="DV71" s="14"/>
      <c r="DW71" s="14" t="s">
        <v>185</v>
      </c>
      <c r="DX71" s="14" t="s">
        <v>59</v>
      </c>
      <c r="DY71" s="23">
        <f t="shared" ca="1" si="222"/>
        <v>130.13500000000002</v>
      </c>
      <c r="DZ71" s="23">
        <f t="shared" ca="1" si="223"/>
        <v>22.354999978928607</v>
      </c>
      <c r="EA71" s="14"/>
      <c r="EB71" s="14"/>
      <c r="EC71" s="14"/>
      <c r="ED71" s="14"/>
      <c r="EE71" s="14"/>
    </row>
    <row r="72" spans="1:135">
      <c r="A72">
        <v>2007</v>
      </c>
      <c r="B72">
        <v>11</v>
      </c>
      <c r="C72" s="11">
        <v>2.4566666666666666</v>
      </c>
      <c r="D72">
        <v>586.29999999999995</v>
      </c>
      <c r="E72">
        <v>0</v>
      </c>
      <c r="F72">
        <v>526.29999999999995</v>
      </c>
      <c r="G72">
        <v>0</v>
      </c>
      <c r="H72">
        <v>466.3</v>
      </c>
      <c r="I72">
        <v>0</v>
      </c>
      <c r="J72">
        <v>406.3</v>
      </c>
      <c r="K72">
        <v>0</v>
      </c>
      <c r="L72">
        <v>346.3</v>
      </c>
      <c r="M72">
        <v>0</v>
      </c>
      <c r="N72">
        <v>286.3</v>
      </c>
      <c r="O72">
        <v>0</v>
      </c>
      <c r="P72">
        <v>227</v>
      </c>
      <c r="Q72">
        <v>0.7</v>
      </c>
      <c r="R72">
        <v>170.6</v>
      </c>
      <c r="S72">
        <v>4.3</v>
      </c>
      <c r="T72">
        <v>8</v>
      </c>
      <c r="X72" s="14" t="s">
        <v>185</v>
      </c>
      <c r="Y72" s="14" t="s">
        <v>60</v>
      </c>
      <c r="Z72" s="23">
        <f t="shared" ca="1" si="192"/>
        <v>712.03000000000009</v>
      </c>
      <c r="AA72" s="23">
        <f t="shared" ca="1" si="193"/>
        <v>0</v>
      </c>
      <c r="AB72" s="14"/>
      <c r="AC72" s="14" t="s">
        <v>185</v>
      </c>
      <c r="AD72" s="14" t="s">
        <v>60</v>
      </c>
      <c r="AE72" s="23">
        <f t="shared" ca="1" si="194"/>
        <v>724.69000062898294</v>
      </c>
      <c r="AF72" s="23">
        <f t="shared" ca="1" si="195"/>
        <v>0</v>
      </c>
      <c r="AG72" s="14"/>
      <c r="AH72" s="14"/>
      <c r="AI72" s="14"/>
      <c r="AJ72" s="14"/>
      <c r="AK72" s="14"/>
      <c r="AL72" s="14" t="s">
        <v>185</v>
      </c>
      <c r="AM72" s="14" t="s">
        <v>60</v>
      </c>
      <c r="AN72" s="23">
        <f t="shared" ca="1" si="196"/>
        <v>650.03000000000009</v>
      </c>
      <c r="AO72" s="23">
        <f t="shared" ca="1" si="197"/>
        <v>0</v>
      </c>
      <c r="AP72" s="14"/>
      <c r="AQ72" s="14" t="s">
        <v>185</v>
      </c>
      <c r="AR72" s="14" t="s">
        <v>60</v>
      </c>
      <c r="AS72" s="23">
        <f t="shared" ca="1" si="198"/>
        <v>662.69000031708549</v>
      </c>
      <c r="AT72" s="23">
        <f t="shared" ca="1" si="199"/>
        <v>0</v>
      </c>
      <c r="AU72" s="14"/>
      <c r="AV72" s="14"/>
      <c r="AW72" s="14"/>
      <c r="AX72" s="14"/>
      <c r="AY72" s="14"/>
      <c r="AZ72" s="14" t="s">
        <v>185</v>
      </c>
      <c r="BA72" s="14" t="s">
        <v>60</v>
      </c>
      <c r="BB72" s="23">
        <f t="shared" ca="1" si="200"/>
        <v>588.03000000000009</v>
      </c>
      <c r="BC72" s="23">
        <f t="shared" ca="1" si="201"/>
        <v>0</v>
      </c>
      <c r="BD72" s="14"/>
      <c r="BE72" s="14" t="s">
        <v>185</v>
      </c>
      <c r="BF72" s="14" t="s">
        <v>60</v>
      </c>
      <c r="BG72" s="23">
        <f t="shared" ca="1" si="202"/>
        <v>600.68999993634952</v>
      </c>
      <c r="BH72" s="23">
        <f t="shared" ca="1" si="203"/>
        <v>0</v>
      </c>
      <c r="BI72" s="14"/>
      <c r="BJ72" s="14"/>
      <c r="BK72" s="14"/>
      <c r="BL72" s="14"/>
      <c r="BM72" s="14"/>
      <c r="BN72" s="14" t="s">
        <v>185</v>
      </c>
      <c r="BO72" s="14" t="s">
        <v>60</v>
      </c>
      <c r="BP72" s="23">
        <f t="shared" ca="1" si="204"/>
        <v>526.03</v>
      </c>
      <c r="BQ72" s="23">
        <f t="shared" ca="1" si="205"/>
        <v>0</v>
      </c>
      <c r="BR72" s="14"/>
      <c r="BS72" s="14" t="s">
        <v>185</v>
      </c>
      <c r="BT72" s="14" t="s">
        <v>60</v>
      </c>
      <c r="BU72" s="23">
        <f t="shared" ca="1" si="206"/>
        <v>538.69000003682947</v>
      </c>
      <c r="BV72" s="23">
        <f t="shared" ca="1" si="207"/>
        <v>0</v>
      </c>
      <c r="BW72" s="14"/>
      <c r="BX72" s="14"/>
      <c r="BY72" s="14"/>
      <c r="BZ72" s="14"/>
      <c r="CA72" s="14"/>
      <c r="CB72" s="14" t="s">
        <v>185</v>
      </c>
      <c r="CC72" s="14" t="s">
        <v>60</v>
      </c>
      <c r="CD72" s="23">
        <f t="shared" ca="1" si="208"/>
        <v>464.03000000000003</v>
      </c>
      <c r="CE72" s="23">
        <f t="shared" ca="1" si="209"/>
        <v>0</v>
      </c>
      <c r="CF72" s="14"/>
      <c r="CG72" s="14" t="s">
        <v>185</v>
      </c>
      <c r="CH72" s="14" t="s">
        <v>60</v>
      </c>
      <c r="CI72" s="23">
        <f t="shared" ca="1" si="210"/>
        <v>476.69000000000005</v>
      </c>
      <c r="CJ72" s="23">
        <f t="shared" ca="1" si="211"/>
        <v>0</v>
      </c>
      <c r="CK72" s="14"/>
      <c r="CL72" s="14"/>
      <c r="CM72" s="14"/>
      <c r="CN72" s="14"/>
      <c r="CO72" s="14"/>
      <c r="CP72" s="14" t="s">
        <v>185</v>
      </c>
      <c r="CQ72" s="14" t="s">
        <v>60</v>
      </c>
      <c r="CR72" s="23">
        <f t="shared" ca="1" si="212"/>
        <v>402.03000000000003</v>
      </c>
      <c r="CS72" s="23">
        <f t="shared" ca="1" si="213"/>
        <v>0</v>
      </c>
      <c r="CT72" s="14"/>
      <c r="CU72" s="14" t="s">
        <v>185</v>
      </c>
      <c r="CV72" s="14" t="s">
        <v>60</v>
      </c>
      <c r="CW72" s="23">
        <f t="shared" ca="1" si="214"/>
        <v>414.69000000000005</v>
      </c>
      <c r="CX72" s="23">
        <f t="shared" ca="1" si="215"/>
        <v>0</v>
      </c>
      <c r="CY72" s="14"/>
      <c r="CZ72" s="14"/>
      <c r="DA72" s="14"/>
      <c r="DB72" s="14"/>
      <c r="DC72" s="14"/>
      <c r="DD72" s="14" t="s">
        <v>185</v>
      </c>
      <c r="DE72" s="14" t="s">
        <v>60</v>
      </c>
      <c r="DF72" s="23">
        <f t="shared" ca="1" si="216"/>
        <v>340.33</v>
      </c>
      <c r="DG72" s="23">
        <f t="shared" ca="1" si="217"/>
        <v>0.3</v>
      </c>
      <c r="DH72" s="14"/>
      <c r="DI72" s="14" t="s">
        <v>185</v>
      </c>
      <c r="DJ72" s="14" t="s">
        <v>60</v>
      </c>
      <c r="DK72" s="23">
        <f t="shared" ca="1" si="218"/>
        <v>352.84000000000003</v>
      </c>
      <c r="DL72" s="23">
        <f t="shared" ca="1" si="219"/>
        <v>0.14999999999999997</v>
      </c>
      <c r="DM72" s="14"/>
      <c r="DN72" s="14"/>
      <c r="DO72" s="14"/>
      <c r="DP72" s="14"/>
      <c r="DQ72" s="14"/>
      <c r="DR72" s="14" t="s">
        <v>185</v>
      </c>
      <c r="DS72" s="14" t="s">
        <v>60</v>
      </c>
      <c r="DT72" s="23">
        <f t="shared" ca="1" si="220"/>
        <v>279.16999999999996</v>
      </c>
      <c r="DU72" s="23">
        <f t="shared" ca="1" si="221"/>
        <v>1.1400000000000001</v>
      </c>
      <c r="DV72" s="14"/>
      <c r="DW72" s="14" t="s">
        <v>185</v>
      </c>
      <c r="DX72" s="14" t="s">
        <v>60</v>
      </c>
      <c r="DY72" s="23">
        <f t="shared" ca="1" si="222"/>
        <v>291.41000000000003</v>
      </c>
      <c r="DZ72" s="23">
        <f t="shared" ca="1" si="223"/>
        <v>0.71999999969882211</v>
      </c>
      <c r="EA72" s="14"/>
      <c r="EB72" s="14"/>
      <c r="EC72" s="14"/>
      <c r="ED72" s="14"/>
      <c r="EE72" s="14"/>
    </row>
    <row r="73" spans="1:135">
      <c r="A73">
        <v>2007</v>
      </c>
      <c r="B73">
        <v>12</v>
      </c>
      <c r="C73" s="11">
        <v>-3.0999999999999996</v>
      </c>
      <c r="D73">
        <v>778.1</v>
      </c>
      <c r="E73">
        <v>0</v>
      </c>
      <c r="F73">
        <v>716.1</v>
      </c>
      <c r="G73">
        <v>0</v>
      </c>
      <c r="H73">
        <v>654.1</v>
      </c>
      <c r="I73">
        <v>0</v>
      </c>
      <c r="J73">
        <v>592.1</v>
      </c>
      <c r="K73">
        <v>0</v>
      </c>
      <c r="L73">
        <v>530.1</v>
      </c>
      <c r="M73">
        <v>0</v>
      </c>
      <c r="N73">
        <v>468.1</v>
      </c>
      <c r="O73">
        <v>0</v>
      </c>
      <c r="P73">
        <v>406.1</v>
      </c>
      <c r="Q73">
        <v>0</v>
      </c>
      <c r="R73">
        <v>344.1</v>
      </c>
      <c r="S73">
        <v>0</v>
      </c>
      <c r="T73">
        <v>26</v>
      </c>
      <c r="X73" s="18"/>
      <c r="Y73" s="18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</row>
    <row r="74" spans="1:135">
      <c r="A74">
        <v>2008</v>
      </c>
      <c r="B74">
        <v>1</v>
      </c>
      <c r="C74" s="11">
        <v>-2.0677419354838706</v>
      </c>
      <c r="D74">
        <v>746.1</v>
      </c>
      <c r="E74">
        <v>0</v>
      </c>
      <c r="F74">
        <v>684.1</v>
      </c>
      <c r="G74">
        <v>0</v>
      </c>
      <c r="H74">
        <v>622.1</v>
      </c>
      <c r="I74">
        <v>0</v>
      </c>
      <c r="J74">
        <v>560.1</v>
      </c>
      <c r="K74">
        <v>0</v>
      </c>
      <c r="L74">
        <v>498.1</v>
      </c>
      <c r="M74">
        <v>0</v>
      </c>
      <c r="N74">
        <v>436.1</v>
      </c>
      <c r="O74">
        <v>0</v>
      </c>
      <c r="P74">
        <v>377.2</v>
      </c>
      <c r="Q74">
        <v>3.1</v>
      </c>
      <c r="R74">
        <v>319.2</v>
      </c>
      <c r="S74">
        <v>7.1</v>
      </c>
      <c r="T74">
        <v>23</v>
      </c>
      <c r="X74" s="18"/>
      <c r="Y74" s="18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</row>
    <row r="75" spans="1:135">
      <c r="A75">
        <v>2008</v>
      </c>
      <c r="B75">
        <v>2</v>
      </c>
      <c r="C75" s="11">
        <v>-5.7448275862068963</v>
      </c>
      <c r="D75">
        <v>804.6</v>
      </c>
      <c r="E75">
        <v>0</v>
      </c>
      <c r="F75">
        <v>746.6</v>
      </c>
      <c r="G75">
        <v>0</v>
      </c>
      <c r="H75">
        <v>688.6</v>
      </c>
      <c r="I75">
        <v>0</v>
      </c>
      <c r="J75">
        <v>630.6</v>
      </c>
      <c r="K75">
        <v>0</v>
      </c>
      <c r="L75">
        <v>572.6</v>
      </c>
      <c r="M75">
        <v>0</v>
      </c>
      <c r="N75">
        <v>514.6</v>
      </c>
      <c r="O75">
        <v>0</v>
      </c>
      <c r="P75">
        <v>456.6</v>
      </c>
      <c r="Q75">
        <v>0</v>
      </c>
      <c r="R75">
        <v>398.6</v>
      </c>
      <c r="S75">
        <v>0</v>
      </c>
      <c r="T75">
        <v>25</v>
      </c>
      <c r="X75" s="18"/>
      <c r="Y75" s="18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</row>
    <row r="76" spans="1:135">
      <c r="A76">
        <v>2008</v>
      </c>
      <c r="B76">
        <v>3</v>
      </c>
      <c r="C76" s="11">
        <v>-2.3290322580645157</v>
      </c>
      <c r="D76">
        <v>754.2</v>
      </c>
      <c r="E76">
        <v>0</v>
      </c>
      <c r="F76">
        <v>692.2</v>
      </c>
      <c r="G76">
        <v>0</v>
      </c>
      <c r="H76">
        <v>630.20000000000005</v>
      </c>
      <c r="I76">
        <v>0</v>
      </c>
      <c r="J76">
        <v>568.20000000000005</v>
      </c>
      <c r="K76">
        <v>0</v>
      </c>
      <c r="L76">
        <v>506.2</v>
      </c>
      <c r="M76">
        <v>0</v>
      </c>
      <c r="N76">
        <v>444.2</v>
      </c>
      <c r="O76">
        <v>0</v>
      </c>
      <c r="P76">
        <v>382.2</v>
      </c>
      <c r="Q76">
        <v>0</v>
      </c>
      <c r="R76">
        <v>320.2</v>
      </c>
      <c r="S76">
        <v>0</v>
      </c>
      <c r="T76">
        <v>23</v>
      </c>
      <c r="X76" s="18"/>
      <c r="Y76" s="18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23"/>
      <c r="CS76" s="23"/>
      <c r="CT76" s="14"/>
      <c r="CU76" s="14"/>
      <c r="CV76" s="14"/>
      <c r="CW76" s="14"/>
      <c r="CX76" s="14"/>
      <c r="CY76" s="14"/>
      <c r="CZ76" s="14"/>
      <c r="DA76" s="14"/>
      <c r="DB76" s="23"/>
      <c r="DC76" s="14"/>
      <c r="DD76" s="14"/>
      <c r="DE76" s="14"/>
      <c r="DF76" s="23"/>
      <c r="DG76" s="23"/>
      <c r="DH76" s="14"/>
      <c r="DI76" s="14"/>
      <c r="DJ76" s="14"/>
      <c r="DK76" s="14"/>
      <c r="DL76" s="14"/>
      <c r="DM76" s="14"/>
      <c r="DN76" s="14"/>
      <c r="DO76" s="14"/>
      <c r="DP76" s="23"/>
      <c r="DQ76" s="14"/>
      <c r="DR76" s="14"/>
      <c r="DS76" s="14"/>
      <c r="DT76" s="23"/>
      <c r="DU76" s="23"/>
      <c r="DV76" s="14"/>
      <c r="DW76" s="14"/>
      <c r="DX76" s="14"/>
      <c r="DY76" s="14"/>
      <c r="DZ76" s="14"/>
      <c r="EA76" s="14"/>
      <c r="EB76" s="14"/>
      <c r="EC76" s="14"/>
      <c r="ED76" s="14"/>
      <c r="EE76" s="14"/>
    </row>
    <row r="77" spans="1:135">
      <c r="A77">
        <v>2008</v>
      </c>
      <c r="B77">
        <v>4</v>
      </c>
      <c r="C77" s="11">
        <v>8.6833333333333336</v>
      </c>
      <c r="D77">
        <v>399.5</v>
      </c>
      <c r="E77">
        <v>0</v>
      </c>
      <c r="F77">
        <v>339.5</v>
      </c>
      <c r="G77">
        <v>0</v>
      </c>
      <c r="H77">
        <v>280.39999999999998</v>
      </c>
      <c r="I77">
        <v>0.9</v>
      </c>
      <c r="J77">
        <v>226.1</v>
      </c>
      <c r="K77">
        <v>6.6</v>
      </c>
      <c r="L77">
        <v>180.7</v>
      </c>
      <c r="M77">
        <v>21.2</v>
      </c>
      <c r="N77">
        <v>139.4</v>
      </c>
      <c r="O77">
        <v>39.9</v>
      </c>
      <c r="P77">
        <v>100.8</v>
      </c>
      <c r="Q77">
        <v>61.3</v>
      </c>
      <c r="R77">
        <v>67.7</v>
      </c>
      <c r="S77">
        <v>88.2</v>
      </c>
      <c r="T77">
        <v>1</v>
      </c>
      <c r="X77" s="18"/>
      <c r="Y77" s="18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23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14"/>
      <c r="DD77" s="14"/>
      <c r="DE77" s="23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14"/>
      <c r="DR77" s="14"/>
      <c r="DS77" s="23"/>
      <c r="DT77" s="24"/>
      <c r="DU77" s="24"/>
      <c r="DV77" s="24"/>
      <c r="DW77" s="24"/>
      <c r="DX77" s="24"/>
      <c r="DY77" s="24"/>
      <c r="DZ77" s="24"/>
      <c r="EA77" s="24"/>
      <c r="EB77" s="14"/>
      <c r="EC77" s="14"/>
      <c r="ED77" s="14"/>
      <c r="EE77" s="14"/>
    </row>
    <row r="78" spans="1:135">
      <c r="A78">
        <v>2008</v>
      </c>
      <c r="B78">
        <v>5</v>
      </c>
      <c r="C78" s="11">
        <v>10.31935483870968</v>
      </c>
      <c r="D78">
        <v>362.1</v>
      </c>
      <c r="E78">
        <v>0</v>
      </c>
      <c r="F78">
        <v>300.10000000000002</v>
      </c>
      <c r="G78">
        <v>0</v>
      </c>
      <c r="H78">
        <v>238.1</v>
      </c>
      <c r="I78">
        <v>0</v>
      </c>
      <c r="J78">
        <v>178.1</v>
      </c>
      <c r="K78">
        <v>2</v>
      </c>
      <c r="L78">
        <v>125</v>
      </c>
      <c r="M78">
        <v>10.9</v>
      </c>
      <c r="N78">
        <v>76.2</v>
      </c>
      <c r="O78">
        <v>24.1</v>
      </c>
      <c r="P78">
        <v>37.5</v>
      </c>
      <c r="Q78">
        <v>47.4</v>
      </c>
      <c r="R78">
        <v>11.7</v>
      </c>
      <c r="S78">
        <v>83.6</v>
      </c>
      <c r="T78">
        <v>0</v>
      </c>
      <c r="X78" s="18"/>
      <c r="Y78" s="18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23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14"/>
      <c r="DD78" s="14"/>
      <c r="DE78" s="23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14"/>
      <c r="DR78" s="14"/>
      <c r="DS78" s="23"/>
      <c r="DT78" s="24"/>
      <c r="DU78" s="24"/>
      <c r="DV78" s="24"/>
      <c r="DW78" s="24"/>
      <c r="DX78" s="24"/>
      <c r="DY78" s="24"/>
      <c r="DZ78" s="24"/>
      <c r="EA78" s="24"/>
      <c r="EB78" s="14"/>
      <c r="EC78" s="14"/>
      <c r="ED78" s="14"/>
      <c r="EE78" s="14"/>
    </row>
    <row r="79" spans="1:135">
      <c r="A79">
        <v>2008</v>
      </c>
      <c r="B79">
        <v>6</v>
      </c>
      <c r="C79" s="11">
        <v>18.48</v>
      </c>
      <c r="D79">
        <v>112.6</v>
      </c>
      <c r="E79">
        <v>7</v>
      </c>
      <c r="F79">
        <v>69.7</v>
      </c>
      <c r="G79">
        <v>24.1</v>
      </c>
      <c r="H79">
        <v>35.200000000000003</v>
      </c>
      <c r="I79">
        <v>49.6</v>
      </c>
      <c r="J79">
        <v>14.9</v>
      </c>
      <c r="K79">
        <v>89.3</v>
      </c>
      <c r="L79">
        <v>3.1</v>
      </c>
      <c r="M79">
        <v>137.5</v>
      </c>
      <c r="N79">
        <v>0</v>
      </c>
      <c r="O79">
        <v>194.4</v>
      </c>
      <c r="P79">
        <v>0</v>
      </c>
      <c r="Q79">
        <v>254.4</v>
      </c>
      <c r="R79">
        <v>0</v>
      </c>
      <c r="S79">
        <v>314.39999999999998</v>
      </c>
      <c r="T79">
        <v>0</v>
      </c>
    </row>
    <row r="80" spans="1:135">
      <c r="A80">
        <v>2008</v>
      </c>
      <c r="B80">
        <v>7</v>
      </c>
      <c r="C80" s="11">
        <v>20.529032258064515</v>
      </c>
      <c r="D80">
        <v>61</v>
      </c>
      <c r="E80">
        <v>15.4</v>
      </c>
      <c r="F80">
        <v>25.4</v>
      </c>
      <c r="G80">
        <v>41.8</v>
      </c>
      <c r="H80">
        <v>9.5</v>
      </c>
      <c r="I80">
        <v>87.9</v>
      </c>
      <c r="J80">
        <v>1</v>
      </c>
      <c r="K80">
        <v>141.4</v>
      </c>
      <c r="L80">
        <v>0</v>
      </c>
      <c r="M80">
        <v>202.4</v>
      </c>
      <c r="N80">
        <v>0</v>
      </c>
      <c r="O80">
        <v>264.39999999999998</v>
      </c>
      <c r="P80">
        <v>0</v>
      </c>
      <c r="Q80">
        <v>326.39999999999998</v>
      </c>
      <c r="R80">
        <v>0</v>
      </c>
      <c r="S80">
        <v>388.4</v>
      </c>
      <c r="T80">
        <v>0</v>
      </c>
    </row>
    <row r="81" spans="1:147">
      <c r="A81">
        <v>2008</v>
      </c>
      <c r="B81">
        <v>8</v>
      </c>
      <c r="C81" s="11">
        <v>19.00322580645161</v>
      </c>
      <c r="D81">
        <v>100.9</v>
      </c>
      <c r="E81">
        <v>8</v>
      </c>
      <c r="F81">
        <v>50.8</v>
      </c>
      <c r="G81">
        <v>19.899999999999999</v>
      </c>
      <c r="H81">
        <v>19.399999999999999</v>
      </c>
      <c r="I81">
        <v>50.5</v>
      </c>
      <c r="J81">
        <v>4.3</v>
      </c>
      <c r="K81">
        <v>97.4</v>
      </c>
      <c r="L81">
        <v>0</v>
      </c>
      <c r="M81">
        <v>155.1</v>
      </c>
      <c r="N81">
        <v>0</v>
      </c>
      <c r="O81">
        <v>217.1</v>
      </c>
      <c r="P81">
        <v>0</v>
      </c>
      <c r="Q81">
        <v>279.10000000000002</v>
      </c>
      <c r="R81">
        <v>0</v>
      </c>
      <c r="S81">
        <v>341.1</v>
      </c>
      <c r="T81">
        <v>0</v>
      </c>
    </row>
    <row r="82" spans="1:147">
      <c r="A82">
        <v>2008</v>
      </c>
      <c r="B82">
        <v>9</v>
      </c>
      <c r="C82" s="11">
        <v>16.296666666666667</v>
      </c>
      <c r="D82">
        <v>172.1</v>
      </c>
      <c r="E82">
        <v>1</v>
      </c>
      <c r="F82">
        <v>115.9</v>
      </c>
      <c r="G82">
        <v>4.8</v>
      </c>
      <c r="H82">
        <v>72.7</v>
      </c>
      <c r="I82">
        <v>21.6</v>
      </c>
      <c r="J82">
        <v>36.799999999999997</v>
      </c>
      <c r="K82">
        <v>45.7</v>
      </c>
      <c r="L82">
        <v>14.4</v>
      </c>
      <c r="M82">
        <v>83.3</v>
      </c>
      <c r="N82">
        <v>2.7</v>
      </c>
      <c r="O82">
        <v>131.6</v>
      </c>
      <c r="P82">
        <v>0</v>
      </c>
      <c r="Q82">
        <v>188.9</v>
      </c>
      <c r="R82">
        <v>0</v>
      </c>
      <c r="S82">
        <v>248.9</v>
      </c>
      <c r="T82">
        <v>0</v>
      </c>
    </row>
    <row r="83" spans="1:147">
      <c r="A83">
        <v>2008</v>
      </c>
      <c r="B83">
        <v>10</v>
      </c>
      <c r="C83" s="11">
        <v>9.312903225806453</v>
      </c>
      <c r="D83">
        <v>393.3</v>
      </c>
      <c r="E83">
        <v>0</v>
      </c>
      <c r="F83">
        <v>333</v>
      </c>
      <c r="G83">
        <v>1.7</v>
      </c>
      <c r="H83">
        <v>273</v>
      </c>
      <c r="I83">
        <v>3.7</v>
      </c>
      <c r="J83">
        <v>214.2</v>
      </c>
      <c r="K83">
        <v>6.9</v>
      </c>
      <c r="L83">
        <v>157.4</v>
      </c>
      <c r="M83">
        <v>12.1</v>
      </c>
      <c r="N83">
        <v>105.3</v>
      </c>
      <c r="O83">
        <v>22</v>
      </c>
      <c r="P83">
        <v>62.9</v>
      </c>
      <c r="Q83">
        <v>41.6</v>
      </c>
      <c r="R83">
        <v>31.3</v>
      </c>
      <c r="S83">
        <v>72</v>
      </c>
      <c r="T83">
        <v>0</v>
      </c>
    </row>
    <row r="84" spans="1:147">
      <c r="A84">
        <v>2008</v>
      </c>
      <c r="B84">
        <v>11</v>
      </c>
      <c r="C84" s="11">
        <v>3.19</v>
      </c>
      <c r="D84">
        <v>564.29999999999995</v>
      </c>
      <c r="E84">
        <v>0</v>
      </c>
      <c r="F84">
        <v>504.3</v>
      </c>
      <c r="G84">
        <v>0</v>
      </c>
      <c r="H84">
        <v>444.3</v>
      </c>
      <c r="I84">
        <v>0</v>
      </c>
      <c r="J84">
        <v>385.2</v>
      </c>
      <c r="K84">
        <v>0.9</v>
      </c>
      <c r="L84">
        <v>329.2</v>
      </c>
      <c r="M84">
        <v>4.9000000000000004</v>
      </c>
      <c r="N84">
        <v>276.2</v>
      </c>
      <c r="O84">
        <v>11.9</v>
      </c>
      <c r="P84">
        <v>226.2</v>
      </c>
      <c r="Q84">
        <v>21.9</v>
      </c>
      <c r="R84">
        <v>178.6</v>
      </c>
      <c r="S84">
        <v>34.299999999999997</v>
      </c>
      <c r="T84">
        <v>8</v>
      </c>
    </row>
    <row r="85" spans="1:147">
      <c r="A85">
        <v>2008</v>
      </c>
      <c r="B85">
        <v>12</v>
      </c>
      <c r="C85" s="11">
        <v>-3.5612903225806454</v>
      </c>
      <c r="D85">
        <v>792.4</v>
      </c>
      <c r="E85">
        <v>0</v>
      </c>
      <c r="F85">
        <v>730.4</v>
      </c>
      <c r="G85">
        <v>0</v>
      </c>
      <c r="H85">
        <v>668.4</v>
      </c>
      <c r="I85">
        <v>0</v>
      </c>
      <c r="J85">
        <v>606.4</v>
      </c>
      <c r="K85">
        <v>0</v>
      </c>
      <c r="L85">
        <v>544.4</v>
      </c>
      <c r="M85">
        <v>0</v>
      </c>
      <c r="N85">
        <v>482.4</v>
      </c>
      <c r="O85">
        <v>0</v>
      </c>
      <c r="P85">
        <v>420.4</v>
      </c>
      <c r="Q85">
        <v>0</v>
      </c>
      <c r="R85">
        <v>358.6</v>
      </c>
      <c r="S85">
        <v>0.2</v>
      </c>
      <c r="T85">
        <v>23</v>
      </c>
    </row>
    <row r="86" spans="1:147">
      <c r="A86">
        <v>2009</v>
      </c>
      <c r="B86">
        <v>1</v>
      </c>
      <c r="C86" s="11">
        <v>-8.3387096774193541</v>
      </c>
      <c r="D86">
        <v>940.5</v>
      </c>
      <c r="E86">
        <v>0</v>
      </c>
      <c r="F86">
        <v>878.5</v>
      </c>
      <c r="G86">
        <v>0</v>
      </c>
      <c r="H86">
        <v>816.5</v>
      </c>
      <c r="I86">
        <v>0</v>
      </c>
      <c r="J86">
        <v>754.5</v>
      </c>
      <c r="K86">
        <v>0</v>
      </c>
      <c r="L86">
        <v>692.5</v>
      </c>
      <c r="M86">
        <v>0</v>
      </c>
      <c r="N86">
        <v>630.5</v>
      </c>
      <c r="O86">
        <v>0</v>
      </c>
      <c r="P86">
        <v>568.5</v>
      </c>
      <c r="Q86">
        <v>0</v>
      </c>
      <c r="R86">
        <v>506.5</v>
      </c>
      <c r="S86">
        <v>0</v>
      </c>
      <c r="T86">
        <v>31</v>
      </c>
    </row>
    <row r="87" spans="1:147">
      <c r="A87">
        <v>2009</v>
      </c>
      <c r="B87">
        <v>2</v>
      </c>
      <c r="C87" s="11">
        <v>-4.1464285714285714</v>
      </c>
      <c r="D87">
        <v>732.1</v>
      </c>
      <c r="E87">
        <v>0</v>
      </c>
      <c r="F87">
        <v>676.1</v>
      </c>
      <c r="G87">
        <v>0</v>
      </c>
      <c r="H87">
        <v>620.1</v>
      </c>
      <c r="I87">
        <v>0</v>
      </c>
      <c r="J87">
        <v>564.1</v>
      </c>
      <c r="K87">
        <v>0</v>
      </c>
      <c r="L87">
        <v>508.1</v>
      </c>
      <c r="M87">
        <v>0</v>
      </c>
      <c r="N87">
        <v>452.1</v>
      </c>
      <c r="O87">
        <v>0</v>
      </c>
      <c r="P87">
        <v>396.1</v>
      </c>
      <c r="Q87">
        <v>0</v>
      </c>
      <c r="R87">
        <v>340.1</v>
      </c>
      <c r="S87">
        <v>0</v>
      </c>
      <c r="T87">
        <v>21</v>
      </c>
    </row>
    <row r="88" spans="1:147">
      <c r="A88">
        <v>2009</v>
      </c>
      <c r="B88">
        <v>3</v>
      </c>
      <c r="C88" s="11">
        <v>4.8387096774193672E-2</v>
      </c>
      <c r="D88">
        <v>680.5</v>
      </c>
      <c r="E88">
        <v>0</v>
      </c>
      <c r="F88">
        <v>618.5</v>
      </c>
      <c r="G88">
        <v>0</v>
      </c>
      <c r="H88">
        <v>556.5</v>
      </c>
      <c r="I88">
        <v>0</v>
      </c>
      <c r="J88">
        <v>494.5</v>
      </c>
      <c r="K88">
        <v>0</v>
      </c>
      <c r="L88">
        <v>432.5</v>
      </c>
      <c r="M88">
        <v>0</v>
      </c>
      <c r="N88">
        <v>370.5</v>
      </c>
      <c r="O88">
        <v>0</v>
      </c>
      <c r="P88">
        <v>308.5</v>
      </c>
      <c r="Q88">
        <v>0</v>
      </c>
      <c r="R88">
        <v>248.4</v>
      </c>
      <c r="S88">
        <v>1.9</v>
      </c>
      <c r="T88">
        <v>14</v>
      </c>
    </row>
    <row r="89" spans="1:147">
      <c r="A89">
        <v>2009</v>
      </c>
      <c r="B89">
        <v>4</v>
      </c>
      <c r="C89" s="11">
        <v>6.2833333333333332</v>
      </c>
      <c r="D89">
        <v>471.5</v>
      </c>
      <c r="E89">
        <v>0</v>
      </c>
      <c r="F89">
        <v>411.5</v>
      </c>
      <c r="G89">
        <v>0</v>
      </c>
      <c r="H89">
        <v>352</v>
      </c>
      <c r="I89">
        <v>0.5</v>
      </c>
      <c r="J89">
        <v>294</v>
      </c>
      <c r="K89">
        <v>2.5</v>
      </c>
      <c r="L89">
        <v>239</v>
      </c>
      <c r="M89">
        <v>7.5</v>
      </c>
      <c r="N89">
        <v>187</v>
      </c>
      <c r="O89">
        <v>15.5</v>
      </c>
      <c r="P89">
        <v>136</v>
      </c>
      <c r="Q89">
        <v>24.5</v>
      </c>
      <c r="R89">
        <v>90.5</v>
      </c>
      <c r="S89">
        <v>39</v>
      </c>
      <c r="T89">
        <v>4</v>
      </c>
    </row>
    <row r="90" spans="1:147">
      <c r="A90">
        <v>2009</v>
      </c>
      <c r="B90">
        <v>5</v>
      </c>
      <c r="C90" s="11">
        <v>11.699987903913085</v>
      </c>
      <c r="D90">
        <v>320.89999999999998</v>
      </c>
      <c r="E90">
        <v>1.6</v>
      </c>
      <c r="F90">
        <v>260.89999999999998</v>
      </c>
      <c r="G90">
        <v>3.6</v>
      </c>
      <c r="H90">
        <v>202.8</v>
      </c>
      <c r="I90">
        <v>7.5</v>
      </c>
      <c r="J90">
        <v>146.19999999999999</v>
      </c>
      <c r="K90">
        <v>12.8</v>
      </c>
      <c r="L90">
        <v>93.3</v>
      </c>
      <c r="M90">
        <v>22</v>
      </c>
      <c r="N90">
        <v>52.1</v>
      </c>
      <c r="O90">
        <v>42.8</v>
      </c>
      <c r="P90">
        <v>26.6</v>
      </c>
      <c r="Q90">
        <v>79.3</v>
      </c>
      <c r="R90">
        <v>10.8</v>
      </c>
      <c r="S90">
        <v>125.5</v>
      </c>
      <c r="T90">
        <v>0</v>
      </c>
    </row>
    <row r="91" spans="1:147">
      <c r="A91">
        <v>2009</v>
      </c>
      <c r="B91">
        <v>6</v>
      </c>
      <c r="C91" s="11">
        <v>15.290000000000001</v>
      </c>
      <c r="D91">
        <v>201.3</v>
      </c>
      <c r="E91">
        <v>0</v>
      </c>
      <c r="F91">
        <v>145.1</v>
      </c>
      <c r="G91">
        <v>3.8</v>
      </c>
      <c r="H91">
        <v>98.2</v>
      </c>
      <c r="I91">
        <v>16.899999999999999</v>
      </c>
      <c r="J91">
        <v>61.4</v>
      </c>
      <c r="K91">
        <v>40.1</v>
      </c>
      <c r="L91">
        <v>30.8</v>
      </c>
      <c r="M91">
        <v>69.5</v>
      </c>
      <c r="N91">
        <v>11.2</v>
      </c>
      <c r="O91">
        <v>109.9</v>
      </c>
      <c r="P91">
        <v>3</v>
      </c>
      <c r="Q91">
        <v>161.69999999999999</v>
      </c>
      <c r="R91">
        <v>0</v>
      </c>
      <c r="S91">
        <v>218.7</v>
      </c>
      <c r="T91">
        <v>0</v>
      </c>
    </row>
    <row r="92" spans="1:147">
      <c r="A92">
        <v>2009</v>
      </c>
      <c r="B92">
        <v>7</v>
      </c>
      <c r="C92" s="11">
        <v>18.164516129032254</v>
      </c>
      <c r="D92">
        <v>121.2</v>
      </c>
      <c r="E92">
        <v>2.2999999999999998</v>
      </c>
      <c r="F92">
        <v>63.5</v>
      </c>
      <c r="G92">
        <v>6.6</v>
      </c>
      <c r="H92">
        <v>21.5</v>
      </c>
      <c r="I92">
        <v>26.6</v>
      </c>
      <c r="J92">
        <v>2.1</v>
      </c>
      <c r="K92">
        <v>69.2</v>
      </c>
      <c r="L92">
        <v>0</v>
      </c>
      <c r="M92">
        <v>129.1</v>
      </c>
      <c r="N92">
        <v>0</v>
      </c>
      <c r="O92">
        <v>191.1</v>
      </c>
      <c r="P92">
        <v>0</v>
      </c>
      <c r="Q92">
        <v>253.1</v>
      </c>
      <c r="R92">
        <v>0</v>
      </c>
      <c r="S92">
        <v>315.10000000000002</v>
      </c>
      <c r="T92">
        <v>0</v>
      </c>
      <c r="EL92" s="92" t="s">
        <v>189</v>
      </c>
      <c r="EM92" s="93"/>
      <c r="EN92" s="93"/>
      <c r="EO92" s="93"/>
      <c r="EP92" s="93"/>
      <c r="EQ92" s="94"/>
    </row>
    <row r="93" spans="1:147">
      <c r="A93">
        <v>2009</v>
      </c>
      <c r="B93">
        <v>8</v>
      </c>
      <c r="C93" s="11">
        <v>19.583870967741941</v>
      </c>
      <c r="D93">
        <v>91</v>
      </c>
      <c r="E93">
        <v>16.100000000000001</v>
      </c>
      <c r="F93">
        <v>47.4</v>
      </c>
      <c r="G93">
        <v>34.5</v>
      </c>
      <c r="H93">
        <v>20</v>
      </c>
      <c r="I93">
        <v>69.099999999999994</v>
      </c>
      <c r="J93">
        <v>6.8</v>
      </c>
      <c r="K93">
        <v>117.9</v>
      </c>
      <c r="L93">
        <v>0</v>
      </c>
      <c r="M93">
        <v>173.1</v>
      </c>
      <c r="N93">
        <v>0</v>
      </c>
      <c r="O93">
        <v>235.1</v>
      </c>
      <c r="P93">
        <v>0</v>
      </c>
      <c r="Q93">
        <v>297.10000000000002</v>
      </c>
      <c r="R93">
        <v>0</v>
      </c>
      <c r="S93">
        <v>359.1</v>
      </c>
      <c r="T93">
        <v>0</v>
      </c>
      <c r="EL93" s="95" t="s">
        <v>119</v>
      </c>
      <c r="EQ93" s="96"/>
    </row>
    <row r="94" spans="1:147">
      <c r="A94">
        <v>2009</v>
      </c>
      <c r="B94">
        <v>9</v>
      </c>
      <c r="C94" s="11">
        <v>15.829999999999997</v>
      </c>
      <c r="D94">
        <v>185.1</v>
      </c>
      <c r="E94">
        <v>0</v>
      </c>
      <c r="F94">
        <v>125.9</v>
      </c>
      <c r="G94">
        <v>0.8</v>
      </c>
      <c r="H94">
        <v>75.8</v>
      </c>
      <c r="I94">
        <v>10.7</v>
      </c>
      <c r="J94">
        <v>38.4</v>
      </c>
      <c r="K94">
        <v>33.299999999999997</v>
      </c>
      <c r="L94">
        <v>16.5</v>
      </c>
      <c r="M94">
        <v>71.400000000000006</v>
      </c>
      <c r="N94">
        <v>7.5</v>
      </c>
      <c r="O94">
        <v>122.4</v>
      </c>
      <c r="P94">
        <v>2.9</v>
      </c>
      <c r="Q94">
        <v>177.8</v>
      </c>
      <c r="R94">
        <v>0.9</v>
      </c>
      <c r="S94">
        <v>235.8</v>
      </c>
      <c r="T94">
        <v>0</v>
      </c>
      <c r="EL94" s="95" t="s">
        <v>190</v>
      </c>
      <c r="EQ94" s="96"/>
    </row>
    <row r="95" spans="1:147">
      <c r="A95">
        <v>2009</v>
      </c>
      <c r="B95">
        <v>10</v>
      </c>
      <c r="C95" s="11">
        <v>8.4354838709677402</v>
      </c>
      <c r="D95">
        <v>420.5</v>
      </c>
      <c r="E95">
        <v>0</v>
      </c>
      <c r="F95">
        <v>358.5</v>
      </c>
      <c r="G95">
        <v>0</v>
      </c>
      <c r="H95">
        <v>296.5</v>
      </c>
      <c r="I95">
        <v>0</v>
      </c>
      <c r="J95">
        <v>234.5</v>
      </c>
      <c r="K95">
        <v>0</v>
      </c>
      <c r="L95">
        <v>173.1</v>
      </c>
      <c r="M95">
        <v>0.6</v>
      </c>
      <c r="N95">
        <v>115.1</v>
      </c>
      <c r="O95">
        <v>4.5999999999999996</v>
      </c>
      <c r="P95">
        <v>69.599999999999994</v>
      </c>
      <c r="Q95">
        <v>21.1</v>
      </c>
      <c r="R95">
        <v>37.5</v>
      </c>
      <c r="S95">
        <v>51</v>
      </c>
      <c r="T95">
        <v>0</v>
      </c>
      <c r="EL95" s="95"/>
      <c r="EQ95" s="96"/>
    </row>
    <row r="96" spans="1:147">
      <c r="A96">
        <v>2009</v>
      </c>
      <c r="B96">
        <v>11</v>
      </c>
      <c r="C96" s="11">
        <v>6.2833333333333341</v>
      </c>
      <c r="D96">
        <v>471.5</v>
      </c>
      <c r="E96">
        <v>0</v>
      </c>
      <c r="F96">
        <v>411.5</v>
      </c>
      <c r="G96">
        <v>0</v>
      </c>
      <c r="H96">
        <v>351.5</v>
      </c>
      <c r="I96">
        <v>0</v>
      </c>
      <c r="J96">
        <v>291.5</v>
      </c>
      <c r="K96">
        <v>0</v>
      </c>
      <c r="L96">
        <v>231.5</v>
      </c>
      <c r="M96">
        <v>0</v>
      </c>
      <c r="N96">
        <v>173.7</v>
      </c>
      <c r="O96">
        <v>2.2000000000000002</v>
      </c>
      <c r="P96">
        <v>118.9</v>
      </c>
      <c r="Q96">
        <v>7.4</v>
      </c>
      <c r="R96">
        <v>70</v>
      </c>
      <c r="S96">
        <v>18.5</v>
      </c>
      <c r="T96">
        <v>0</v>
      </c>
      <c r="EL96" s="95"/>
      <c r="EM96" t="s">
        <v>120</v>
      </c>
      <c r="EN96" t="s">
        <v>121</v>
      </c>
      <c r="EO96" t="s">
        <v>122</v>
      </c>
      <c r="EP96" t="s">
        <v>123</v>
      </c>
      <c r="EQ96" s="96"/>
    </row>
    <row r="97" spans="1:153">
      <c r="A97">
        <v>2009</v>
      </c>
      <c r="B97">
        <v>12</v>
      </c>
      <c r="C97" s="11">
        <v>-2.4994633735986409</v>
      </c>
      <c r="D97">
        <v>759.5</v>
      </c>
      <c r="E97">
        <v>0</v>
      </c>
      <c r="F97">
        <v>697.5</v>
      </c>
      <c r="G97">
        <v>0</v>
      </c>
      <c r="H97">
        <v>635.5</v>
      </c>
      <c r="I97">
        <v>0</v>
      </c>
      <c r="J97">
        <v>573.5</v>
      </c>
      <c r="K97">
        <v>0</v>
      </c>
      <c r="L97">
        <v>511.5</v>
      </c>
      <c r="M97">
        <v>0</v>
      </c>
      <c r="N97">
        <v>449.5</v>
      </c>
      <c r="O97">
        <v>0</v>
      </c>
      <c r="P97">
        <v>387.5</v>
      </c>
      <c r="Q97">
        <v>0</v>
      </c>
      <c r="R97">
        <v>325.5</v>
      </c>
      <c r="S97">
        <v>0</v>
      </c>
      <c r="T97">
        <v>20</v>
      </c>
      <c r="EL97" s="95" t="s">
        <v>124</v>
      </c>
      <c r="EM97">
        <v>6831623.0055515897</v>
      </c>
      <c r="EN97">
        <v>207065.607140868</v>
      </c>
      <c r="EO97">
        <v>32.9925529395327</v>
      </c>
      <c r="EP97" s="90">
        <v>3.7352773301419298E-60</v>
      </c>
      <c r="EQ97" s="96"/>
    </row>
    <row r="98" spans="1:153">
      <c r="A98">
        <v>2010</v>
      </c>
      <c r="B98">
        <v>1</v>
      </c>
      <c r="C98" s="11">
        <v>-5.4129032258064518</v>
      </c>
      <c r="D98">
        <v>849.8</v>
      </c>
      <c r="E98">
        <v>0</v>
      </c>
      <c r="F98">
        <v>787.8</v>
      </c>
      <c r="G98">
        <v>0</v>
      </c>
      <c r="H98">
        <v>725.8</v>
      </c>
      <c r="I98">
        <v>0</v>
      </c>
      <c r="J98">
        <v>663.8</v>
      </c>
      <c r="K98">
        <v>0</v>
      </c>
      <c r="L98">
        <v>601.79999999999995</v>
      </c>
      <c r="M98">
        <v>0</v>
      </c>
      <c r="N98">
        <v>539.79999999999995</v>
      </c>
      <c r="O98">
        <v>0</v>
      </c>
      <c r="P98">
        <v>477.8</v>
      </c>
      <c r="Q98">
        <v>0</v>
      </c>
      <c r="R98">
        <v>415.8</v>
      </c>
      <c r="S98">
        <v>0</v>
      </c>
      <c r="T98">
        <v>27</v>
      </c>
      <c r="EL98" s="95" t="s">
        <v>28</v>
      </c>
      <c r="EM98">
        <v>9587.1973936290797</v>
      </c>
      <c r="EN98">
        <v>418.422218384921</v>
      </c>
      <c r="EO98">
        <v>22.912734965736199</v>
      </c>
      <c r="EP98" s="90">
        <v>1.7566272308654801E-44</v>
      </c>
      <c r="EQ98" s="96"/>
    </row>
    <row r="99" spans="1:153">
      <c r="A99">
        <v>2010</v>
      </c>
      <c r="B99">
        <v>2</v>
      </c>
      <c r="C99" s="11">
        <v>-4.3321428571428573</v>
      </c>
      <c r="D99">
        <v>737.3</v>
      </c>
      <c r="E99">
        <v>0</v>
      </c>
      <c r="F99">
        <v>681.3</v>
      </c>
      <c r="G99">
        <v>0</v>
      </c>
      <c r="H99">
        <v>625.29999999999995</v>
      </c>
      <c r="I99">
        <v>0</v>
      </c>
      <c r="J99">
        <v>569.29999999999995</v>
      </c>
      <c r="K99">
        <v>0</v>
      </c>
      <c r="L99">
        <v>513.29999999999995</v>
      </c>
      <c r="M99">
        <v>0</v>
      </c>
      <c r="N99">
        <v>457.3</v>
      </c>
      <c r="O99">
        <v>0</v>
      </c>
      <c r="P99">
        <v>401.3</v>
      </c>
      <c r="Q99">
        <v>0</v>
      </c>
      <c r="R99">
        <v>345.3</v>
      </c>
      <c r="S99">
        <v>0</v>
      </c>
      <c r="T99">
        <v>26</v>
      </c>
      <c r="EL99" s="95" t="s">
        <v>29</v>
      </c>
      <c r="EM99">
        <v>22163.638601719402</v>
      </c>
      <c r="EN99">
        <v>1409.1971466320399</v>
      </c>
      <c r="EO99">
        <v>15.7278480549653</v>
      </c>
      <c r="EP99" s="90">
        <v>2.4760861950287098E-30</v>
      </c>
      <c r="EQ99" s="96"/>
    </row>
    <row r="100" spans="1:153">
      <c r="A100">
        <v>2010</v>
      </c>
      <c r="B100">
        <v>3</v>
      </c>
      <c r="C100" s="11">
        <v>2.3548387096774195</v>
      </c>
      <c r="D100">
        <v>609</v>
      </c>
      <c r="E100">
        <v>0</v>
      </c>
      <c r="F100">
        <v>547</v>
      </c>
      <c r="G100">
        <v>0</v>
      </c>
      <c r="H100">
        <v>485</v>
      </c>
      <c r="I100">
        <v>0</v>
      </c>
      <c r="J100">
        <v>423</v>
      </c>
      <c r="K100">
        <v>0</v>
      </c>
      <c r="L100">
        <v>361</v>
      </c>
      <c r="M100">
        <v>0</v>
      </c>
      <c r="N100">
        <v>299</v>
      </c>
      <c r="O100">
        <v>0</v>
      </c>
      <c r="P100">
        <v>237</v>
      </c>
      <c r="Q100">
        <v>0</v>
      </c>
      <c r="R100">
        <v>179.1</v>
      </c>
      <c r="S100">
        <v>4.0999999999999996</v>
      </c>
      <c r="T100">
        <v>9</v>
      </c>
      <c r="EL100" s="95"/>
      <c r="EQ100" s="96"/>
    </row>
    <row r="101" spans="1:153">
      <c r="A101">
        <v>2010</v>
      </c>
      <c r="B101">
        <v>4</v>
      </c>
      <c r="C101" s="11">
        <v>9.2666666666666693</v>
      </c>
      <c r="D101">
        <v>382</v>
      </c>
      <c r="E101">
        <v>0</v>
      </c>
      <c r="F101">
        <v>322.10000000000002</v>
      </c>
      <c r="G101">
        <v>0.1</v>
      </c>
      <c r="H101">
        <v>265</v>
      </c>
      <c r="I101">
        <v>3</v>
      </c>
      <c r="J101">
        <v>211</v>
      </c>
      <c r="K101">
        <v>9</v>
      </c>
      <c r="L101">
        <v>162.19999999999999</v>
      </c>
      <c r="M101">
        <v>20.2</v>
      </c>
      <c r="N101">
        <v>116.3</v>
      </c>
      <c r="O101">
        <v>34.299999999999997</v>
      </c>
      <c r="P101">
        <v>73.8</v>
      </c>
      <c r="Q101">
        <v>51.8</v>
      </c>
      <c r="R101">
        <v>37</v>
      </c>
      <c r="S101">
        <v>75</v>
      </c>
      <c r="T101">
        <v>0</v>
      </c>
      <c r="EL101" s="95" t="s">
        <v>128</v>
      </c>
      <c r="EQ101" s="96"/>
    </row>
    <row r="102" spans="1:153">
      <c r="A102">
        <v>2010</v>
      </c>
      <c r="B102">
        <v>5</v>
      </c>
      <c r="C102" s="11">
        <v>14.183870967741937</v>
      </c>
      <c r="D102">
        <v>245.4</v>
      </c>
      <c r="E102">
        <v>3.1</v>
      </c>
      <c r="F102">
        <v>186.9</v>
      </c>
      <c r="G102">
        <v>6.6</v>
      </c>
      <c r="H102">
        <v>139</v>
      </c>
      <c r="I102">
        <v>20.7</v>
      </c>
      <c r="J102">
        <v>102</v>
      </c>
      <c r="K102">
        <v>45.7</v>
      </c>
      <c r="L102">
        <v>71.8</v>
      </c>
      <c r="M102">
        <v>77.5</v>
      </c>
      <c r="N102">
        <v>47.5</v>
      </c>
      <c r="O102">
        <v>115.2</v>
      </c>
      <c r="P102">
        <v>26.9</v>
      </c>
      <c r="Q102">
        <v>156.6</v>
      </c>
      <c r="R102">
        <v>12.6</v>
      </c>
      <c r="S102">
        <v>204.3</v>
      </c>
      <c r="T102">
        <v>0</v>
      </c>
      <c r="EL102" s="95" t="s">
        <v>129</v>
      </c>
      <c r="EM102">
        <v>10321895.181466199</v>
      </c>
      <c r="EN102" t="s">
        <v>130</v>
      </c>
      <c r="EO102">
        <v>1883507.46857908</v>
      </c>
      <c r="EQ102" s="96"/>
    </row>
    <row r="103" spans="1:153">
      <c r="A103">
        <v>2010</v>
      </c>
      <c r="B103">
        <v>6</v>
      </c>
      <c r="C103" s="11">
        <v>17.006666666666668</v>
      </c>
      <c r="D103">
        <v>150.30000000000001</v>
      </c>
      <c r="E103">
        <v>0.5</v>
      </c>
      <c r="F103">
        <v>95.1</v>
      </c>
      <c r="G103">
        <v>5.3</v>
      </c>
      <c r="H103">
        <v>51.7</v>
      </c>
      <c r="I103">
        <v>21.9</v>
      </c>
      <c r="J103">
        <v>20.8</v>
      </c>
      <c r="K103">
        <v>51</v>
      </c>
      <c r="L103">
        <v>6.2</v>
      </c>
      <c r="M103">
        <v>96.4</v>
      </c>
      <c r="N103">
        <v>1.2</v>
      </c>
      <c r="O103">
        <v>151.4</v>
      </c>
      <c r="P103">
        <v>0</v>
      </c>
      <c r="Q103">
        <v>210.2</v>
      </c>
      <c r="R103">
        <v>0</v>
      </c>
      <c r="S103">
        <v>270.2</v>
      </c>
      <c r="T103">
        <v>0</v>
      </c>
      <c r="EL103" s="95" t="s">
        <v>131</v>
      </c>
      <c r="EM103">
        <v>37133204941423</v>
      </c>
      <c r="EN103" t="s">
        <v>132</v>
      </c>
      <c r="EO103">
        <v>570727.49005739996</v>
      </c>
      <c r="EQ103" s="96"/>
    </row>
    <row r="104" spans="1:153">
      <c r="A104">
        <v>2010</v>
      </c>
      <c r="B104">
        <v>7</v>
      </c>
      <c r="C104" s="11">
        <v>22.138709677419353</v>
      </c>
      <c r="D104">
        <v>35.799999999999997</v>
      </c>
      <c r="E104">
        <v>40.1</v>
      </c>
      <c r="F104">
        <v>16.2</v>
      </c>
      <c r="G104">
        <v>82.5</v>
      </c>
      <c r="H104">
        <v>7.7</v>
      </c>
      <c r="I104">
        <v>136</v>
      </c>
      <c r="J104">
        <v>1.2</v>
      </c>
      <c r="K104">
        <v>191.5</v>
      </c>
      <c r="L104">
        <v>0</v>
      </c>
      <c r="M104">
        <v>252.3</v>
      </c>
      <c r="N104">
        <v>0</v>
      </c>
      <c r="O104">
        <v>314.3</v>
      </c>
      <c r="P104">
        <v>0</v>
      </c>
      <c r="Q104">
        <v>376.3</v>
      </c>
      <c r="R104">
        <v>0</v>
      </c>
      <c r="S104">
        <v>438.3</v>
      </c>
      <c r="T104">
        <v>0</v>
      </c>
      <c r="EL104" s="95" t="s">
        <v>133</v>
      </c>
      <c r="EM104">
        <v>0.90977893571436497</v>
      </c>
      <c r="EN104" t="s">
        <v>134</v>
      </c>
      <c r="EO104">
        <v>0.908196110025144</v>
      </c>
      <c r="EQ104" s="96"/>
    </row>
    <row r="105" spans="1:153">
      <c r="A105">
        <v>2010</v>
      </c>
      <c r="B105">
        <v>8</v>
      </c>
      <c r="C105" s="11">
        <v>21.993548387096773</v>
      </c>
      <c r="D105">
        <v>41.8</v>
      </c>
      <c r="E105">
        <v>41.6</v>
      </c>
      <c r="F105">
        <v>18.3</v>
      </c>
      <c r="G105">
        <v>80.099999999999994</v>
      </c>
      <c r="H105">
        <v>6</v>
      </c>
      <c r="I105">
        <v>129.80000000000001</v>
      </c>
      <c r="J105">
        <v>0.9</v>
      </c>
      <c r="K105">
        <v>186.7</v>
      </c>
      <c r="L105">
        <v>0</v>
      </c>
      <c r="M105">
        <v>247.8</v>
      </c>
      <c r="N105">
        <v>0</v>
      </c>
      <c r="O105">
        <v>309.8</v>
      </c>
      <c r="P105">
        <v>0</v>
      </c>
      <c r="Q105">
        <v>371.8</v>
      </c>
      <c r="R105">
        <v>0</v>
      </c>
      <c r="S105">
        <v>433.8</v>
      </c>
      <c r="T105">
        <v>0</v>
      </c>
      <c r="EL105" s="95" t="s">
        <v>188</v>
      </c>
      <c r="EM105">
        <v>331.96187032965298</v>
      </c>
      <c r="EN105" t="s">
        <v>135</v>
      </c>
      <c r="EO105" s="90">
        <v>2.8851345648656598E-48</v>
      </c>
      <c r="EQ105" s="96"/>
    </row>
    <row r="106" spans="1:153">
      <c r="A106">
        <v>2010</v>
      </c>
      <c r="B106">
        <v>9</v>
      </c>
      <c r="C106" s="11">
        <v>15.786666666666667</v>
      </c>
      <c r="D106">
        <v>194</v>
      </c>
      <c r="E106">
        <v>7.6</v>
      </c>
      <c r="F106">
        <v>142.30000000000001</v>
      </c>
      <c r="G106">
        <v>15.9</v>
      </c>
      <c r="H106">
        <v>93.2</v>
      </c>
      <c r="I106">
        <v>26.8</v>
      </c>
      <c r="J106">
        <v>49.2</v>
      </c>
      <c r="K106">
        <v>42.8</v>
      </c>
      <c r="L106">
        <v>17.399999999999999</v>
      </c>
      <c r="M106">
        <v>71</v>
      </c>
      <c r="N106">
        <v>1.7</v>
      </c>
      <c r="O106">
        <v>115.3</v>
      </c>
      <c r="P106">
        <v>0</v>
      </c>
      <c r="Q106">
        <v>173.6</v>
      </c>
      <c r="R106">
        <v>0</v>
      </c>
      <c r="S106">
        <v>233.6</v>
      </c>
      <c r="T106">
        <v>0</v>
      </c>
      <c r="EL106" s="97" t="s">
        <v>136</v>
      </c>
      <c r="EM106" s="98">
        <v>-0.16216818999784699</v>
      </c>
      <c r="EN106" s="98" t="s">
        <v>137</v>
      </c>
      <c r="EO106" s="98">
        <v>2.31875863646049</v>
      </c>
      <c r="EP106" s="98"/>
      <c r="EQ106" s="99"/>
    </row>
    <row r="107" spans="1:153">
      <c r="A107">
        <v>2010</v>
      </c>
      <c r="B107">
        <v>10</v>
      </c>
      <c r="C107" s="11">
        <v>10.296774193548387</v>
      </c>
      <c r="D107">
        <v>362.8</v>
      </c>
      <c r="E107">
        <v>0</v>
      </c>
      <c r="F107">
        <v>300.8</v>
      </c>
      <c r="G107">
        <v>0</v>
      </c>
      <c r="H107">
        <v>238.8</v>
      </c>
      <c r="I107">
        <v>0</v>
      </c>
      <c r="J107">
        <v>178</v>
      </c>
      <c r="K107">
        <v>1.2</v>
      </c>
      <c r="L107">
        <v>124.1</v>
      </c>
      <c r="M107">
        <v>9.3000000000000007</v>
      </c>
      <c r="N107">
        <v>75.400000000000006</v>
      </c>
      <c r="O107">
        <v>22.6</v>
      </c>
      <c r="P107">
        <v>37.1</v>
      </c>
      <c r="Q107">
        <v>46.3</v>
      </c>
      <c r="R107">
        <v>15.3</v>
      </c>
      <c r="S107">
        <v>86.5</v>
      </c>
      <c r="T107">
        <v>0</v>
      </c>
    </row>
    <row r="108" spans="1:153">
      <c r="A108">
        <v>2010</v>
      </c>
      <c r="B108">
        <v>11</v>
      </c>
      <c r="C108" s="11">
        <v>4.3333333333333339</v>
      </c>
      <c r="D108">
        <v>530</v>
      </c>
      <c r="E108">
        <v>0</v>
      </c>
      <c r="F108">
        <v>470</v>
      </c>
      <c r="G108">
        <v>0</v>
      </c>
      <c r="H108">
        <v>410</v>
      </c>
      <c r="I108">
        <v>0</v>
      </c>
      <c r="J108">
        <v>350</v>
      </c>
      <c r="K108">
        <v>0</v>
      </c>
      <c r="L108">
        <v>290</v>
      </c>
      <c r="M108">
        <v>0</v>
      </c>
      <c r="N108">
        <v>230</v>
      </c>
      <c r="O108">
        <v>0</v>
      </c>
      <c r="P108">
        <v>170.9</v>
      </c>
      <c r="Q108">
        <v>0.9</v>
      </c>
      <c r="R108">
        <v>112.9</v>
      </c>
      <c r="S108">
        <v>2.9</v>
      </c>
      <c r="T108">
        <v>1</v>
      </c>
    </row>
    <row r="109" spans="1:153">
      <c r="A109">
        <v>2010</v>
      </c>
      <c r="B109">
        <v>12</v>
      </c>
      <c r="C109" s="11">
        <v>-3.5709677419354842</v>
      </c>
      <c r="D109">
        <v>792.7</v>
      </c>
      <c r="E109">
        <v>0</v>
      </c>
      <c r="F109">
        <v>730.7</v>
      </c>
      <c r="G109">
        <v>0</v>
      </c>
      <c r="H109">
        <v>668.7</v>
      </c>
      <c r="I109">
        <v>0</v>
      </c>
      <c r="J109">
        <v>606.70000000000005</v>
      </c>
      <c r="K109">
        <v>0</v>
      </c>
      <c r="L109">
        <v>544.70000000000005</v>
      </c>
      <c r="M109">
        <v>0</v>
      </c>
      <c r="N109">
        <v>482.7</v>
      </c>
      <c r="O109">
        <v>0</v>
      </c>
      <c r="P109">
        <v>420.7</v>
      </c>
      <c r="Q109">
        <v>0</v>
      </c>
      <c r="R109">
        <v>358.7</v>
      </c>
      <c r="S109">
        <v>0</v>
      </c>
      <c r="T109">
        <v>27</v>
      </c>
      <c r="EL109" s="92" t="s">
        <v>194</v>
      </c>
      <c r="EM109" s="93"/>
      <c r="EN109" s="93"/>
      <c r="EO109" s="93"/>
      <c r="EP109" s="93"/>
      <c r="EQ109" s="94"/>
    </row>
    <row r="110" spans="1:153">
      <c r="A110">
        <v>2011</v>
      </c>
      <c r="B110">
        <v>1</v>
      </c>
      <c r="C110" s="11">
        <v>-7.0806451612903212</v>
      </c>
      <c r="D110">
        <v>901.5</v>
      </c>
      <c r="E110">
        <v>0</v>
      </c>
      <c r="F110">
        <v>839.5</v>
      </c>
      <c r="G110">
        <v>0</v>
      </c>
      <c r="H110">
        <v>777.5</v>
      </c>
      <c r="I110">
        <v>0</v>
      </c>
      <c r="J110">
        <v>715.5</v>
      </c>
      <c r="K110">
        <v>0</v>
      </c>
      <c r="L110">
        <v>653.5</v>
      </c>
      <c r="M110">
        <v>0</v>
      </c>
      <c r="N110">
        <v>591.5</v>
      </c>
      <c r="O110">
        <v>0</v>
      </c>
      <c r="P110">
        <v>529.5</v>
      </c>
      <c r="Q110">
        <v>0</v>
      </c>
      <c r="R110">
        <v>467.5</v>
      </c>
      <c r="S110">
        <v>0</v>
      </c>
      <c r="T110">
        <v>30</v>
      </c>
      <c r="EG110" s="8"/>
      <c r="EH110" s="8"/>
      <c r="EI110" s="8"/>
      <c r="EL110" s="95" t="s">
        <v>142</v>
      </c>
      <c r="EQ110" s="96"/>
      <c r="EU110" s="8"/>
      <c r="EV110" s="8"/>
      <c r="EW110" s="8"/>
    </row>
    <row r="111" spans="1:153">
      <c r="A111">
        <v>2011</v>
      </c>
      <c r="B111">
        <v>2</v>
      </c>
      <c r="C111" s="11">
        <v>-5.0464285714285708</v>
      </c>
      <c r="D111">
        <v>757.3</v>
      </c>
      <c r="E111">
        <v>0</v>
      </c>
      <c r="F111">
        <v>701.3</v>
      </c>
      <c r="G111">
        <v>0</v>
      </c>
      <c r="H111">
        <v>645.29999999999995</v>
      </c>
      <c r="I111">
        <v>0</v>
      </c>
      <c r="J111">
        <v>589.29999999999995</v>
      </c>
      <c r="K111">
        <v>0</v>
      </c>
      <c r="L111">
        <v>533.29999999999995</v>
      </c>
      <c r="M111">
        <v>0</v>
      </c>
      <c r="N111">
        <v>477.3</v>
      </c>
      <c r="O111">
        <v>0</v>
      </c>
      <c r="P111">
        <v>421.3</v>
      </c>
      <c r="Q111">
        <v>0</v>
      </c>
      <c r="R111">
        <v>365.3</v>
      </c>
      <c r="S111">
        <v>0</v>
      </c>
      <c r="T111">
        <v>25</v>
      </c>
      <c r="EG111" s="8"/>
      <c r="EH111" s="8"/>
      <c r="EI111" s="8"/>
      <c r="EL111" s="95" t="s">
        <v>191</v>
      </c>
      <c r="EQ111" s="96"/>
      <c r="EU111" s="8"/>
      <c r="EV111" s="8"/>
      <c r="EW111" s="8"/>
    </row>
    <row r="112" spans="1:153">
      <c r="A112">
        <v>2011</v>
      </c>
      <c r="B112">
        <v>3</v>
      </c>
      <c r="C112" s="11">
        <v>-1.7032258064516126</v>
      </c>
      <c r="D112">
        <v>734.8</v>
      </c>
      <c r="E112">
        <v>0</v>
      </c>
      <c r="F112">
        <v>672.8</v>
      </c>
      <c r="G112">
        <v>0</v>
      </c>
      <c r="H112">
        <v>610.79999999999995</v>
      </c>
      <c r="I112">
        <v>0</v>
      </c>
      <c r="J112">
        <v>548.79999999999995</v>
      </c>
      <c r="K112">
        <v>0</v>
      </c>
      <c r="L112">
        <v>486.8</v>
      </c>
      <c r="M112">
        <v>0</v>
      </c>
      <c r="N112">
        <v>424.8</v>
      </c>
      <c r="O112">
        <v>0</v>
      </c>
      <c r="P112">
        <v>362.9</v>
      </c>
      <c r="Q112">
        <v>0.1</v>
      </c>
      <c r="R112">
        <v>302.89999999999998</v>
      </c>
      <c r="S112">
        <v>2.1</v>
      </c>
      <c r="T112">
        <v>22</v>
      </c>
      <c r="EG112" s="8"/>
      <c r="EH112" s="8"/>
      <c r="EI112" s="8"/>
      <c r="EL112" s="95"/>
      <c r="EQ112" s="96"/>
      <c r="EU112" s="8"/>
      <c r="EV112" s="8"/>
      <c r="EW112" s="8"/>
    </row>
    <row r="113" spans="1:153">
      <c r="A113">
        <v>2011</v>
      </c>
      <c r="B113">
        <v>4</v>
      </c>
      <c r="C113" s="11">
        <v>5.5483302085108788</v>
      </c>
      <c r="D113">
        <v>493.6</v>
      </c>
      <c r="E113">
        <v>0</v>
      </c>
      <c r="F113">
        <v>433.6</v>
      </c>
      <c r="G113">
        <v>0</v>
      </c>
      <c r="H113">
        <v>373.6</v>
      </c>
      <c r="I113">
        <v>0</v>
      </c>
      <c r="J113">
        <v>313.60000000000002</v>
      </c>
      <c r="K113">
        <v>0</v>
      </c>
      <c r="L113">
        <v>254.9</v>
      </c>
      <c r="M113">
        <v>1.3</v>
      </c>
      <c r="N113">
        <v>197.6</v>
      </c>
      <c r="O113">
        <v>4</v>
      </c>
      <c r="P113">
        <v>144.30000000000001</v>
      </c>
      <c r="Q113">
        <v>10.7</v>
      </c>
      <c r="R113">
        <v>97.6</v>
      </c>
      <c r="S113">
        <v>24</v>
      </c>
      <c r="T113">
        <v>1</v>
      </c>
      <c r="EG113" s="8"/>
      <c r="EH113" s="8"/>
      <c r="EI113" s="8"/>
      <c r="EL113" s="95"/>
      <c r="EM113" t="s">
        <v>120</v>
      </c>
      <c r="EN113" t="s">
        <v>121</v>
      </c>
      <c r="EO113" t="s">
        <v>122</v>
      </c>
      <c r="EP113" t="s">
        <v>123</v>
      </c>
      <c r="EQ113" s="96"/>
      <c r="EU113" s="8"/>
      <c r="EV113" s="8"/>
      <c r="EW113" s="8"/>
    </row>
    <row r="114" spans="1:153">
      <c r="A114">
        <v>2011</v>
      </c>
      <c r="B114">
        <v>5</v>
      </c>
      <c r="C114" s="11">
        <v>12.790322580645162</v>
      </c>
      <c r="D114">
        <v>289.5</v>
      </c>
      <c r="E114">
        <v>4</v>
      </c>
      <c r="F114">
        <v>231.2</v>
      </c>
      <c r="G114">
        <v>7.7</v>
      </c>
      <c r="H114">
        <v>175.6</v>
      </c>
      <c r="I114">
        <v>14.1</v>
      </c>
      <c r="J114">
        <v>124.5</v>
      </c>
      <c r="K114">
        <v>25</v>
      </c>
      <c r="L114">
        <v>82.1</v>
      </c>
      <c r="M114">
        <v>44.6</v>
      </c>
      <c r="N114">
        <v>47.3</v>
      </c>
      <c r="O114">
        <v>71.8</v>
      </c>
      <c r="P114">
        <v>20.9</v>
      </c>
      <c r="Q114">
        <v>107.4</v>
      </c>
      <c r="R114">
        <v>5.2</v>
      </c>
      <c r="S114">
        <v>153.69999999999999</v>
      </c>
      <c r="T114">
        <v>0</v>
      </c>
      <c r="EG114" s="8"/>
      <c r="EH114" s="8"/>
      <c r="EI114" s="8"/>
      <c r="EL114" s="95" t="s">
        <v>124</v>
      </c>
      <c r="EM114">
        <v>3065446.4206743501</v>
      </c>
      <c r="EN114">
        <v>52118.422243738598</v>
      </c>
      <c r="EO114">
        <v>58.816945884094302</v>
      </c>
      <c r="EP114" s="90">
        <v>3.9549982867152201E-87</v>
      </c>
      <c r="EQ114" s="96"/>
      <c r="EU114" s="8"/>
      <c r="EV114" s="8"/>
      <c r="EW114" s="8"/>
    </row>
    <row r="115" spans="1:153">
      <c r="A115">
        <v>2011</v>
      </c>
      <c r="B115">
        <v>6</v>
      </c>
      <c r="C115" s="11">
        <v>16.743333333333332</v>
      </c>
      <c r="D115">
        <v>159.80000000000001</v>
      </c>
      <c r="E115">
        <v>2.1</v>
      </c>
      <c r="F115">
        <v>105.1</v>
      </c>
      <c r="G115">
        <v>7.4</v>
      </c>
      <c r="H115">
        <v>58.4</v>
      </c>
      <c r="I115">
        <v>20.7</v>
      </c>
      <c r="J115">
        <v>24.4</v>
      </c>
      <c r="K115">
        <v>46.7</v>
      </c>
      <c r="L115">
        <v>5.7</v>
      </c>
      <c r="M115">
        <v>88</v>
      </c>
      <c r="N115">
        <v>0.9</v>
      </c>
      <c r="O115">
        <v>143.19999999999999</v>
      </c>
      <c r="P115">
        <v>0</v>
      </c>
      <c r="Q115">
        <v>202.3</v>
      </c>
      <c r="R115">
        <v>0</v>
      </c>
      <c r="S115">
        <v>262.3</v>
      </c>
      <c r="T115">
        <v>0</v>
      </c>
      <c r="EG115" s="8"/>
      <c r="EH115" s="8"/>
      <c r="EI115" s="8"/>
      <c r="EL115" s="95" t="s">
        <v>30</v>
      </c>
      <c r="EM115">
        <v>2296.4205253342798</v>
      </c>
      <c r="EN115">
        <v>125.577565014112</v>
      </c>
      <c r="EO115">
        <v>18.286869355017402</v>
      </c>
      <c r="EP115" s="90">
        <v>1.07912989198348E-35</v>
      </c>
      <c r="EQ115" s="96"/>
      <c r="EU115" s="8"/>
      <c r="EV115" s="8"/>
      <c r="EW115" s="8"/>
    </row>
    <row r="116" spans="1:153">
      <c r="A116">
        <v>2011</v>
      </c>
      <c r="B116">
        <v>7</v>
      </c>
      <c r="C116" s="11">
        <v>22.490322580645163</v>
      </c>
      <c r="D116">
        <v>29.2</v>
      </c>
      <c r="E116">
        <v>44.4</v>
      </c>
      <c r="F116">
        <v>8.6</v>
      </c>
      <c r="G116">
        <v>85.8</v>
      </c>
      <c r="H116">
        <v>0.7</v>
      </c>
      <c r="I116">
        <v>139.9</v>
      </c>
      <c r="J116">
        <v>0</v>
      </c>
      <c r="K116">
        <v>201.2</v>
      </c>
      <c r="L116">
        <v>0</v>
      </c>
      <c r="M116">
        <v>263.2</v>
      </c>
      <c r="N116">
        <v>0</v>
      </c>
      <c r="O116">
        <v>325.2</v>
      </c>
      <c r="P116">
        <v>0</v>
      </c>
      <c r="Q116">
        <v>387.2</v>
      </c>
      <c r="R116">
        <v>0</v>
      </c>
      <c r="S116">
        <v>449.2</v>
      </c>
      <c r="T116">
        <v>0</v>
      </c>
      <c r="EG116" s="8"/>
      <c r="EH116" s="8"/>
      <c r="EI116" s="8"/>
      <c r="EL116" s="95" t="s">
        <v>31</v>
      </c>
      <c r="EM116">
        <v>4120.2546125174104</v>
      </c>
      <c r="EN116">
        <v>315.34899818393899</v>
      </c>
      <c r="EO116">
        <v>13.065697485153001</v>
      </c>
      <c r="EP116" s="90">
        <v>2.10643651190788E-24</v>
      </c>
      <c r="EQ116" s="96"/>
      <c r="EU116" s="8"/>
      <c r="EV116" s="8"/>
      <c r="EW116" s="8"/>
    </row>
    <row r="117" spans="1:153">
      <c r="A117">
        <v>2011</v>
      </c>
      <c r="B117">
        <v>8</v>
      </c>
      <c r="C117" s="11">
        <v>20.758064516129028</v>
      </c>
      <c r="D117">
        <v>46.6</v>
      </c>
      <c r="E117">
        <v>8.1</v>
      </c>
      <c r="F117">
        <v>14.6</v>
      </c>
      <c r="G117">
        <v>38.1</v>
      </c>
      <c r="H117">
        <v>2.7</v>
      </c>
      <c r="I117">
        <v>88.2</v>
      </c>
      <c r="J117">
        <v>0</v>
      </c>
      <c r="K117">
        <v>147.5</v>
      </c>
      <c r="L117">
        <v>0</v>
      </c>
      <c r="M117">
        <v>209.5</v>
      </c>
      <c r="N117">
        <v>0</v>
      </c>
      <c r="O117">
        <v>271.5</v>
      </c>
      <c r="P117">
        <v>0</v>
      </c>
      <c r="Q117">
        <v>333.5</v>
      </c>
      <c r="R117">
        <v>0</v>
      </c>
      <c r="S117">
        <v>395.5</v>
      </c>
      <c r="T117">
        <v>0</v>
      </c>
      <c r="EG117" s="8"/>
      <c r="EH117" s="8"/>
      <c r="EI117" s="8"/>
      <c r="EL117" s="95"/>
      <c r="EQ117" s="96"/>
      <c r="EU117" s="8"/>
      <c r="EV117" s="8"/>
      <c r="EW117" s="8"/>
    </row>
    <row r="118" spans="1:153">
      <c r="A118">
        <v>2011</v>
      </c>
      <c r="B118">
        <v>9</v>
      </c>
      <c r="C118" s="11">
        <v>16.507221180614739</v>
      </c>
      <c r="D118">
        <v>171.1</v>
      </c>
      <c r="E118">
        <v>6.3</v>
      </c>
      <c r="F118">
        <v>119.3</v>
      </c>
      <c r="G118">
        <v>14.5</v>
      </c>
      <c r="H118">
        <v>72.3</v>
      </c>
      <c r="I118">
        <v>27.5</v>
      </c>
      <c r="J118">
        <v>38</v>
      </c>
      <c r="K118">
        <v>53.2</v>
      </c>
      <c r="L118">
        <v>16.100000000000001</v>
      </c>
      <c r="M118">
        <v>91.3</v>
      </c>
      <c r="N118">
        <v>6.8</v>
      </c>
      <c r="O118">
        <v>142</v>
      </c>
      <c r="P118">
        <v>1.4</v>
      </c>
      <c r="Q118">
        <v>196.6</v>
      </c>
      <c r="R118">
        <v>0</v>
      </c>
      <c r="S118">
        <v>255.2</v>
      </c>
      <c r="T118">
        <v>0</v>
      </c>
      <c r="EG118" s="8"/>
      <c r="EH118" s="8"/>
      <c r="EI118" s="8"/>
      <c r="EL118" s="95" t="s">
        <v>128</v>
      </c>
      <c r="EQ118" s="96"/>
      <c r="EU118" s="8"/>
      <c r="EV118" s="8"/>
      <c r="EW118" s="8"/>
    </row>
    <row r="119" spans="1:153">
      <c r="A119">
        <v>2011</v>
      </c>
      <c r="B119">
        <v>10</v>
      </c>
      <c r="C119" s="11">
        <v>10.648923723175548</v>
      </c>
      <c r="D119">
        <v>351.9</v>
      </c>
      <c r="E119">
        <v>0</v>
      </c>
      <c r="F119">
        <v>289.89999999999998</v>
      </c>
      <c r="G119">
        <v>0</v>
      </c>
      <c r="H119">
        <v>230.7</v>
      </c>
      <c r="I119">
        <v>2.8</v>
      </c>
      <c r="J119">
        <v>175.6</v>
      </c>
      <c r="K119">
        <v>9.6999999999999993</v>
      </c>
      <c r="L119">
        <v>126.7</v>
      </c>
      <c r="M119">
        <v>22.8</v>
      </c>
      <c r="N119">
        <v>80.7</v>
      </c>
      <c r="O119">
        <v>38.799999999999997</v>
      </c>
      <c r="P119">
        <v>41.2</v>
      </c>
      <c r="Q119">
        <v>61.3</v>
      </c>
      <c r="R119">
        <v>17.899999999999999</v>
      </c>
      <c r="S119">
        <v>100</v>
      </c>
      <c r="T119">
        <v>0</v>
      </c>
      <c r="EG119" s="8"/>
      <c r="EH119" s="8"/>
      <c r="EI119" s="8"/>
      <c r="EL119" s="95" t="s">
        <v>129</v>
      </c>
      <c r="EM119">
        <v>3846467.9798530801</v>
      </c>
      <c r="EN119" t="s">
        <v>130</v>
      </c>
      <c r="EO119">
        <v>407218.99633702397</v>
      </c>
      <c r="EQ119" s="96"/>
      <c r="EU119" s="8"/>
      <c r="EV119" s="8"/>
      <c r="EW119" s="8"/>
    </row>
    <row r="120" spans="1:153">
      <c r="A120">
        <v>2011</v>
      </c>
      <c r="B120">
        <v>11</v>
      </c>
      <c r="C120" s="11">
        <v>6.793333333333333</v>
      </c>
      <c r="D120">
        <v>456.2</v>
      </c>
      <c r="E120">
        <v>0</v>
      </c>
      <c r="F120">
        <v>396.2</v>
      </c>
      <c r="G120">
        <v>0</v>
      </c>
      <c r="H120">
        <v>336.2</v>
      </c>
      <c r="I120">
        <v>0</v>
      </c>
      <c r="J120">
        <v>276.2</v>
      </c>
      <c r="K120">
        <v>0</v>
      </c>
      <c r="L120">
        <v>216.3</v>
      </c>
      <c r="M120">
        <v>0.1</v>
      </c>
      <c r="N120">
        <v>162.30000000000001</v>
      </c>
      <c r="O120">
        <v>6.1</v>
      </c>
      <c r="P120">
        <v>113.8</v>
      </c>
      <c r="Q120">
        <v>17.600000000000001</v>
      </c>
      <c r="R120">
        <v>74.7</v>
      </c>
      <c r="S120">
        <v>38.5</v>
      </c>
      <c r="T120">
        <v>2</v>
      </c>
      <c r="EG120" s="8"/>
      <c r="EH120" s="8"/>
      <c r="EI120" s="8"/>
      <c r="EL120" s="95" t="s">
        <v>131</v>
      </c>
      <c r="EM120">
        <v>3083992493416</v>
      </c>
      <c r="EN120" t="s">
        <v>132</v>
      </c>
      <c r="EO120">
        <v>164476.641903096</v>
      </c>
      <c r="EQ120" s="96"/>
      <c r="EU120" s="8"/>
      <c r="EV120" s="8"/>
      <c r="EW120" s="8"/>
    </row>
    <row r="121" spans="1:153">
      <c r="A121">
        <v>2011</v>
      </c>
      <c r="B121">
        <v>12</v>
      </c>
      <c r="C121" s="11">
        <v>8.7096774193548193E-2</v>
      </c>
      <c r="D121">
        <v>679.3</v>
      </c>
      <c r="E121">
        <v>0</v>
      </c>
      <c r="F121">
        <v>617.29999999999995</v>
      </c>
      <c r="G121">
        <v>0</v>
      </c>
      <c r="H121">
        <v>555.29999999999995</v>
      </c>
      <c r="I121">
        <v>0</v>
      </c>
      <c r="J121">
        <v>493.3</v>
      </c>
      <c r="K121">
        <v>0</v>
      </c>
      <c r="L121">
        <v>431.3</v>
      </c>
      <c r="M121">
        <v>0</v>
      </c>
      <c r="N121">
        <v>369.3</v>
      </c>
      <c r="O121">
        <v>0</v>
      </c>
      <c r="P121">
        <v>307.3</v>
      </c>
      <c r="Q121">
        <v>0</v>
      </c>
      <c r="R121">
        <v>246</v>
      </c>
      <c r="S121">
        <v>0.7</v>
      </c>
      <c r="T121">
        <v>13</v>
      </c>
      <c r="EG121" s="8"/>
      <c r="EH121" s="8"/>
      <c r="EI121" s="8"/>
      <c r="EL121" s="95" t="s">
        <v>133</v>
      </c>
      <c r="EM121">
        <v>0.83974661265430195</v>
      </c>
      <c r="EN121" t="s">
        <v>134</v>
      </c>
      <c r="EO121">
        <v>0.83693514971841199</v>
      </c>
      <c r="EQ121" s="96"/>
      <c r="EU121" s="8"/>
      <c r="EV121" s="8"/>
      <c r="EW121" s="8"/>
    </row>
    <row r="122" spans="1:153">
      <c r="A122">
        <v>2012</v>
      </c>
      <c r="B122">
        <v>1</v>
      </c>
      <c r="C122" s="11">
        <v>-2.4419354838709673</v>
      </c>
      <c r="D122">
        <v>757.7</v>
      </c>
      <c r="E122">
        <v>0</v>
      </c>
      <c r="F122">
        <v>695.7</v>
      </c>
      <c r="G122">
        <v>0</v>
      </c>
      <c r="H122">
        <v>633.70000000000005</v>
      </c>
      <c r="I122">
        <v>0</v>
      </c>
      <c r="J122">
        <v>571.70000000000005</v>
      </c>
      <c r="K122">
        <v>0</v>
      </c>
      <c r="L122">
        <v>509.7</v>
      </c>
      <c r="M122">
        <v>0</v>
      </c>
      <c r="N122">
        <v>447.7</v>
      </c>
      <c r="O122">
        <v>0</v>
      </c>
      <c r="P122">
        <v>385.7</v>
      </c>
      <c r="Q122">
        <v>0</v>
      </c>
      <c r="R122">
        <v>323.7</v>
      </c>
      <c r="S122">
        <v>0</v>
      </c>
      <c r="T122">
        <v>20</v>
      </c>
      <c r="EG122" s="8">
        <f>Dataset!D2</f>
        <v>12827420.298623217</v>
      </c>
      <c r="EH122" s="8">
        <f>Dataset!G2</f>
        <v>4478351.0672541764</v>
      </c>
      <c r="EI122" s="8">
        <f>Dataset!J2</f>
        <v>12990962.837961996</v>
      </c>
      <c r="EL122" s="95" t="s">
        <v>188</v>
      </c>
      <c r="EM122">
        <v>237.751179261099</v>
      </c>
      <c r="EN122" t="s">
        <v>135</v>
      </c>
      <c r="EO122" s="90">
        <v>2.11787511647574E-41</v>
      </c>
      <c r="EQ122" s="96"/>
      <c r="EU122" s="8">
        <f>$EM$97+J122*$EM$98+K122*$EM$99</f>
        <v>12312623.755489334</v>
      </c>
      <c r="EV122" s="8">
        <f>$EM$114+L122*$EM$115+M122*$EM$116</f>
        <v>4235931.962437233</v>
      </c>
      <c r="EW122" s="8">
        <f>$EM$131+J122*$EM$132+I122*$EM$133</f>
        <v>10768811.220676798</v>
      </c>
    </row>
    <row r="123" spans="1:153">
      <c r="A123">
        <v>2012</v>
      </c>
      <c r="B123">
        <v>2</v>
      </c>
      <c r="C123" s="11">
        <v>-1.0206896551724136</v>
      </c>
      <c r="D123">
        <v>667.6</v>
      </c>
      <c r="E123">
        <v>0</v>
      </c>
      <c r="F123">
        <v>609.6</v>
      </c>
      <c r="G123">
        <v>0</v>
      </c>
      <c r="H123">
        <v>551.6</v>
      </c>
      <c r="I123">
        <v>0</v>
      </c>
      <c r="J123">
        <v>493.6</v>
      </c>
      <c r="K123">
        <v>0</v>
      </c>
      <c r="L123">
        <v>435.6</v>
      </c>
      <c r="M123">
        <v>0</v>
      </c>
      <c r="N123">
        <v>377.6</v>
      </c>
      <c r="O123">
        <v>0</v>
      </c>
      <c r="P123">
        <v>319.60000000000002</v>
      </c>
      <c r="Q123">
        <v>0</v>
      </c>
      <c r="R123">
        <v>261.60000000000002</v>
      </c>
      <c r="S123">
        <v>0</v>
      </c>
      <c r="T123">
        <v>15</v>
      </c>
      <c r="EG123" s="8">
        <f>Dataset!D3</f>
        <v>11197440.04167104</v>
      </c>
      <c r="EH123" s="8">
        <f>Dataset!G3</f>
        <v>4065707.5581034366</v>
      </c>
      <c r="EI123" s="8">
        <f>Dataset!J3</f>
        <v>12511988.18141382</v>
      </c>
      <c r="EL123" s="97" t="s">
        <v>136</v>
      </c>
      <c r="EM123" s="98">
        <v>-0.15409177894287199</v>
      </c>
      <c r="EN123" s="98" t="s">
        <v>137</v>
      </c>
      <c r="EO123" s="98">
        <v>2.2928719322868401</v>
      </c>
      <c r="EP123" s="98"/>
      <c r="EQ123" s="99"/>
      <c r="EU123" s="8">
        <f t="shared" ref="EU123:EU186" si="224">$EM$97+J123*$EM$98+K123*$EM$99</f>
        <v>11563863.639046904</v>
      </c>
      <c r="EV123" s="8">
        <f t="shared" ref="EV123:EV186" si="225">$EM$114+L123*$EM$115+M123*$EM$116</f>
        <v>4065767.2015099623</v>
      </c>
      <c r="EW123" s="8">
        <f t="shared" ref="EW123:EW186" si="226">$EM$131+J123*$EM$132+I123*$EM$133</f>
        <v>10623717.584548179</v>
      </c>
    </row>
    <row r="124" spans="1:153">
      <c r="A124">
        <v>2012</v>
      </c>
      <c r="B124">
        <v>3</v>
      </c>
      <c r="C124" s="11">
        <v>6.4</v>
      </c>
      <c r="D124">
        <v>483.6</v>
      </c>
      <c r="E124">
        <v>0</v>
      </c>
      <c r="F124">
        <v>421.6</v>
      </c>
      <c r="G124">
        <v>0</v>
      </c>
      <c r="H124">
        <v>362.4</v>
      </c>
      <c r="I124">
        <v>2.8</v>
      </c>
      <c r="J124">
        <v>304.39999999999998</v>
      </c>
      <c r="K124">
        <v>6.8</v>
      </c>
      <c r="L124">
        <v>247.9</v>
      </c>
      <c r="M124">
        <v>12.3</v>
      </c>
      <c r="N124">
        <v>198.9</v>
      </c>
      <c r="O124">
        <v>25.3</v>
      </c>
      <c r="P124">
        <v>158.69999999999999</v>
      </c>
      <c r="Q124">
        <v>47.1</v>
      </c>
      <c r="R124">
        <v>123.7</v>
      </c>
      <c r="S124">
        <v>74.099999999999994</v>
      </c>
      <c r="T124">
        <v>8</v>
      </c>
      <c r="EG124" s="8">
        <f>Dataset!D4</f>
        <v>10111651.608718148</v>
      </c>
      <c r="EH124" s="8">
        <f>Dataset!G4</f>
        <v>3961602.6327651269</v>
      </c>
      <c r="EI124" s="8">
        <f>Dataset!J4</f>
        <v>12515628.791895019</v>
      </c>
      <c r="EU124" s="8">
        <f t="shared" si="224"/>
        <v>9900678.634663973</v>
      </c>
      <c r="EV124" s="8">
        <f t="shared" si="225"/>
        <v>3685408.2006386821</v>
      </c>
      <c r="EW124" s="8">
        <f t="shared" si="226"/>
        <v>10294864.81190527</v>
      </c>
    </row>
    <row r="125" spans="1:153">
      <c r="A125">
        <v>2012</v>
      </c>
      <c r="B125">
        <v>4</v>
      </c>
      <c r="C125" s="11">
        <v>5.4033333333333333</v>
      </c>
      <c r="D125">
        <v>497.9</v>
      </c>
      <c r="E125">
        <v>0</v>
      </c>
      <c r="F125">
        <v>437.9</v>
      </c>
      <c r="G125">
        <v>0</v>
      </c>
      <c r="H125">
        <v>377.9</v>
      </c>
      <c r="I125">
        <v>0</v>
      </c>
      <c r="J125">
        <v>318.7</v>
      </c>
      <c r="K125">
        <v>0.8</v>
      </c>
      <c r="L125">
        <v>262</v>
      </c>
      <c r="M125">
        <v>4.0999999999999996</v>
      </c>
      <c r="N125">
        <v>206.9</v>
      </c>
      <c r="O125">
        <v>9</v>
      </c>
      <c r="P125">
        <v>153.5</v>
      </c>
      <c r="Q125">
        <v>15.6</v>
      </c>
      <c r="R125">
        <v>102.4</v>
      </c>
      <c r="S125">
        <v>24.5</v>
      </c>
      <c r="T125">
        <v>0</v>
      </c>
      <c r="EG125" s="8">
        <f>Dataset!D5</f>
        <v>8478796.54526967</v>
      </c>
      <c r="EH125" s="8">
        <f>Dataset!G5</f>
        <v>3489558.9725733865</v>
      </c>
      <c r="EI125" s="8">
        <f>Dataset!J5</f>
        <v>11581560.752751157</v>
      </c>
      <c r="EU125" s="8">
        <f t="shared" si="224"/>
        <v>9904793.7257825527</v>
      </c>
      <c r="EV125" s="8">
        <f t="shared" si="225"/>
        <v>3684001.6422232529</v>
      </c>
      <c r="EW125" s="8">
        <f t="shared" si="226"/>
        <v>10298789.582513668</v>
      </c>
    </row>
    <row r="126" spans="1:153">
      <c r="A126">
        <v>2012</v>
      </c>
      <c r="B126">
        <v>5</v>
      </c>
      <c r="C126" s="11">
        <v>14.480645161290326</v>
      </c>
      <c r="D126">
        <v>235.9</v>
      </c>
      <c r="E126">
        <v>2.8</v>
      </c>
      <c r="F126">
        <v>183.3</v>
      </c>
      <c r="G126">
        <v>12.2</v>
      </c>
      <c r="H126">
        <v>133.5</v>
      </c>
      <c r="I126">
        <v>24.4</v>
      </c>
      <c r="J126">
        <v>89.2</v>
      </c>
      <c r="K126">
        <v>42.1</v>
      </c>
      <c r="L126">
        <v>52.1</v>
      </c>
      <c r="M126">
        <v>67</v>
      </c>
      <c r="N126">
        <v>22.5</v>
      </c>
      <c r="O126">
        <v>99.4</v>
      </c>
      <c r="P126">
        <v>7.3</v>
      </c>
      <c r="Q126">
        <v>146.19999999999999</v>
      </c>
      <c r="R126">
        <v>1.3</v>
      </c>
      <c r="S126">
        <v>202.2</v>
      </c>
      <c r="T126">
        <v>0</v>
      </c>
      <c r="EG126" s="8">
        <f>Dataset!D6</f>
        <v>7926945.9205015553</v>
      </c>
      <c r="EH126" s="8">
        <f>Dataset!G6</f>
        <v>3594919.6695303437</v>
      </c>
      <c r="EI126" s="8">
        <f>Dataset!J6</f>
        <v>12251017.851641623</v>
      </c>
      <c r="EL126" s="92" t="s">
        <v>243</v>
      </c>
      <c r="EM126" s="93"/>
      <c r="EN126" s="93"/>
      <c r="EO126" s="93"/>
      <c r="EP126" s="93"/>
      <c r="EQ126" s="94"/>
      <c r="EU126" s="8">
        <f t="shared" si="224"/>
        <v>8619890.1981956903</v>
      </c>
      <c r="EV126" s="8">
        <f t="shared" si="225"/>
        <v>3461146.9890829325</v>
      </c>
      <c r="EW126" s="8">
        <f t="shared" si="226"/>
        <v>10069732.060470333</v>
      </c>
    </row>
    <row r="127" spans="1:153">
      <c r="A127">
        <v>2012</v>
      </c>
      <c r="B127">
        <v>6</v>
      </c>
      <c r="C127" s="11">
        <v>19.233333333333331</v>
      </c>
      <c r="D127">
        <v>108.7</v>
      </c>
      <c r="E127">
        <v>25.7</v>
      </c>
      <c r="F127">
        <v>71.2</v>
      </c>
      <c r="G127">
        <v>48.2</v>
      </c>
      <c r="H127">
        <v>40.799999999999997</v>
      </c>
      <c r="I127">
        <v>77.8</v>
      </c>
      <c r="J127">
        <v>21.6</v>
      </c>
      <c r="K127">
        <v>118.6</v>
      </c>
      <c r="L127">
        <v>7.5</v>
      </c>
      <c r="M127">
        <v>164.5</v>
      </c>
      <c r="N127">
        <v>0.5</v>
      </c>
      <c r="O127">
        <v>217.5</v>
      </c>
      <c r="P127">
        <v>0</v>
      </c>
      <c r="Q127">
        <v>277</v>
      </c>
      <c r="R127">
        <v>0</v>
      </c>
      <c r="S127">
        <v>337</v>
      </c>
      <c r="T127">
        <v>0</v>
      </c>
      <c r="EG127" s="8">
        <f>Dataset!D7</f>
        <v>8454655.5354389474</v>
      </c>
      <c r="EH127" s="8">
        <f>Dataset!G7</f>
        <v>3781481.9837417374</v>
      </c>
      <c r="EI127" s="8">
        <f>Dataset!J7</f>
        <v>12310028.390929945</v>
      </c>
      <c r="EL127" s="95" t="s">
        <v>144</v>
      </c>
      <c r="EQ127" s="96"/>
      <c r="EU127" s="8">
        <f t="shared" si="224"/>
        <v>9667314.0074178986</v>
      </c>
      <c r="EV127" s="8">
        <f t="shared" si="225"/>
        <v>3760451.4583734712</v>
      </c>
      <c r="EW127" s="8">
        <f t="shared" si="226"/>
        <v>10375954.239732143</v>
      </c>
    </row>
    <row r="128" spans="1:153">
      <c r="A128">
        <v>2012</v>
      </c>
      <c r="B128">
        <v>7</v>
      </c>
      <c r="C128" s="11">
        <v>22.048387096774196</v>
      </c>
      <c r="D128">
        <v>34.799999999999997</v>
      </c>
      <c r="E128">
        <v>36.299999999999997</v>
      </c>
      <c r="F128">
        <v>8.5</v>
      </c>
      <c r="G128">
        <v>72</v>
      </c>
      <c r="H128">
        <v>0.2</v>
      </c>
      <c r="I128">
        <v>125.7</v>
      </c>
      <c r="J128">
        <v>0</v>
      </c>
      <c r="K128">
        <v>187.5</v>
      </c>
      <c r="L128">
        <v>0</v>
      </c>
      <c r="M128">
        <v>249.5</v>
      </c>
      <c r="N128">
        <v>0</v>
      </c>
      <c r="O128">
        <v>311.5</v>
      </c>
      <c r="P128">
        <v>0</v>
      </c>
      <c r="Q128">
        <v>373.5</v>
      </c>
      <c r="R128">
        <v>0</v>
      </c>
      <c r="S128">
        <v>435.5</v>
      </c>
      <c r="T128">
        <v>0</v>
      </c>
      <c r="EG128" s="8">
        <f>Dataset!D8</f>
        <v>9826603.0632330216</v>
      </c>
      <c r="EH128" s="8">
        <f>Dataset!G8</f>
        <v>4207305.3270734232</v>
      </c>
      <c r="EI128" s="8">
        <f>Dataset!J8</f>
        <v>11300716.156588657</v>
      </c>
      <c r="EL128" s="95" t="s">
        <v>192</v>
      </c>
      <c r="EQ128" s="96"/>
      <c r="EU128" s="8">
        <f t="shared" si="224"/>
        <v>10987305.243373977</v>
      </c>
      <c r="EV128" s="8">
        <f t="shared" si="225"/>
        <v>4093449.9464974441</v>
      </c>
      <c r="EW128" s="8">
        <f t="shared" si="226"/>
        <v>10723160.190105557</v>
      </c>
    </row>
    <row r="129" spans="1:153">
      <c r="A129">
        <v>2012</v>
      </c>
      <c r="B129">
        <v>8</v>
      </c>
      <c r="C129" s="11">
        <v>20.743008736673687</v>
      </c>
      <c r="D129">
        <v>58.3</v>
      </c>
      <c r="E129">
        <v>19.3</v>
      </c>
      <c r="F129">
        <v>24.4</v>
      </c>
      <c r="G129">
        <v>47.4</v>
      </c>
      <c r="H129">
        <v>4.7</v>
      </c>
      <c r="I129">
        <v>89.7</v>
      </c>
      <c r="J129">
        <v>0</v>
      </c>
      <c r="K129">
        <v>147</v>
      </c>
      <c r="L129">
        <v>0</v>
      </c>
      <c r="M129">
        <v>209</v>
      </c>
      <c r="N129">
        <v>0</v>
      </c>
      <c r="O129">
        <v>271</v>
      </c>
      <c r="P129">
        <v>0</v>
      </c>
      <c r="Q129">
        <v>333</v>
      </c>
      <c r="R129">
        <v>0</v>
      </c>
      <c r="S129">
        <v>395</v>
      </c>
      <c r="T129">
        <v>0</v>
      </c>
      <c r="EG129" s="8">
        <f>Dataset!D9</f>
        <v>9147834.0091446079</v>
      </c>
      <c r="EH129" s="8">
        <f>Dataset!G9</f>
        <v>4030620.2912917547</v>
      </c>
      <c r="EI129" s="8">
        <f>Dataset!J9</f>
        <v>10221475.762723412</v>
      </c>
      <c r="EL129" s="95"/>
      <c r="EQ129" s="96"/>
      <c r="EU129" s="8">
        <f t="shared" si="224"/>
        <v>10089677.880004343</v>
      </c>
      <c r="EV129" s="8">
        <f t="shared" si="225"/>
        <v>3926579.6346904887</v>
      </c>
      <c r="EW129" s="8">
        <f t="shared" si="226"/>
        <v>10432053.006840296</v>
      </c>
    </row>
    <row r="130" spans="1:153">
      <c r="A130">
        <v>2012</v>
      </c>
      <c r="B130">
        <v>9</v>
      </c>
      <c r="C130" s="11">
        <v>15.806666666666667</v>
      </c>
      <c r="D130">
        <v>187.6</v>
      </c>
      <c r="E130">
        <v>1.8</v>
      </c>
      <c r="F130">
        <v>133.9</v>
      </c>
      <c r="G130">
        <v>8.1</v>
      </c>
      <c r="H130">
        <v>90.2</v>
      </c>
      <c r="I130">
        <v>24.4</v>
      </c>
      <c r="J130">
        <v>53.8</v>
      </c>
      <c r="K130">
        <v>48</v>
      </c>
      <c r="L130">
        <v>24.4</v>
      </c>
      <c r="M130">
        <v>78.599999999999994</v>
      </c>
      <c r="N130">
        <v>5.5</v>
      </c>
      <c r="O130">
        <v>119.7</v>
      </c>
      <c r="P130">
        <v>0</v>
      </c>
      <c r="Q130">
        <v>174.2</v>
      </c>
      <c r="R130">
        <v>0</v>
      </c>
      <c r="S130">
        <v>234.2</v>
      </c>
      <c r="T130">
        <v>0</v>
      </c>
      <c r="EG130" s="8">
        <f>Dataset!D10</f>
        <v>7812356.94077376</v>
      </c>
      <c r="EH130" s="8">
        <f>Dataset!G10</f>
        <v>3577087.4095730796</v>
      </c>
      <c r="EI130" s="8">
        <f>Dataset!J10</f>
        <v>9495774.282707544</v>
      </c>
      <c r="EL130" s="95"/>
      <c r="EM130" t="s">
        <v>120</v>
      </c>
      <c r="EN130" t="s">
        <v>121</v>
      </c>
      <c r="EO130" t="s">
        <v>122</v>
      </c>
      <c r="EP130" t="s">
        <v>123</v>
      </c>
      <c r="EQ130" s="96"/>
      <c r="EU130" s="8">
        <f t="shared" si="224"/>
        <v>8411268.8782113642</v>
      </c>
      <c r="EV130" s="8">
        <f t="shared" si="225"/>
        <v>3445331.0940363747</v>
      </c>
      <c r="EW130" s="8">
        <f t="shared" si="226"/>
        <v>10003966.18698822</v>
      </c>
    </row>
    <row r="131" spans="1:153">
      <c r="A131">
        <v>2012</v>
      </c>
      <c r="B131">
        <v>10</v>
      </c>
      <c r="C131" s="11">
        <v>10.384944220544654</v>
      </c>
      <c r="D131">
        <v>360.1</v>
      </c>
      <c r="E131">
        <v>0</v>
      </c>
      <c r="F131">
        <v>298.10000000000002</v>
      </c>
      <c r="G131">
        <v>0</v>
      </c>
      <c r="H131">
        <v>237.6</v>
      </c>
      <c r="I131">
        <v>1.5</v>
      </c>
      <c r="J131">
        <v>179.6</v>
      </c>
      <c r="K131">
        <v>5.5</v>
      </c>
      <c r="L131">
        <v>124.7</v>
      </c>
      <c r="M131">
        <v>12.6</v>
      </c>
      <c r="N131">
        <v>79.400000000000006</v>
      </c>
      <c r="O131">
        <v>29.3</v>
      </c>
      <c r="P131">
        <v>45.3</v>
      </c>
      <c r="Q131">
        <v>57.2</v>
      </c>
      <c r="R131">
        <v>19.100000000000001</v>
      </c>
      <c r="S131">
        <v>93</v>
      </c>
      <c r="T131">
        <v>0</v>
      </c>
      <c r="EG131" s="8">
        <f>Dataset!D11</f>
        <v>8482688.6504607759</v>
      </c>
      <c r="EH131" s="8">
        <f>Dataset!G11</f>
        <v>3583266.3542476725</v>
      </c>
      <c r="EI131" s="8">
        <f>Dataset!J11</f>
        <v>10069244.846842447</v>
      </c>
      <c r="EL131" s="95" t="s">
        <v>124</v>
      </c>
      <c r="EM131">
        <v>9706710.9418710191</v>
      </c>
      <c r="EN131">
        <v>201666.11533179099</v>
      </c>
      <c r="EO131">
        <v>48.132582540706103</v>
      </c>
      <c r="EP131" s="90">
        <v>1.3778671448584101E-77</v>
      </c>
      <c r="EQ131" s="96"/>
      <c r="EU131" s="8">
        <f t="shared" si="224"/>
        <v>8675383.6697568279</v>
      </c>
      <c r="EV131" s="8">
        <f t="shared" si="225"/>
        <v>3403725.2683012541</v>
      </c>
      <c r="EW131" s="8">
        <f t="shared" si="226"/>
        <v>10052500.037145142</v>
      </c>
    </row>
    <row r="132" spans="1:153">
      <c r="A132">
        <v>2012</v>
      </c>
      <c r="B132">
        <v>11</v>
      </c>
      <c r="C132" s="11">
        <v>3.1333333333333337</v>
      </c>
      <c r="D132">
        <v>566</v>
      </c>
      <c r="E132">
        <v>0</v>
      </c>
      <c r="F132">
        <v>506</v>
      </c>
      <c r="G132">
        <v>0</v>
      </c>
      <c r="H132">
        <v>446</v>
      </c>
      <c r="I132">
        <v>0</v>
      </c>
      <c r="J132">
        <v>386</v>
      </c>
      <c r="K132">
        <v>0</v>
      </c>
      <c r="L132">
        <v>326</v>
      </c>
      <c r="M132">
        <v>0</v>
      </c>
      <c r="N132">
        <v>266.60000000000002</v>
      </c>
      <c r="O132">
        <v>0.6</v>
      </c>
      <c r="P132">
        <v>210.2</v>
      </c>
      <c r="Q132">
        <v>4.2</v>
      </c>
      <c r="R132">
        <v>156</v>
      </c>
      <c r="S132">
        <v>10</v>
      </c>
      <c r="T132">
        <v>5</v>
      </c>
      <c r="EG132" s="8">
        <f>Dataset!D12</f>
        <v>9857148.4128671885</v>
      </c>
      <c r="EH132" s="8">
        <f>Dataset!G12</f>
        <v>3885581.043925914</v>
      </c>
      <c r="EI132" s="8">
        <f>Dataset!J12</f>
        <v>9879832.7372840885</v>
      </c>
      <c r="EL132" s="95" t="s">
        <v>28</v>
      </c>
      <c r="EM132">
        <v>1857.79303621791</v>
      </c>
      <c r="EN132">
        <v>413.56540463391502</v>
      </c>
      <c r="EO132">
        <v>4.4921384027815598</v>
      </c>
      <c r="EP132" s="90">
        <v>1.6996191457777402E-5</v>
      </c>
      <c r="EQ132" s="96"/>
      <c r="EU132" s="8">
        <f t="shared" si="224"/>
        <v>10532281.199492414</v>
      </c>
      <c r="EV132" s="8">
        <f t="shared" si="225"/>
        <v>3814079.5119333253</v>
      </c>
      <c r="EW132" s="8">
        <f t="shared" si="226"/>
        <v>10423819.053851131</v>
      </c>
    </row>
    <row r="133" spans="1:153">
      <c r="A133">
        <v>2012</v>
      </c>
      <c r="B133">
        <v>12</v>
      </c>
      <c r="C133" s="11">
        <v>0.47096774193548407</v>
      </c>
      <c r="D133">
        <v>667.4</v>
      </c>
      <c r="E133">
        <v>0</v>
      </c>
      <c r="F133">
        <v>605.4</v>
      </c>
      <c r="G133">
        <v>0</v>
      </c>
      <c r="H133">
        <v>543.4</v>
      </c>
      <c r="I133">
        <v>0</v>
      </c>
      <c r="J133">
        <v>481.4</v>
      </c>
      <c r="K133">
        <v>0</v>
      </c>
      <c r="L133">
        <v>419.4</v>
      </c>
      <c r="M133">
        <v>0</v>
      </c>
      <c r="N133">
        <v>357.4</v>
      </c>
      <c r="O133">
        <v>0</v>
      </c>
      <c r="P133">
        <v>295.39999999999998</v>
      </c>
      <c r="Q133">
        <v>0</v>
      </c>
      <c r="R133">
        <v>235.5</v>
      </c>
      <c r="S133">
        <v>2.1</v>
      </c>
      <c r="T133">
        <v>16</v>
      </c>
      <c r="EG133" s="8">
        <f>Dataset!D13</f>
        <v>12044245.788790239</v>
      </c>
      <c r="EH133" s="8">
        <f>Dataset!G13</f>
        <v>4326765.4926572656</v>
      </c>
      <c r="EI133" s="8">
        <f>Dataset!J13</f>
        <v>9921360.8879205063</v>
      </c>
      <c r="EL133" s="95" t="s">
        <v>27</v>
      </c>
      <c r="EM133">
        <v>8086.3106462572696</v>
      </c>
      <c r="EN133">
        <v>2033.0442101286999</v>
      </c>
      <c r="EO133">
        <v>3.9774396473873801</v>
      </c>
      <c r="EP133" s="90">
        <v>1.22731712539816E-4</v>
      </c>
      <c r="EQ133" s="96"/>
      <c r="EU133" s="8">
        <f t="shared" si="224"/>
        <v>11446899.83084463</v>
      </c>
      <c r="EV133" s="8">
        <f t="shared" si="225"/>
        <v>4028565.1889995472</v>
      </c>
      <c r="EW133" s="8">
        <f t="shared" si="226"/>
        <v>10601052.509506321</v>
      </c>
    </row>
    <row r="134" spans="1:153">
      <c r="A134">
        <v>2013</v>
      </c>
      <c r="B134">
        <v>1</v>
      </c>
      <c r="C134" s="11">
        <v>-2.6096774193548389</v>
      </c>
      <c r="D134">
        <v>762.9</v>
      </c>
      <c r="E134">
        <v>0</v>
      </c>
      <c r="F134">
        <v>700.9</v>
      </c>
      <c r="G134">
        <v>0</v>
      </c>
      <c r="H134">
        <v>638.9</v>
      </c>
      <c r="I134">
        <v>0</v>
      </c>
      <c r="J134">
        <v>576.9</v>
      </c>
      <c r="K134">
        <v>0</v>
      </c>
      <c r="L134">
        <v>514.9</v>
      </c>
      <c r="M134">
        <v>0</v>
      </c>
      <c r="N134">
        <v>452.9</v>
      </c>
      <c r="O134">
        <v>0</v>
      </c>
      <c r="P134">
        <v>390.9</v>
      </c>
      <c r="Q134">
        <v>0</v>
      </c>
      <c r="R134">
        <v>331.1</v>
      </c>
      <c r="S134">
        <v>2.2000000000000002</v>
      </c>
      <c r="T134">
        <v>20</v>
      </c>
      <c r="EG134" s="8">
        <f>Dataset!D14</f>
        <v>13215525.720835192</v>
      </c>
      <c r="EH134" s="8">
        <f>Dataset!G14</f>
        <v>4635815.4090870637</v>
      </c>
      <c r="EI134" s="8">
        <f>Dataset!J14</f>
        <v>10592340.05771707</v>
      </c>
      <c r="EL134" s="95"/>
      <c r="EQ134" s="96"/>
      <c r="EU134" s="8">
        <f t="shared" si="224"/>
        <v>12362477.181936204</v>
      </c>
      <c r="EV134" s="8">
        <f t="shared" si="225"/>
        <v>4247873.3491689712</v>
      </c>
      <c r="EW134" s="8">
        <f t="shared" si="226"/>
        <v>10778471.744465131</v>
      </c>
    </row>
    <row r="135" spans="1:153">
      <c r="A135">
        <v>2013</v>
      </c>
      <c r="B135">
        <v>2</v>
      </c>
      <c r="C135" s="11">
        <v>-5.135714285714287</v>
      </c>
      <c r="D135">
        <v>759.8</v>
      </c>
      <c r="E135">
        <v>0</v>
      </c>
      <c r="F135">
        <v>703.8</v>
      </c>
      <c r="G135">
        <v>0</v>
      </c>
      <c r="H135">
        <v>647.79999999999995</v>
      </c>
      <c r="I135">
        <v>0</v>
      </c>
      <c r="J135">
        <v>591.79999999999995</v>
      </c>
      <c r="K135">
        <v>0</v>
      </c>
      <c r="L135">
        <v>535.79999999999995</v>
      </c>
      <c r="M135">
        <v>0</v>
      </c>
      <c r="N135">
        <v>479.8</v>
      </c>
      <c r="O135">
        <v>0</v>
      </c>
      <c r="P135">
        <v>423.8</v>
      </c>
      <c r="Q135">
        <v>0</v>
      </c>
      <c r="R135">
        <v>367.8</v>
      </c>
      <c r="S135">
        <v>0</v>
      </c>
      <c r="T135">
        <v>23</v>
      </c>
      <c r="EG135" s="8">
        <f>Dataset!D15</f>
        <v>11933004.618414706</v>
      </c>
      <c r="EH135" s="8">
        <f>Dataset!G15</f>
        <v>4293515.4118769756</v>
      </c>
      <c r="EI135" s="8">
        <f>Dataset!J15</f>
        <v>10066435.971520996</v>
      </c>
      <c r="EL135" s="95" t="s">
        <v>128</v>
      </c>
      <c r="EQ135" s="96"/>
      <c r="EU135" s="8">
        <f t="shared" si="224"/>
        <v>12505326.42310128</v>
      </c>
      <c r="EV135" s="8">
        <f t="shared" si="225"/>
        <v>4295868.5381484572</v>
      </c>
      <c r="EW135" s="8">
        <f t="shared" si="226"/>
        <v>10806152.860704778</v>
      </c>
    </row>
    <row r="136" spans="1:153">
      <c r="A136">
        <v>2013</v>
      </c>
      <c r="B136">
        <v>3</v>
      </c>
      <c r="C136" s="11">
        <v>-0.78064516129032269</v>
      </c>
      <c r="D136">
        <v>706.2</v>
      </c>
      <c r="E136">
        <v>0</v>
      </c>
      <c r="F136">
        <v>644.20000000000005</v>
      </c>
      <c r="G136">
        <v>0</v>
      </c>
      <c r="H136">
        <v>582.20000000000005</v>
      </c>
      <c r="I136">
        <v>0</v>
      </c>
      <c r="J136">
        <v>520.20000000000005</v>
      </c>
      <c r="K136">
        <v>0</v>
      </c>
      <c r="L136">
        <v>458.2</v>
      </c>
      <c r="M136">
        <v>0</v>
      </c>
      <c r="N136">
        <v>396.2</v>
      </c>
      <c r="O136">
        <v>0</v>
      </c>
      <c r="P136">
        <v>334.2</v>
      </c>
      <c r="Q136">
        <v>0</v>
      </c>
      <c r="R136">
        <v>272.7</v>
      </c>
      <c r="S136">
        <v>0.5</v>
      </c>
      <c r="T136">
        <v>18</v>
      </c>
      <c r="EG136" s="8">
        <f>Dataset!D16</f>
        <v>11808394.102076609</v>
      </c>
      <c r="EH136" s="8">
        <f>Dataset!G16</f>
        <v>4374623.3602313511</v>
      </c>
      <c r="EI136" s="8">
        <f>Dataset!J16</f>
        <v>10688896.11731804</v>
      </c>
      <c r="EL136" s="95" t="s">
        <v>129</v>
      </c>
      <c r="EM136">
        <v>10382218.777244201</v>
      </c>
      <c r="EN136" t="s">
        <v>130</v>
      </c>
      <c r="EO136">
        <v>833469.22405481304</v>
      </c>
      <c r="EQ136" s="96"/>
      <c r="EU136" s="8">
        <f t="shared" si="224"/>
        <v>11818883.089717437</v>
      </c>
      <c r="EV136" s="8">
        <f t="shared" si="225"/>
        <v>4117666.3053825172</v>
      </c>
      <c r="EW136" s="8">
        <f t="shared" si="226"/>
        <v>10673134.879311576</v>
      </c>
    </row>
    <row r="137" spans="1:153">
      <c r="A137">
        <v>2013</v>
      </c>
      <c r="B137">
        <v>4</v>
      </c>
      <c r="C137" s="11">
        <v>5.7099999999999991</v>
      </c>
      <c r="D137">
        <v>488.7</v>
      </c>
      <c r="E137">
        <v>0</v>
      </c>
      <c r="F137">
        <v>428.7</v>
      </c>
      <c r="G137">
        <v>0</v>
      </c>
      <c r="H137">
        <v>368.7</v>
      </c>
      <c r="I137">
        <v>0</v>
      </c>
      <c r="J137">
        <v>309.39999999999998</v>
      </c>
      <c r="K137">
        <v>0.7</v>
      </c>
      <c r="L137">
        <v>252.8</v>
      </c>
      <c r="M137">
        <v>4.0999999999999996</v>
      </c>
      <c r="N137">
        <v>200.1</v>
      </c>
      <c r="O137">
        <v>11.4</v>
      </c>
      <c r="P137">
        <v>151.4</v>
      </c>
      <c r="Q137">
        <v>22.7</v>
      </c>
      <c r="R137">
        <v>108.1</v>
      </c>
      <c r="S137">
        <v>39.4</v>
      </c>
      <c r="T137">
        <v>3</v>
      </c>
      <c r="EG137" s="8">
        <f>Dataset!D17</f>
        <v>9226248.1237747781</v>
      </c>
      <c r="EH137" s="8">
        <f>Dataset!G17</f>
        <v>3746140.2054161387</v>
      </c>
      <c r="EI137" s="8">
        <f>Dataset!J17</f>
        <v>9803120.9883631151</v>
      </c>
      <c r="EL137" s="95" t="s">
        <v>131</v>
      </c>
      <c r="EM137">
        <v>38839230201037.797</v>
      </c>
      <c r="EN137" t="s">
        <v>132</v>
      </c>
      <c r="EO137">
        <v>583690.84433755605</v>
      </c>
      <c r="EQ137" s="96"/>
      <c r="EU137" s="8">
        <f t="shared" si="224"/>
        <v>9813416.4261616301</v>
      </c>
      <c r="EV137" s="8">
        <f t="shared" si="225"/>
        <v>3662874.5733901775</v>
      </c>
      <c r="EW137" s="8">
        <f t="shared" si="226"/>
        <v>10281512.10727684</v>
      </c>
    </row>
    <row r="138" spans="1:153">
      <c r="A138">
        <v>2013</v>
      </c>
      <c r="B138">
        <v>5</v>
      </c>
      <c r="C138" s="11">
        <v>13.2258064516129</v>
      </c>
      <c r="D138">
        <v>275.2</v>
      </c>
      <c r="E138">
        <v>3.2</v>
      </c>
      <c r="F138">
        <v>215.9</v>
      </c>
      <c r="G138">
        <v>5.9</v>
      </c>
      <c r="H138">
        <v>163.69999999999999</v>
      </c>
      <c r="I138">
        <v>15.7</v>
      </c>
      <c r="J138">
        <v>120.1</v>
      </c>
      <c r="K138">
        <v>34.1</v>
      </c>
      <c r="L138">
        <v>80.2</v>
      </c>
      <c r="M138">
        <v>56.2</v>
      </c>
      <c r="N138">
        <v>48.9</v>
      </c>
      <c r="O138">
        <v>86.9</v>
      </c>
      <c r="P138">
        <v>26.1</v>
      </c>
      <c r="Q138">
        <v>126.1</v>
      </c>
      <c r="R138">
        <v>10.7</v>
      </c>
      <c r="S138">
        <v>172.7</v>
      </c>
      <c r="T138">
        <v>0</v>
      </c>
      <c r="EG138" s="8">
        <f>Dataset!D18</f>
        <v>8145944.877643276</v>
      </c>
      <c r="EH138" s="8">
        <f>Dataset!G18</f>
        <v>3595184.8228466981</v>
      </c>
      <c r="EI138" s="8">
        <f>Dataset!J18</f>
        <v>9546584.7656909451</v>
      </c>
      <c r="EL138" s="95" t="s">
        <v>133</v>
      </c>
      <c r="EM138">
        <v>0.51849041723026801</v>
      </c>
      <c r="EN138" t="s">
        <v>134</v>
      </c>
      <c r="EO138">
        <v>0.51004288069044801</v>
      </c>
      <c r="EQ138" s="96"/>
      <c r="EU138" s="8">
        <f t="shared" si="224"/>
        <v>8738825.4888450727</v>
      </c>
      <c r="EV138" s="8">
        <f t="shared" si="225"/>
        <v>3481177.6560296379</v>
      </c>
      <c r="EW138" s="8">
        <f t="shared" si="226"/>
        <v>10056786.962667029</v>
      </c>
    </row>
    <row r="139" spans="1:153">
      <c r="A139">
        <v>2013</v>
      </c>
      <c r="B139">
        <v>6</v>
      </c>
      <c r="C139" s="11">
        <v>16.883887847281404</v>
      </c>
      <c r="D139">
        <v>162.1</v>
      </c>
      <c r="E139">
        <v>8.6</v>
      </c>
      <c r="F139">
        <v>115.1</v>
      </c>
      <c r="G139">
        <v>21.6</v>
      </c>
      <c r="H139">
        <v>74.5</v>
      </c>
      <c r="I139">
        <v>41</v>
      </c>
      <c r="J139">
        <v>39.4</v>
      </c>
      <c r="K139">
        <v>65.900000000000006</v>
      </c>
      <c r="L139">
        <v>14.4</v>
      </c>
      <c r="M139">
        <v>100.9</v>
      </c>
      <c r="N139">
        <v>3.4</v>
      </c>
      <c r="O139">
        <v>149.9</v>
      </c>
      <c r="P139">
        <v>0</v>
      </c>
      <c r="Q139">
        <v>206.5</v>
      </c>
      <c r="R139">
        <v>0</v>
      </c>
      <c r="S139">
        <v>266.5</v>
      </c>
      <c r="T139">
        <v>0</v>
      </c>
      <c r="EG139" s="8">
        <f>Dataset!D19</f>
        <v>8158035.0975392917</v>
      </c>
      <c r="EH139" s="8">
        <f>Dataset!G19</f>
        <v>3650453.6258274256</v>
      </c>
      <c r="EI139" s="8">
        <f>Dataset!J19</f>
        <v>9600861.3503311947</v>
      </c>
      <c r="EL139" s="95" t="s">
        <v>188</v>
      </c>
      <c r="EM139">
        <v>64.130975710214003</v>
      </c>
      <c r="EN139" t="s">
        <v>135</v>
      </c>
      <c r="EO139" s="90">
        <v>2.1843362395579702E-19</v>
      </c>
      <c r="EQ139" s="96"/>
      <c r="EU139" s="8">
        <f t="shared" si="224"/>
        <v>8669942.3667138834</v>
      </c>
      <c r="EV139" s="8">
        <f t="shared" si="225"/>
        <v>3514248.5666421708</v>
      </c>
      <c r="EW139" s="8">
        <f t="shared" si="226"/>
        <v>10111446.723994551</v>
      </c>
    </row>
    <row r="140" spans="1:153">
      <c r="A140">
        <v>2013</v>
      </c>
      <c r="B140">
        <v>7</v>
      </c>
      <c r="C140" s="11">
        <v>20.958064516129028</v>
      </c>
      <c r="D140">
        <v>62.2</v>
      </c>
      <c r="E140">
        <v>29.9</v>
      </c>
      <c r="F140">
        <v>28.6</v>
      </c>
      <c r="G140">
        <v>58.3</v>
      </c>
      <c r="H140">
        <v>6.3</v>
      </c>
      <c r="I140">
        <v>98</v>
      </c>
      <c r="J140">
        <v>0.2</v>
      </c>
      <c r="K140">
        <v>153.9</v>
      </c>
      <c r="L140">
        <v>0</v>
      </c>
      <c r="M140">
        <v>215.7</v>
      </c>
      <c r="N140">
        <v>0</v>
      </c>
      <c r="O140">
        <v>277.7</v>
      </c>
      <c r="P140">
        <v>0</v>
      </c>
      <c r="Q140">
        <v>339.7</v>
      </c>
      <c r="R140">
        <v>0</v>
      </c>
      <c r="S140">
        <v>401.7</v>
      </c>
      <c r="T140">
        <v>0</v>
      </c>
      <c r="EG140" s="8">
        <f>Dataset!D20</f>
        <v>9381527.0858831536</v>
      </c>
      <c r="EH140" s="8">
        <f>Dataset!G20</f>
        <v>4069837.8484544731</v>
      </c>
      <c r="EI140" s="8">
        <f>Dataset!J20</f>
        <v>9700292.7916630208</v>
      </c>
      <c r="EL140" s="97" t="s">
        <v>136</v>
      </c>
      <c r="EM140" s="98">
        <v>-0.19316947004654</v>
      </c>
      <c r="EN140" s="98" t="s">
        <v>137</v>
      </c>
      <c r="EO140" s="98">
        <v>2.3038106683337598</v>
      </c>
      <c r="EP140" s="98"/>
      <c r="EQ140" s="99"/>
      <c r="EU140" s="8">
        <f t="shared" si="224"/>
        <v>10244524.425834931</v>
      </c>
      <c r="EV140" s="8">
        <f t="shared" si="225"/>
        <v>3954185.3405943555</v>
      </c>
      <c r="EW140" s="8">
        <f t="shared" si="226"/>
        <v>10499540.943811474</v>
      </c>
    </row>
    <row r="141" spans="1:153">
      <c r="A141">
        <v>2013</v>
      </c>
      <c r="B141">
        <v>8</v>
      </c>
      <c r="C141" s="11">
        <v>19.616129032258069</v>
      </c>
      <c r="D141">
        <v>84.9</v>
      </c>
      <c r="E141">
        <v>11</v>
      </c>
      <c r="F141">
        <v>42.5</v>
      </c>
      <c r="G141">
        <v>30.6</v>
      </c>
      <c r="H141">
        <v>13.8</v>
      </c>
      <c r="I141">
        <v>63.9</v>
      </c>
      <c r="J141">
        <v>1.8</v>
      </c>
      <c r="K141">
        <v>113.9</v>
      </c>
      <c r="L141">
        <v>0</v>
      </c>
      <c r="M141">
        <v>174.1</v>
      </c>
      <c r="N141">
        <v>0</v>
      </c>
      <c r="O141">
        <v>236.1</v>
      </c>
      <c r="P141">
        <v>0</v>
      </c>
      <c r="Q141">
        <v>298.10000000000002</v>
      </c>
      <c r="R141">
        <v>0</v>
      </c>
      <c r="S141">
        <v>360.1</v>
      </c>
      <c r="T141">
        <v>0</v>
      </c>
      <c r="EG141" s="8">
        <f>Dataset!D21</f>
        <v>8900086.9413107354</v>
      </c>
      <c r="EH141" s="8">
        <f>Dataset!G21</f>
        <v>3921872.9498774898</v>
      </c>
      <c r="EI141" s="8">
        <f>Dataset!J21</f>
        <v>9644399.6486493591</v>
      </c>
      <c r="EU141" s="8">
        <f t="shared" si="224"/>
        <v>9373318.3975959625</v>
      </c>
      <c r="EV141" s="8">
        <f t="shared" si="225"/>
        <v>3782782.7487136312</v>
      </c>
      <c r="EW141" s="8">
        <f t="shared" si="226"/>
        <v>10226770.219632052</v>
      </c>
    </row>
    <row r="142" spans="1:153">
      <c r="A142">
        <v>2013</v>
      </c>
      <c r="B142">
        <v>9</v>
      </c>
      <c r="C142" s="11">
        <v>15.35333333333333</v>
      </c>
      <c r="D142">
        <v>205.2</v>
      </c>
      <c r="E142">
        <v>5.8</v>
      </c>
      <c r="F142">
        <v>152.30000000000001</v>
      </c>
      <c r="G142">
        <v>12.9</v>
      </c>
      <c r="H142">
        <v>103.5</v>
      </c>
      <c r="I142">
        <v>24.1</v>
      </c>
      <c r="J142">
        <v>63.2</v>
      </c>
      <c r="K142">
        <v>43.8</v>
      </c>
      <c r="L142">
        <v>32.4</v>
      </c>
      <c r="M142">
        <v>73</v>
      </c>
      <c r="N142">
        <v>13.8</v>
      </c>
      <c r="O142">
        <v>114.4</v>
      </c>
      <c r="P142">
        <v>2.9</v>
      </c>
      <c r="Q142">
        <v>163.5</v>
      </c>
      <c r="R142">
        <v>0</v>
      </c>
      <c r="S142">
        <v>220.6</v>
      </c>
      <c r="T142">
        <v>0</v>
      </c>
      <c r="EG142" s="8">
        <f>Dataset!D22</f>
        <v>7939283.2786467914</v>
      </c>
      <c r="EH142" s="8">
        <f>Dataset!G22</f>
        <v>3601551.1249350826</v>
      </c>
      <c r="EI142" s="8">
        <f>Dataset!J22</f>
        <v>9357221.2777383216</v>
      </c>
      <c r="EU142" s="8">
        <f t="shared" si="224"/>
        <v>8408301.2515842579</v>
      </c>
      <c r="EV142" s="8">
        <f t="shared" si="225"/>
        <v>3440629.0324089518</v>
      </c>
      <c r="EW142" s="8">
        <f t="shared" si="226"/>
        <v>10019003.54833479</v>
      </c>
    </row>
    <row r="143" spans="1:153">
      <c r="A143">
        <v>2013</v>
      </c>
      <c r="B143">
        <v>10</v>
      </c>
      <c r="C143" s="11">
        <v>10.427416330816985</v>
      </c>
      <c r="D143">
        <v>358.8</v>
      </c>
      <c r="E143">
        <v>0</v>
      </c>
      <c r="F143">
        <v>296.8</v>
      </c>
      <c r="G143">
        <v>0</v>
      </c>
      <c r="H143">
        <v>234.9</v>
      </c>
      <c r="I143">
        <v>0.1</v>
      </c>
      <c r="J143">
        <v>175.4</v>
      </c>
      <c r="K143">
        <v>2.6</v>
      </c>
      <c r="L143">
        <v>126</v>
      </c>
      <c r="M143">
        <v>15.2</v>
      </c>
      <c r="N143">
        <v>86.9</v>
      </c>
      <c r="O143">
        <v>38.1</v>
      </c>
      <c r="P143">
        <v>55.6</v>
      </c>
      <c r="Q143">
        <v>68.8</v>
      </c>
      <c r="R143">
        <v>33.9</v>
      </c>
      <c r="S143">
        <v>109.1</v>
      </c>
      <c r="T143">
        <v>0</v>
      </c>
      <c r="EG143" s="8">
        <f>Dataset!D23</f>
        <v>8433400.4425314926</v>
      </c>
      <c r="EH143" s="8">
        <f>Dataset!G23</f>
        <v>3638006.1988442158</v>
      </c>
      <c r="EI143" s="8">
        <f>Dataset!J23</f>
        <v>9397512.7869254183</v>
      </c>
      <c r="EU143" s="8">
        <f t="shared" si="224"/>
        <v>8570842.8887585998</v>
      </c>
      <c r="EV143" s="8">
        <f t="shared" si="225"/>
        <v>3417423.2769767339</v>
      </c>
      <c r="EW143" s="8">
        <f t="shared" si="226"/>
        <v>10033376.471488265</v>
      </c>
    </row>
    <row r="144" spans="1:153">
      <c r="A144">
        <v>2013</v>
      </c>
      <c r="B144">
        <v>11</v>
      </c>
      <c r="C144" s="11">
        <v>2.1099999999999985</v>
      </c>
      <c r="D144">
        <v>596.70000000000005</v>
      </c>
      <c r="E144">
        <v>0</v>
      </c>
      <c r="F144">
        <v>536.70000000000005</v>
      </c>
      <c r="G144">
        <v>0</v>
      </c>
      <c r="H144">
        <v>476.7</v>
      </c>
      <c r="I144">
        <v>0</v>
      </c>
      <c r="J144">
        <v>416.7</v>
      </c>
      <c r="K144">
        <v>0</v>
      </c>
      <c r="L144">
        <v>356.7</v>
      </c>
      <c r="M144">
        <v>0</v>
      </c>
      <c r="N144">
        <v>298.39999999999998</v>
      </c>
      <c r="O144">
        <v>1.7</v>
      </c>
      <c r="P144">
        <v>243.3</v>
      </c>
      <c r="Q144">
        <v>6.6</v>
      </c>
      <c r="R144">
        <v>190.4</v>
      </c>
      <c r="S144">
        <v>13.7</v>
      </c>
      <c r="T144">
        <v>11</v>
      </c>
      <c r="EG144" s="8">
        <f>Dataset!D24</f>
        <v>10562999.854916623</v>
      </c>
      <c r="EH144" s="8">
        <f>Dataset!G24</f>
        <v>3996946.5825713533</v>
      </c>
      <c r="EI144" s="8">
        <f>Dataset!J24</f>
        <v>9866184.0170310847</v>
      </c>
      <c r="EU144" s="8">
        <f t="shared" si="224"/>
        <v>10826608.159476828</v>
      </c>
      <c r="EV144" s="8">
        <f t="shared" si="225"/>
        <v>3884579.6220610877</v>
      </c>
      <c r="EW144" s="8">
        <f t="shared" si="226"/>
        <v>10480853.300063021</v>
      </c>
    </row>
    <row r="145" spans="1:153">
      <c r="A145">
        <v>2013</v>
      </c>
      <c r="B145">
        <v>12</v>
      </c>
      <c r="C145" s="11">
        <v>-5.1451612903225827</v>
      </c>
      <c r="D145">
        <v>841.5</v>
      </c>
      <c r="E145">
        <v>0</v>
      </c>
      <c r="F145">
        <v>779.5</v>
      </c>
      <c r="G145">
        <v>0</v>
      </c>
      <c r="H145">
        <v>717.5</v>
      </c>
      <c r="I145">
        <v>0</v>
      </c>
      <c r="J145">
        <v>655.5</v>
      </c>
      <c r="K145">
        <v>0</v>
      </c>
      <c r="L145">
        <v>593.5</v>
      </c>
      <c r="M145">
        <v>0</v>
      </c>
      <c r="N145">
        <v>531.5</v>
      </c>
      <c r="O145">
        <v>0</v>
      </c>
      <c r="P145">
        <v>469.5</v>
      </c>
      <c r="Q145">
        <v>0</v>
      </c>
      <c r="R145">
        <v>407.5</v>
      </c>
      <c r="S145">
        <v>0</v>
      </c>
      <c r="T145">
        <v>27</v>
      </c>
      <c r="EG145" s="8">
        <f>Dataset!D25</f>
        <v>13687777.934921203</v>
      </c>
      <c r="EH145" s="8">
        <f>Dataset!G25</f>
        <v>4631276.4678350054</v>
      </c>
      <c r="EI145" s="8">
        <f>Dataset!J25</f>
        <v>9592904.3171253409</v>
      </c>
      <c r="EU145" s="8">
        <f t="shared" si="224"/>
        <v>13116030.897075452</v>
      </c>
      <c r="EV145" s="8">
        <f t="shared" si="225"/>
        <v>4428372.002460245</v>
      </c>
      <c r="EW145" s="8">
        <f t="shared" si="226"/>
        <v>10924494.277111858</v>
      </c>
    </row>
    <row r="146" spans="1:153">
      <c r="A146">
        <v>2014</v>
      </c>
      <c r="B146">
        <v>1</v>
      </c>
      <c r="C146" s="11">
        <v>-8.6483870967741936</v>
      </c>
      <c r="D146">
        <v>950.1</v>
      </c>
      <c r="E146">
        <v>0</v>
      </c>
      <c r="F146">
        <v>888.1</v>
      </c>
      <c r="G146">
        <v>0</v>
      </c>
      <c r="H146">
        <v>826.1</v>
      </c>
      <c r="I146">
        <v>0</v>
      </c>
      <c r="J146">
        <v>764.1</v>
      </c>
      <c r="K146">
        <v>0</v>
      </c>
      <c r="L146">
        <v>702.1</v>
      </c>
      <c r="M146">
        <v>0</v>
      </c>
      <c r="N146">
        <v>640.1</v>
      </c>
      <c r="O146">
        <v>0</v>
      </c>
      <c r="P146">
        <v>578.1</v>
      </c>
      <c r="Q146">
        <v>0</v>
      </c>
      <c r="R146">
        <v>516.1</v>
      </c>
      <c r="S146">
        <v>0</v>
      </c>
      <c r="T146">
        <v>27</v>
      </c>
      <c r="EG146" s="8">
        <f>Dataset!D26</f>
        <v>14704397.908763388</v>
      </c>
      <c r="EH146" s="8">
        <f>Dataset!G26</f>
        <v>4934336.5870424351</v>
      </c>
      <c r="EI146" s="8">
        <f>Dataset!J26</f>
        <v>10681837.157593889</v>
      </c>
      <c r="EU146" s="8">
        <f t="shared" si="224"/>
        <v>14157200.53402357</v>
      </c>
      <c r="EV146" s="8">
        <f t="shared" si="225"/>
        <v>4677763.2715115482</v>
      </c>
      <c r="EW146" s="8">
        <f t="shared" si="226"/>
        <v>11126250.600845125</v>
      </c>
    </row>
    <row r="147" spans="1:153">
      <c r="A147">
        <v>2014</v>
      </c>
      <c r="B147">
        <v>2</v>
      </c>
      <c r="C147" s="11">
        <v>-8.4321428571428552</v>
      </c>
      <c r="D147">
        <v>852.1</v>
      </c>
      <c r="E147">
        <v>0</v>
      </c>
      <c r="F147">
        <v>796.1</v>
      </c>
      <c r="G147">
        <v>0</v>
      </c>
      <c r="H147">
        <v>740.1</v>
      </c>
      <c r="I147">
        <v>0</v>
      </c>
      <c r="J147">
        <v>684.1</v>
      </c>
      <c r="K147">
        <v>0</v>
      </c>
      <c r="L147">
        <v>628.1</v>
      </c>
      <c r="M147">
        <v>0</v>
      </c>
      <c r="N147">
        <v>572.1</v>
      </c>
      <c r="O147">
        <v>0</v>
      </c>
      <c r="P147">
        <v>516.1</v>
      </c>
      <c r="Q147">
        <v>0</v>
      </c>
      <c r="R147">
        <v>460.1</v>
      </c>
      <c r="S147">
        <v>0</v>
      </c>
      <c r="T147">
        <v>25</v>
      </c>
      <c r="EG147" s="8">
        <f>Dataset!D27</f>
        <v>12967153.882261178</v>
      </c>
      <c r="EH147" s="8">
        <f>Dataset!G27</f>
        <v>4526857.3424909981</v>
      </c>
      <c r="EI147" s="8">
        <f>Dataset!J27</f>
        <v>9655716.0824489109</v>
      </c>
      <c r="EU147" s="8">
        <f t="shared" si="224"/>
        <v>13390224.742533244</v>
      </c>
      <c r="EV147" s="8">
        <f t="shared" si="225"/>
        <v>4507828.1526368111</v>
      </c>
      <c r="EW147" s="8">
        <f t="shared" si="226"/>
        <v>10977627.157947691</v>
      </c>
    </row>
    <row r="148" spans="1:153">
      <c r="A148">
        <v>2014</v>
      </c>
      <c r="B148">
        <v>3</v>
      </c>
      <c r="C148" s="11">
        <v>-5.5483870967741913</v>
      </c>
      <c r="D148">
        <v>854</v>
      </c>
      <c r="E148">
        <v>0</v>
      </c>
      <c r="F148">
        <v>792</v>
      </c>
      <c r="G148">
        <v>0</v>
      </c>
      <c r="H148">
        <v>730</v>
      </c>
      <c r="I148">
        <v>0</v>
      </c>
      <c r="J148">
        <v>668</v>
      </c>
      <c r="K148">
        <v>0</v>
      </c>
      <c r="L148">
        <v>606</v>
      </c>
      <c r="M148">
        <v>0</v>
      </c>
      <c r="N148">
        <v>544</v>
      </c>
      <c r="O148">
        <v>0</v>
      </c>
      <c r="P148">
        <v>482</v>
      </c>
      <c r="Q148">
        <v>0</v>
      </c>
      <c r="R148">
        <v>420</v>
      </c>
      <c r="S148">
        <v>0</v>
      </c>
      <c r="T148">
        <v>24</v>
      </c>
      <c r="EG148" s="8">
        <f>Dataset!D28</f>
        <v>12728700.391282</v>
      </c>
      <c r="EH148" s="8">
        <f>Dataset!G28</f>
        <v>4605272.0758394049</v>
      </c>
      <c r="EI148" s="8">
        <f>Dataset!J28</f>
        <v>10469185.0488049</v>
      </c>
      <c r="EU148" s="8">
        <f t="shared" si="224"/>
        <v>13235870.864495814</v>
      </c>
      <c r="EV148" s="8">
        <f t="shared" si="225"/>
        <v>4457077.2590269241</v>
      </c>
      <c r="EW148" s="8">
        <f t="shared" si="226"/>
        <v>10947716.690064583</v>
      </c>
    </row>
    <row r="149" spans="1:153">
      <c r="A149">
        <v>2014</v>
      </c>
      <c r="B149">
        <v>4</v>
      </c>
      <c r="C149" s="11">
        <v>5.0100000000000007</v>
      </c>
      <c r="D149">
        <v>509.7</v>
      </c>
      <c r="E149">
        <v>0</v>
      </c>
      <c r="F149">
        <v>449.7</v>
      </c>
      <c r="G149">
        <v>0</v>
      </c>
      <c r="H149">
        <v>389.7</v>
      </c>
      <c r="I149">
        <v>0</v>
      </c>
      <c r="J149">
        <v>329.7</v>
      </c>
      <c r="K149">
        <v>0</v>
      </c>
      <c r="L149">
        <v>269.7</v>
      </c>
      <c r="M149">
        <v>0</v>
      </c>
      <c r="N149">
        <v>210.8</v>
      </c>
      <c r="O149">
        <v>1.1000000000000001</v>
      </c>
      <c r="P149">
        <v>155.30000000000001</v>
      </c>
      <c r="Q149">
        <v>5.6</v>
      </c>
      <c r="R149">
        <v>105.1</v>
      </c>
      <c r="S149">
        <v>15.4</v>
      </c>
      <c r="T149">
        <v>2</v>
      </c>
      <c r="EG149" s="8">
        <f>Dataset!D29</f>
        <v>9846452.6827491652</v>
      </c>
      <c r="EH149" s="8">
        <f>Dataset!G29</f>
        <v>3814954.5675877719</v>
      </c>
      <c r="EI149" s="8">
        <f>Dataset!J29</f>
        <v>9607017.8016199935</v>
      </c>
      <c r="EU149" s="8">
        <f t="shared" si="224"/>
        <v>9992521.9862310961</v>
      </c>
      <c r="EV149" s="8">
        <f t="shared" si="225"/>
        <v>3684791.0363570051</v>
      </c>
      <c r="EW149" s="8">
        <f t="shared" si="226"/>
        <v>10319225.305912064</v>
      </c>
    </row>
    <row r="150" spans="1:153">
      <c r="A150">
        <v>2014</v>
      </c>
      <c r="B150">
        <v>5</v>
      </c>
      <c r="C150" s="11">
        <v>12.404299059254333</v>
      </c>
      <c r="D150">
        <v>297.5</v>
      </c>
      <c r="E150">
        <v>0</v>
      </c>
      <c r="F150">
        <v>236.8</v>
      </c>
      <c r="G150">
        <v>1.3</v>
      </c>
      <c r="H150">
        <v>180.7</v>
      </c>
      <c r="I150">
        <v>7.2</v>
      </c>
      <c r="J150">
        <v>125.5</v>
      </c>
      <c r="K150">
        <v>14</v>
      </c>
      <c r="L150">
        <v>78.3</v>
      </c>
      <c r="M150">
        <v>28.8</v>
      </c>
      <c r="N150">
        <v>46</v>
      </c>
      <c r="O150">
        <v>58.5</v>
      </c>
      <c r="P150">
        <v>25.4</v>
      </c>
      <c r="Q150">
        <v>99.9</v>
      </c>
      <c r="R150">
        <v>9.8000000000000007</v>
      </c>
      <c r="S150">
        <v>146.30000000000001</v>
      </c>
      <c r="T150">
        <v>0</v>
      </c>
      <c r="EG150" s="8">
        <f>Dataset!D30</f>
        <v>8148601.8313937848</v>
      </c>
      <c r="EH150" s="8">
        <f>Dataset!G30</f>
        <v>3559502.1545901899</v>
      </c>
      <c r="EI150" s="8">
        <f>Dataset!J30</f>
        <v>9541194.3539682645</v>
      </c>
      <c r="EU150" s="8">
        <f t="shared" si="224"/>
        <v>8345107.2188761104</v>
      </c>
      <c r="EV150" s="8">
        <f t="shared" si="225"/>
        <v>3363919.4806485255</v>
      </c>
      <c r="EW150" s="8">
        <f t="shared" si="226"/>
        <v>9998085.4045694191</v>
      </c>
    </row>
    <row r="151" spans="1:153">
      <c r="A151">
        <v>2014</v>
      </c>
      <c r="B151">
        <v>6</v>
      </c>
      <c r="C151" s="11">
        <v>17.47666666666667</v>
      </c>
      <c r="D151">
        <v>144.6</v>
      </c>
      <c r="E151">
        <v>8.9</v>
      </c>
      <c r="F151">
        <v>95.4</v>
      </c>
      <c r="G151">
        <v>19.7</v>
      </c>
      <c r="H151">
        <v>57.2</v>
      </c>
      <c r="I151">
        <v>41.5</v>
      </c>
      <c r="J151">
        <v>24.3</v>
      </c>
      <c r="K151">
        <v>68.599999999999994</v>
      </c>
      <c r="L151">
        <v>8.3000000000000007</v>
      </c>
      <c r="M151">
        <v>112.6</v>
      </c>
      <c r="N151">
        <v>1.6</v>
      </c>
      <c r="O151">
        <v>165.9</v>
      </c>
      <c r="P151">
        <v>0</v>
      </c>
      <c r="Q151">
        <v>224.3</v>
      </c>
      <c r="R151">
        <v>0</v>
      </c>
      <c r="S151">
        <v>284.3</v>
      </c>
      <c r="T151">
        <v>0</v>
      </c>
      <c r="EG151" s="8">
        <f>Dataset!D31</f>
        <v>7885359.6153971031</v>
      </c>
      <c r="EH151" s="8">
        <f>Dataset!G31</f>
        <v>3502908.2119836737</v>
      </c>
      <c r="EI151" s="8">
        <f>Dataset!J31</f>
        <v>9642768.5336195827</v>
      </c>
      <c r="EU151" s="8">
        <f t="shared" si="224"/>
        <v>8585017.510294728</v>
      </c>
      <c r="EV151" s="8">
        <f t="shared" si="225"/>
        <v>3548447.3804040854</v>
      </c>
      <c r="EW151" s="8">
        <f t="shared" si="226"/>
        <v>10087437.204470791</v>
      </c>
    </row>
    <row r="152" spans="1:153">
      <c r="A152">
        <v>2014</v>
      </c>
      <c r="B152">
        <v>7</v>
      </c>
      <c r="C152" s="11">
        <v>18.664516129032254</v>
      </c>
      <c r="D152">
        <v>110</v>
      </c>
      <c r="E152">
        <v>6.6</v>
      </c>
      <c r="F152">
        <v>63.7</v>
      </c>
      <c r="G152">
        <v>22.3</v>
      </c>
      <c r="H152">
        <v>29.7</v>
      </c>
      <c r="I152">
        <v>50.3</v>
      </c>
      <c r="J152">
        <v>6.3</v>
      </c>
      <c r="K152">
        <v>88.9</v>
      </c>
      <c r="L152">
        <v>0</v>
      </c>
      <c r="M152">
        <v>144.6</v>
      </c>
      <c r="N152">
        <v>0</v>
      </c>
      <c r="O152">
        <v>206.6</v>
      </c>
      <c r="P152">
        <v>0</v>
      </c>
      <c r="Q152">
        <v>268.60000000000002</v>
      </c>
      <c r="R152">
        <v>0</v>
      </c>
      <c r="S152">
        <v>330.6</v>
      </c>
      <c r="T152">
        <v>0</v>
      </c>
      <c r="EG152" s="8">
        <f>Dataset!D32</f>
        <v>8590753.1089520808</v>
      </c>
      <c r="EH152" s="8">
        <f>Dataset!G32</f>
        <v>3728634.3077657744</v>
      </c>
      <c r="EI152" s="8">
        <f>Dataset!J32</f>
        <v>9404652.669062797</v>
      </c>
      <c r="EU152" s="8">
        <f t="shared" si="224"/>
        <v>8862369.8208243083</v>
      </c>
      <c r="EV152" s="8">
        <f t="shared" si="225"/>
        <v>3661235.2376443679</v>
      </c>
      <c r="EW152" s="8">
        <f t="shared" si="226"/>
        <v>10125156.463505933</v>
      </c>
    </row>
    <row r="153" spans="1:153">
      <c r="A153">
        <v>2014</v>
      </c>
      <c r="B153">
        <v>8</v>
      </c>
      <c r="C153" s="11">
        <v>18.703225806451613</v>
      </c>
      <c r="D153">
        <v>106.7</v>
      </c>
      <c r="E153">
        <v>4.5</v>
      </c>
      <c r="F153">
        <v>58.1</v>
      </c>
      <c r="G153">
        <v>17.899999999999999</v>
      </c>
      <c r="H153">
        <v>24.1</v>
      </c>
      <c r="I153">
        <v>45.9</v>
      </c>
      <c r="J153">
        <v>7.6</v>
      </c>
      <c r="K153">
        <v>91.4</v>
      </c>
      <c r="L153">
        <v>1.3</v>
      </c>
      <c r="M153">
        <v>147.1</v>
      </c>
      <c r="N153">
        <v>0</v>
      </c>
      <c r="O153">
        <v>207.8</v>
      </c>
      <c r="P153">
        <v>0</v>
      </c>
      <c r="Q153">
        <v>269.8</v>
      </c>
      <c r="R153">
        <v>0</v>
      </c>
      <c r="S153">
        <v>331.8</v>
      </c>
      <c r="T153">
        <v>0</v>
      </c>
      <c r="EG153" s="8">
        <f>Dataset!D33</f>
        <v>8488281.9783843793</v>
      </c>
      <c r="EH153" s="8">
        <f>Dataset!G33</f>
        <v>3693949.5644368851</v>
      </c>
      <c r="EI153" s="8">
        <f>Dataset!J33</f>
        <v>9443378.8379370309</v>
      </c>
      <c r="EU153" s="8">
        <f t="shared" si="224"/>
        <v>8930242.2739403248</v>
      </c>
      <c r="EV153" s="8">
        <f t="shared" si="225"/>
        <v>3674521.2208585958</v>
      </c>
      <c r="EW153" s="8">
        <f t="shared" si="226"/>
        <v>10091991.827609485</v>
      </c>
    </row>
    <row r="154" spans="1:153">
      <c r="A154">
        <v>2014</v>
      </c>
      <c r="B154">
        <v>9</v>
      </c>
      <c r="C154" s="11">
        <v>15.836666666666668</v>
      </c>
      <c r="D154">
        <v>188.5</v>
      </c>
      <c r="E154">
        <v>3.6</v>
      </c>
      <c r="F154">
        <v>134.9</v>
      </c>
      <c r="G154">
        <v>10</v>
      </c>
      <c r="H154">
        <v>86.3</v>
      </c>
      <c r="I154">
        <v>21.4</v>
      </c>
      <c r="J154">
        <v>46</v>
      </c>
      <c r="K154">
        <v>41.1</v>
      </c>
      <c r="L154">
        <v>25</v>
      </c>
      <c r="M154">
        <v>80.099999999999994</v>
      </c>
      <c r="N154">
        <v>10.9</v>
      </c>
      <c r="O154">
        <v>126</v>
      </c>
      <c r="P154">
        <v>2.9</v>
      </c>
      <c r="Q154">
        <v>178</v>
      </c>
      <c r="R154">
        <v>0</v>
      </c>
      <c r="S154">
        <v>235.1</v>
      </c>
      <c r="T154">
        <v>0</v>
      </c>
      <c r="EG154" s="8">
        <f>Dataset!D34</f>
        <v>7873770.8945107814</v>
      </c>
      <c r="EH154" s="8">
        <f>Dataset!G34</f>
        <v>3459435.1614624569</v>
      </c>
      <c r="EI154" s="8">
        <f>Dataset!J34</f>
        <v>9519586.1219706144</v>
      </c>
      <c r="EU154" s="8">
        <f t="shared" si="224"/>
        <v>8183559.6321891947</v>
      </c>
      <c r="EV154" s="8">
        <f t="shared" si="225"/>
        <v>3452889.3282703515</v>
      </c>
      <c r="EW154" s="8">
        <f t="shared" si="226"/>
        <v>9965216.4693669491</v>
      </c>
    </row>
    <row r="155" spans="1:153">
      <c r="A155">
        <v>2014</v>
      </c>
      <c r="B155">
        <v>10</v>
      </c>
      <c r="C155" s="11">
        <v>10.335483870967741</v>
      </c>
      <c r="D155">
        <v>361.6</v>
      </c>
      <c r="E155">
        <v>0</v>
      </c>
      <c r="F155">
        <v>299.60000000000002</v>
      </c>
      <c r="G155">
        <v>0</v>
      </c>
      <c r="H155">
        <v>238.8</v>
      </c>
      <c r="I155">
        <v>1.2</v>
      </c>
      <c r="J155">
        <v>181.9</v>
      </c>
      <c r="K155">
        <v>6.3</v>
      </c>
      <c r="L155">
        <v>128.9</v>
      </c>
      <c r="M155">
        <v>15.3</v>
      </c>
      <c r="N155">
        <v>85.3</v>
      </c>
      <c r="O155">
        <v>33.700000000000003</v>
      </c>
      <c r="P155">
        <v>47.3</v>
      </c>
      <c r="Q155">
        <v>57.7</v>
      </c>
      <c r="R155">
        <v>15.4</v>
      </c>
      <c r="S155">
        <v>87.8</v>
      </c>
      <c r="T155">
        <v>0</v>
      </c>
      <c r="EG155" s="8">
        <f>Dataset!D35</f>
        <v>8547840.0610966906</v>
      </c>
      <c r="EH155" s="8">
        <f>Dataset!G35</f>
        <v>3530281.7067659004</v>
      </c>
      <c r="EI155" s="8">
        <f>Dataset!J35</f>
        <v>9907377.3413100634</v>
      </c>
      <c r="EU155" s="8">
        <f t="shared" si="224"/>
        <v>8715165.134643551</v>
      </c>
      <c r="EV155" s="8">
        <f t="shared" si="225"/>
        <v>3424494.9219614551</v>
      </c>
      <c r="EW155" s="8">
        <f t="shared" si="226"/>
        <v>10054347.067934565</v>
      </c>
    </row>
    <row r="156" spans="1:153">
      <c r="A156">
        <v>2014</v>
      </c>
      <c r="B156">
        <v>11</v>
      </c>
      <c r="C156" s="11">
        <v>2.057221180614738</v>
      </c>
      <c r="D156">
        <v>598.29999999999995</v>
      </c>
      <c r="E156">
        <v>0</v>
      </c>
      <c r="F156">
        <v>538.29999999999995</v>
      </c>
      <c r="G156">
        <v>0</v>
      </c>
      <c r="H156">
        <v>478.3</v>
      </c>
      <c r="I156">
        <v>0</v>
      </c>
      <c r="J156">
        <v>418.3</v>
      </c>
      <c r="K156">
        <v>0</v>
      </c>
      <c r="L156">
        <v>358.3</v>
      </c>
      <c r="M156">
        <v>0</v>
      </c>
      <c r="N156">
        <v>298.3</v>
      </c>
      <c r="O156">
        <v>0</v>
      </c>
      <c r="P156">
        <v>240.6</v>
      </c>
      <c r="Q156">
        <v>2.2999999999999998</v>
      </c>
      <c r="R156">
        <v>187.8</v>
      </c>
      <c r="S156">
        <v>9.5</v>
      </c>
      <c r="T156">
        <v>10</v>
      </c>
      <c r="EG156" s="8">
        <f>Dataset!D36</f>
        <v>10325715.434604436</v>
      </c>
      <c r="EH156" s="8">
        <f>Dataset!G36</f>
        <v>3852411.9955413882</v>
      </c>
      <c r="EI156" s="8">
        <f>Dataset!J36</f>
        <v>9984378.5274509564</v>
      </c>
      <c r="EU156" s="8">
        <f t="shared" si="224"/>
        <v>10841947.675306633</v>
      </c>
      <c r="EV156" s="8">
        <f t="shared" si="225"/>
        <v>3888253.8949016226</v>
      </c>
      <c r="EW156" s="8">
        <f t="shared" si="226"/>
        <v>10483825.768920971</v>
      </c>
    </row>
    <row r="157" spans="1:153">
      <c r="A157">
        <v>2014</v>
      </c>
      <c r="B157">
        <v>12</v>
      </c>
      <c r="C157" s="11">
        <v>-0.7118299730037333</v>
      </c>
      <c r="D157">
        <v>704.1</v>
      </c>
      <c r="E157">
        <v>0</v>
      </c>
      <c r="F157">
        <v>642.1</v>
      </c>
      <c r="G157">
        <v>0</v>
      </c>
      <c r="H157">
        <v>580.1</v>
      </c>
      <c r="I157">
        <v>0</v>
      </c>
      <c r="J157">
        <v>518.1</v>
      </c>
      <c r="K157">
        <v>0</v>
      </c>
      <c r="L157">
        <v>456.1</v>
      </c>
      <c r="M157">
        <v>0</v>
      </c>
      <c r="N157">
        <v>394.1</v>
      </c>
      <c r="O157">
        <v>0</v>
      </c>
      <c r="P157">
        <v>332.1</v>
      </c>
      <c r="Q157">
        <v>0</v>
      </c>
      <c r="R157">
        <v>270.10000000000002</v>
      </c>
      <c r="S157">
        <v>0</v>
      </c>
      <c r="T157">
        <v>16</v>
      </c>
      <c r="EG157" s="8">
        <f>Dataset!D37</f>
        <v>12627538.647057986</v>
      </c>
      <c r="EH157" s="8">
        <f>Dataset!G37</f>
        <v>4331408.3686589152</v>
      </c>
      <c r="EI157" s="8">
        <f>Dataset!J37</f>
        <v>10635777.259713342</v>
      </c>
      <c r="EU157" s="8">
        <f t="shared" si="224"/>
        <v>11798749.975190816</v>
      </c>
      <c r="EV157" s="8">
        <f t="shared" si="225"/>
        <v>4112843.8222793154</v>
      </c>
      <c r="EW157" s="8">
        <f t="shared" si="226"/>
        <v>10669233.513935518</v>
      </c>
    </row>
    <row r="158" spans="1:153">
      <c r="A158">
        <v>2015</v>
      </c>
      <c r="B158">
        <v>1</v>
      </c>
      <c r="C158" s="11">
        <v>-8.6026891800502554</v>
      </c>
      <c r="D158">
        <v>948.7</v>
      </c>
      <c r="E158">
        <v>0</v>
      </c>
      <c r="F158">
        <v>886.7</v>
      </c>
      <c r="G158">
        <v>0</v>
      </c>
      <c r="H158">
        <v>824.7</v>
      </c>
      <c r="I158">
        <v>0</v>
      </c>
      <c r="J158">
        <v>762.7</v>
      </c>
      <c r="K158">
        <v>0</v>
      </c>
      <c r="L158">
        <v>700.7</v>
      </c>
      <c r="M158">
        <v>0</v>
      </c>
      <c r="N158">
        <v>638.70000000000005</v>
      </c>
      <c r="O158">
        <v>0</v>
      </c>
      <c r="P158">
        <v>576.70000000000005</v>
      </c>
      <c r="Q158">
        <v>0</v>
      </c>
      <c r="R158">
        <v>514.70000000000005</v>
      </c>
      <c r="S158">
        <v>0</v>
      </c>
      <c r="T158">
        <v>30</v>
      </c>
      <c r="EG158" s="8">
        <f>Dataset!D38</f>
        <v>14310997.558754904</v>
      </c>
      <c r="EH158" s="8">
        <f>Dataset!G38</f>
        <v>4747575.1332602715</v>
      </c>
      <c r="EI158" s="8">
        <f>Dataset!J38</f>
        <v>11168744.574688978</v>
      </c>
      <c r="EU158" s="8">
        <f t="shared" si="224"/>
        <v>14143778.457672488</v>
      </c>
      <c r="EV158" s="8">
        <f t="shared" si="225"/>
        <v>4674548.2827760801</v>
      </c>
      <c r="EW158" s="8">
        <f t="shared" si="226"/>
        <v>11123649.69059442</v>
      </c>
    </row>
    <row r="159" spans="1:153">
      <c r="A159">
        <v>2015</v>
      </c>
      <c r="B159">
        <v>2</v>
      </c>
      <c r="C159" s="11">
        <v>-12.739285714285716</v>
      </c>
      <c r="D159">
        <v>972.7</v>
      </c>
      <c r="E159">
        <v>0</v>
      </c>
      <c r="F159">
        <v>916.7</v>
      </c>
      <c r="G159">
        <v>0</v>
      </c>
      <c r="H159">
        <v>860.7</v>
      </c>
      <c r="I159">
        <v>0</v>
      </c>
      <c r="J159">
        <v>804.7</v>
      </c>
      <c r="K159">
        <v>0</v>
      </c>
      <c r="L159">
        <v>748.7</v>
      </c>
      <c r="M159">
        <v>0</v>
      </c>
      <c r="N159">
        <v>692.7</v>
      </c>
      <c r="O159">
        <v>0</v>
      </c>
      <c r="P159">
        <v>636.70000000000005</v>
      </c>
      <c r="Q159">
        <v>0</v>
      </c>
      <c r="R159">
        <v>580.70000000000005</v>
      </c>
      <c r="S159">
        <v>0</v>
      </c>
      <c r="T159">
        <v>28</v>
      </c>
      <c r="EG159" s="8">
        <f>Dataset!D39</f>
        <v>13534834.082463285</v>
      </c>
      <c r="EH159" s="8">
        <f>Dataset!G39</f>
        <v>4458878.8390508816</v>
      </c>
      <c r="EI159" s="8">
        <f>Dataset!J39</f>
        <v>10648933.92287242</v>
      </c>
      <c r="EU159" s="8">
        <f t="shared" si="224"/>
        <v>14546440.748204909</v>
      </c>
      <c r="EV159" s="8">
        <f t="shared" si="225"/>
        <v>4784776.4679921251</v>
      </c>
      <c r="EW159" s="8">
        <f t="shared" si="226"/>
        <v>11201676.998115571</v>
      </c>
    </row>
    <row r="160" spans="1:153">
      <c r="A160">
        <v>2015</v>
      </c>
      <c r="B160">
        <v>3</v>
      </c>
      <c r="C160" s="11">
        <v>-2.8612903225806448</v>
      </c>
      <c r="D160">
        <v>770.7</v>
      </c>
      <c r="E160">
        <v>0</v>
      </c>
      <c r="F160">
        <v>708.7</v>
      </c>
      <c r="G160">
        <v>0</v>
      </c>
      <c r="H160">
        <v>646.70000000000005</v>
      </c>
      <c r="I160">
        <v>0</v>
      </c>
      <c r="J160">
        <v>584.70000000000005</v>
      </c>
      <c r="K160">
        <v>0</v>
      </c>
      <c r="L160">
        <v>522.70000000000005</v>
      </c>
      <c r="M160">
        <v>0</v>
      </c>
      <c r="N160">
        <v>460.7</v>
      </c>
      <c r="O160">
        <v>0</v>
      </c>
      <c r="P160">
        <v>398.7</v>
      </c>
      <c r="Q160">
        <v>0</v>
      </c>
      <c r="R160">
        <v>336.7</v>
      </c>
      <c r="S160">
        <v>0</v>
      </c>
      <c r="T160">
        <v>20</v>
      </c>
      <c r="EG160" s="8">
        <f>Dataset!D40</f>
        <v>12423634.157129707</v>
      </c>
      <c r="EH160" s="8">
        <f>Dataset!G40</f>
        <v>4415788.6061008582</v>
      </c>
      <c r="EI160" s="8">
        <f>Dataset!J40</f>
        <v>11290607.310703058</v>
      </c>
      <c r="EU160" s="8">
        <f t="shared" si="224"/>
        <v>12437257.321606513</v>
      </c>
      <c r="EV160" s="8">
        <f t="shared" si="225"/>
        <v>4265785.4292665785</v>
      </c>
      <c r="EW160" s="8">
        <f t="shared" si="226"/>
        <v>10792962.530147631</v>
      </c>
    </row>
    <row r="161" spans="1:153">
      <c r="A161">
        <v>2015</v>
      </c>
      <c r="B161">
        <v>4</v>
      </c>
      <c r="C161" s="11">
        <v>5.7733333333333325</v>
      </c>
      <c r="D161">
        <v>486.8</v>
      </c>
      <c r="E161">
        <v>0</v>
      </c>
      <c r="F161">
        <v>426.8</v>
      </c>
      <c r="G161">
        <v>0</v>
      </c>
      <c r="H161">
        <v>366.8</v>
      </c>
      <c r="I161">
        <v>0</v>
      </c>
      <c r="J161">
        <v>306.8</v>
      </c>
      <c r="K161">
        <v>0</v>
      </c>
      <c r="L161">
        <v>246.8</v>
      </c>
      <c r="M161">
        <v>0</v>
      </c>
      <c r="N161">
        <v>189</v>
      </c>
      <c r="O161">
        <v>2.2000000000000002</v>
      </c>
      <c r="P161">
        <v>134.6</v>
      </c>
      <c r="Q161">
        <v>7.8</v>
      </c>
      <c r="R161">
        <v>86</v>
      </c>
      <c r="S161">
        <v>19.2</v>
      </c>
      <c r="T161">
        <v>3</v>
      </c>
      <c r="EG161" s="8">
        <f>Dataset!D41</f>
        <v>9170383.7196450848</v>
      </c>
      <c r="EH161" s="8">
        <f>Dataset!G41</f>
        <v>3591413.2612323491</v>
      </c>
      <c r="EI161" s="8">
        <f>Dataset!J41</f>
        <v>10090976.863627547</v>
      </c>
      <c r="EU161" s="8">
        <f t="shared" si="224"/>
        <v>9772975.1659169905</v>
      </c>
      <c r="EV161" s="8">
        <f t="shared" si="225"/>
        <v>3632203.0063268505</v>
      </c>
      <c r="EW161" s="8">
        <f t="shared" si="226"/>
        <v>10276681.845382674</v>
      </c>
    </row>
    <row r="162" spans="1:153">
      <c r="A162">
        <v>2015</v>
      </c>
      <c r="B162">
        <v>5</v>
      </c>
      <c r="C162" s="11">
        <v>13.774730174788454</v>
      </c>
      <c r="D162">
        <v>258.7</v>
      </c>
      <c r="E162">
        <v>3.7</v>
      </c>
      <c r="F162">
        <v>204</v>
      </c>
      <c r="G162">
        <v>11</v>
      </c>
      <c r="H162">
        <v>156</v>
      </c>
      <c r="I162">
        <v>25</v>
      </c>
      <c r="J162">
        <v>111.5</v>
      </c>
      <c r="K162">
        <v>42.5</v>
      </c>
      <c r="L162">
        <v>75.8</v>
      </c>
      <c r="M162">
        <v>68.8</v>
      </c>
      <c r="N162">
        <v>43</v>
      </c>
      <c r="O162">
        <v>98</v>
      </c>
      <c r="P162">
        <v>19.8</v>
      </c>
      <c r="Q162">
        <v>136.80000000000001</v>
      </c>
      <c r="R162">
        <v>7</v>
      </c>
      <c r="S162">
        <v>186</v>
      </c>
      <c r="T162">
        <v>0</v>
      </c>
      <c r="EG162" s="8">
        <f>Dataset!D42</f>
        <v>7979071.440675417</v>
      </c>
      <c r="EH162" s="8">
        <f>Dataset!G42</f>
        <v>3494942.4666425884</v>
      </c>
      <c r="EI162" s="8">
        <f>Dataset!J42</f>
        <v>10181971.20838315</v>
      </c>
      <c r="EU162" s="8">
        <f t="shared" si="224"/>
        <v>8842550.1555143073</v>
      </c>
      <c r="EV162" s="8">
        <f t="shared" si="225"/>
        <v>3522988.6138358866</v>
      </c>
      <c r="EW162" s="8">
        <f t="shared" si="226"/>
        <v>10116012.631565748</v>
      </c>
    </row>
    <row r="163" spans="1:153">
      <c r="A163">
        <v>2015</v>
      </c>
      <c r="B163">
        <v>6</v>
      </c>
      <c r="C163" s="11">
        <v>15.873333333333333</v>
      </c>
      <c r="D163">
        <v>183.8</v>
      </c>
      <c r="E163">
        <v>0</v>
      </c>
      <c r="F163">
        <v>124.5</v>
      </c>
      <c r="G163">
        <v>0.7</v>
      </c>
      <c r="H163">
        <v>69.8</v>
      </c>
      <c r="I163">
        <v>6</v>
      </c>
      <c r="J163">
        <v>29.1</v>
      </c>
      <c r="K163">
        <v>25.3</v>
      </c>
      <c r="L163">
        <v>14.7</v>
      </c>
      <c r="M163">
        <v>70.900000000000006</v>
      </c>
      <c r="N163">
        <v>6.3</v>
      </c>
      <c r="O163">
        <v>122.5</v>
      </c>
      <c r="P163">
        <v>1.4</v>
      </c>
      <c r="Q163">
        <v>177.6</v>
      </c>
      <c r="R163">
        <v>0</v>
      </c>
      <c r="S163">
        <v>236.2</v>
      </c>
      <c r="T163">
        <v>0</v>
      </c>
      <c r="EG163" s="8">
        <f>Dataset!D43</f>
        <v>7688038.7902676361</v>
      </c>
      <c r="EH163" s="8">
        <f>Dataset!G43</f>
        <v>3453507.4561756663</v>
      </c>
      <c r="EI163" s="8">
        <f>Dataset!J43</f>
        <v>10080433.895753382</v>
      </c>
      <c r="EU163" s="8">
        <f t="shared" si="224"/>
        <v>7671350.5063296966</v>
      </c>
      <c r="EV163" s="8">
        <f t="shared" si="225"/>
        <v>3391329.8544242484</v>
      </c>
      <c r="EW163" s="8">
        <f t="shared" si="226"/>
        <v>9809290.5831025038</v>
      </c>
    </row>
    <row r="164" spans="1:153">
      <c r="A164">
        <v>2015</v>
      </c>
      <c r="B164">
        <v>7</v>
      </c>
      <c r="C164" s="11">
        <v>20.013439852207814</v>
      </c>
      <c r="D164">
        <v>77.8</v>
      </c>
      <c r="E164">
        <v>16.2</v>
      </c>
      <c r="F164">
        <v>43.1</v>
      </c>
      <c r="G164">
        <v>43.5</v>
      </c>
      <c r="H164">
        <v>17.399999999999999</v>
      </c>
      <c r="I164">
        <v>79.8</v>
      </c>
      <c r="J164">
        <v>4.8</v>
      </c>
      <c r="K164">
        <v>129.19999999999999</v>
      </c>
      <c r="L164">
        <v>0</v>
      </c>
      <c r="M164">
        <v>186.4</v>
      </c>
      <c r="N164">
        <v>0</v>
      </c>
      <c r="O164">
        <v>248.4</v>
      </c>
      <c r="P164">
        <v>0</v>
      </c>
      <c r="Q164">
        <v>310.39999999999998</v>
      </c>
      <c r="R164">
        <v>0</v>
      </c>
      <c r="S164">
        <v>372.4</v>
      </c>
      <c r="T164">
        <v>0</v>
      </c>
      <c r="EG164" s="8">
        <f>Dataset!D44</f>
        <v>9081583.0670188833</v>
      </c>
      <c r="EH164" s="8">
        <f>Dataset!G44</f>
        <v>3795705.2883885819</v>
      </c>
      <c r="EI164" s="8">
        <f>Dataset!J44</f>
        <v>10316241.169859968</v>
      </c>
      <c r="EU164" s="8">
        <f t="shared" si="224"/>
        <v>9741183.6603831556</v>
      </c>
      <c r="EV164" s="8">
        <f t="shared" si="225"/>
        <v>3833461.8804475954</v>
      </c>
      <c r="EW164" s="8">
        <f t="shared" si="226"/>
        <v>10360915.938016195</v>
      </c>
    </row>
    <row r="165" spans="1:153">
      <c r="A165">
        <v>2015</v>
      </c>
      <c r="B165">
        <v>8</v>
      </c>
      <c r="C165" s="11">
        <v>19.72258064516129</v>
      </c>
      <c r="D165">
        <v>84.2</v>
      </c>
      <c r="E165">
        <v>13.6</v>
      </c>
      <c r="F165">
        <v>41.4</v>
      </c>
      <c r="G165">
        <v>32.799999999999997</v>
      </c>
      <c r="H165">
        <v>12.2</v>
      </c>
      <c r="I165">
        <v>65.599999999999994</v>
      </c>
      <c r="J165">
        <v>0.4</v>
      </c>
      <c r="K165">
        <v>115.8</v>
      </c>
      <c r="L165">
        <v>0</v>
      </c>
      <c r="M165">
        <v>177.4</v>
      </c>
      <c r="N165">
        <v>0</v>
      </c>
      <c r="O165">
        <v>239.4</v>
      </c>
      <c r="P165">
        <v>0</v>
      </c>
      <c r="Q165">
        <v>301.39999999999998</v>
      </c>
      <c r="R165">
        <v>0</v>
      </c>
      <c r="S165">
        <v>363.4</v>
      </c>
      <c r="T165">
        <v>0</v>
      </c>
      <c r="EG165" s="8">
        <f>Dataset!D45</f>
        <v>9402564.3072489761</v>
      </c>
      <c r="EH165" s="8">
        <f>Dataset!G45</f>
        <v>3871441.4692591028</v>
      </c>
      <c r="EI165" s="8">
        <f>Dataset!J45</f>
        <v>10245247.731799951</v>
      </c>
      <c r="EU165" s="8">
        <f t="shared" si="224"/>
        <v>9402007.2345881481</v>
      </c>
      <c r="EV165" s="8">
        <f t="shared" si="225"/>
        <v>3796379.5889349389</v>
      </c>
      <c r="EW165" s="8">
        <f t="shared" si="226"/>
        <v>10237916.037479984</v>
      </c>
    </row>
    <row r="166" spans="1:153">
      <c r="A166">
        <v>2015</v>
      </c>
      <c r="B166">
        <v>9</v>
      </c>
      <c r="C166" s="11">
        <v>19.413887847281398</v>
      </c>
      <c r="D166">
        <v>95.3</v>
      </c>
      <c r="E166">
        <v>17.7</v>
      </c>
      <c r="F166">
        <v>58.5</v>
      </c>
      <c r="G166">
        <v>40.9</v>
      </c>
      <c r="H166">
        <v>27.6</v>
      </c>
      <c r="I166">
        <v>70</v>
      </c>
      <c r="J166">
        <v>11.3</v>
      </c>
      <c r="K166">
        <v>113.7</v>
      </c>
      <c r="L166">
        <v>2.5</v>
      </c>
      <c r="M166">
        <v>164.9</v>
      </c>
      <c r="N166">
        <v>0</v>
      </c>
      <c r="O166">
        <v>222.4</v>
      </c>
      <c r="P166">
        <v>0</v>
      </c>
      <c r="Q166">
        <v>282.39999999999998</v>
      </c>
      <c r="R166">
        <v>0</v>
      </c>
      <c r="S166">
        <v>342.4</v>
      </c>
      <c r="T166">
        <v>0</v>
      </c>
      <c r="EG166" s="8">
        <f>Dataset!D46</f>
        <v>8349296.8423407869</v>
      </c>
      <c r="EH166" s="8">
        <f>Dataset!G46</f>
        <v>3542652.7940073246</v>
      </c>
      <c r="EI166" s="8">
        <f>Dataset!J46</f>
        <v>10545472.108495729</v>
      </c>
      <c r="EU166" s="8">
        <f t="shared" si="224"/>
        <v>9459964.0451150946</v>
      </c>
      <c r="EV166" s="8">
        <f t="shared" si="225"/>
        <v>3750617.4575918065</v>
      </c>
      <c r="EW166" s="8">
        <f t="shared" si="226"/>
        <v>10293745.74841829</v>
      </c>
    </row>
    <row r="167" spans="1:153">
      <c r="A167">
        <v>2015</v>
      </c>
      <c r="B167">
        <v>10</v>
      </c>
      <c r="C167" s="11">
        <v>9.7967741935483872</v>
      </c>
      <c r="D167">
        <v>378.3</v>
      </c>
      <c r="E167">
        <v>0</v>
      </c>
      <c r="F167">
        <v>316.8</v>
      </c>
      <c r="G167">
        <v>0.5</v>
      </c>
      <c r="H167">
        <v>257.10000000000002</v>
      </c>
      <c r="I167">
        <v>2.8</v>
      </c>
      <c r="J167">
        <v>199.1</v>
      </c>
      <c r="K167">
        <v>6.8</v>
      </c>
      <c r="L167">
        <v>141.1</v>
      </c>
      <c r="M167">
        <v>10.8</v>
      </c>
      <c r="N167">
        <v>90.9</v>
      </c>
      <c r="O167">
        <v>22.6</v>
      </c>
      <c r="P167">
        <v>51.4</v>
      </c>
      <c r="Q167">
        <v>45.1</v>
      </c>
      <c r="R167">
        <v>26.6</v>
      </c>
      <c r="S167">
        <v>82.3</v>
      </c>
      <c r="T167">
        <v>0</v>
      </c>
      <c r="EG167" s="8">
        <f>Dataset!D47</f>
        <v>8336110.0678547379</v>
      </c>
      <c r="EH167" s="8">
        <f>Dataset!G47</f>
        <v>3362242.4135304871</v>
      </c>
      <c r="EI167" s="8">
        <f>Dataset!J47</f>
        <v>10479372.680286597</v>
      </c>
      <c r="EU167" s="8">
        <f t="shared" si="224"/>
        <v>8891146.7491148319</v>
      </c>
      <c r="EV167" s="8">
        <f t="shared" si="225"/>
        <v>3433970.1066142051</v>
      </c>
      <c r="EW167" s="8">
        <f t="shared" si="226"/>
        <v>10099239.205191525</v>
      </c>
    </row>
    <row r="168" spans="1:153">
      <c r="A168">
        <v>2015</v>
      </c>
      <c r="B168">
        <v>11</v>
      </c>
      <c r="C168" s="11">
        <v>6.7472211806147362</v>
      </c>
      <c r="D168">
        <v>457.6</v>
      </c>
      <c r="E168">
        <v>0</v>
      </c>
      <c r="F168">
        <v>397.6</v>
      </c>
      <c r="G168">
        <v>0</v>
      </c>
      <c r="H168">
        <v>339.1</v>
      </c>
      <c r="I168">
        <v>1.5</v>
      </c>
      <c r="J168">
        <v>281.10000000000002</v>
      </c>
      <c r="K168">
        <v>3.5</v>
      </c>
      <c r="L168">
        <v>225</v>
      </c>
      <c r="M168">
        <v>7.4</v>
      </c>
      <c r="N168">
        <v>171.9</v>
      </c>
      <c r="O168">
        <v>14.3</v>
      </c>
      <c r="P168">
        <v>124.6</v>
      </c>
      <c r="Q168">
        <v>27</v>
      </c>
      <c r="R168">
        <v>82.9</v>
      </c>
      <c r="S168">
        <v>45.3</v>
      </c>
      <c r="T168">
        <v>2</v>
      </c>
      <c r="EG168" s="8">
        <f>Dataset!D48</f>
        <v>8980827.0355639309</v>
      </c>
      <c r="EH168" s="8">
        <f>Dataset!G48</f>
        <v>3419201.7465737243</v>
      </c>
      <c r="EI168" s="8">
        <f>Dataset!J48</f>
        <v>10130386.734693833</v>
      </c>
      <c r="EU168" s="8">
        <f t="shared" si="224"/>
        <v>9604156.9280067421</v>
      </c>
      <c r="EV168" s="8">
        <f t="shared" si="225"/>
        <v>3612630.9230071916</v>
      </c>
      <c r="EW168" s="8">
        <f t="shared" si="226"/>
        <v>10241066.030321259</v>
      </c>
    </row>
    <row r="169" spans="1:153">
      <c r="A169">
        <v>2015</v>
      </c>
      <c r="B169">
        <v>12</v>
      </c>
      <c r="C169" s="11">
        <v>3.9166656586594231</v>
      </c>
      <c r="D169">
        <v>560.6</v>
      </c>
      <c r="E169">
        <v>0</v>
      </c>
      <c r="F169">
        <v>498.6</v>
      </c>
      <c r="G169">
        <v>0</v>
      </c>
      <c r="H169">
        <v>436.6</v>
      </c>
      <c r="I169">
        <v>0</v>
      </c>
      <c r="J169">
        <v>374.6</v>
      </c>
      <c r="K169">
        <v>0</v>
      </c>
      <c r="L169">
        <v>312.60000000000002</v>
      </c>
      <c r="M169">
        <v>0</v>
      </c>
      <c r="N169">
        <v>250.6</v>
      </c>
      <c r="O169">
        <v>0</v>
      </c>
      <c r="P169">
        <v>190.4</v>
      </c>
      <c r="Q169">
        <v>1.8</v>
      </c>
      <c r="R169">
        <v>133.69999999999999</v>
      </c>
      <c r="S169">
        <v>7.1</v>
      </c>
      <c r="T169">
        <v>4</v>
      </c>
      <c r="EG169" s="8">
        <f>Dataset!D49</f>
        <v>11013126.286381325</v>
      </c>
      <c r="EH169" s="8">
        <f>Dataset!G49</f>
        <v>3821023.3920277664</v>
      </c>
      <c r="EI169" s="8">
        <f>Dataset!J49</f>
        <v>10183472.099666435</v>
      </c>
      <c r="EU169" s="8">
        <f t="shared" si="224"/>
        <v>10422987.149205044</v>
      </c>
      <c r="EV169" s="8">
        <f t="shared" si="225"/>
        <v>3783307.4768938459</v>
      </c>
      <c r="EW169" s="8">
        <f t="shared" si="226"/>
        <v>10402640.213238249</v>
      </c>
    </row>
    <row r="170" spans="1:153">
      <c r="A170">
        <v>2016</v>
      </c>
      <c r="B170">
        <v>1</v>
      </c>
      <c r="C170" s="11">
        <v>-4.0102200937996555</v>
      </c>
      <c r="D170">
        <v>806.3</v>
      </c>
      <c r="E170">
        <v>0</v>
      </c>
      <c r="F170">
        <v>744.3</v>
      </c>
      <c r="G170">
        <v>0</v>
      </c>
      <c r="H170">
        <v>682.3</v>
      </c>
      <c r="I170">
        <v>0</v>
      </c>
      <c r="J170">
        <v>620.29999999999995</v>
      </c>
      <c r="K170">
        <v>0</v>
      </c>
      <c r="L170">
        <v>558.29999999999995</v>
      </c>
      <c r="M170">
        <v>0</v>
      </c>
      <c r="N170">
        <v>496.3</v>
      </c>
      <c r="O170">
        <v>0</v>
      </c>
      <c r="P170">
        <v>434.3</v>
      </c>
      <c r="Q170">
        <v>0</v>
      </c>
      <c r="R170">
        <v>372.3</v>
      </c>
      <c r="S170">
        <v>0</v>
      </c>
      <c r="T170">
        <v>25</v>
      </c>
      <c r="EG170" s="8">
        <f>Dataset!D50</f>
        <v>12387821.568398194</v>
      </c>
      <c r="EH170" s="8">
        <f>Dataset!G50</f>
        <v>4269798.7353650993</v>
      </c>
      <c r="EI170" s="8">
        <f>Dataset!J50</f>
        <v>11266540.085255619</v>
      </c>
      <c r="EU170" s="8">
        <f t="shared" si="224"/>
        <v>12778561.548819708</v>
      </c>
      <c r="EV170" s="8">
        <f t="shared" si="225"/>
        <v>4347537.9999684785</v>
      </c>
      <c r="EW170" s="8">
        <f t="shared" si="226"/>
        <v>10859099.962236989</v>
      </c>
    </row>
    <row r="171" spans="1:153">
      <c r="A171">
        <v>2016</v>
      </c>
      <c r="B171">
        <v>2</v>
      </c>
      <c r="C171" s="11">
        <v>-3.5</v>
      </c>
      <c r="D171">
        <v>739.5</v>
      </c>
      <c r="E171">
        <v>0</v>
      </c>
      <c r="F171">
        <v>681.5</v>
      </c>
      <c r="G171">
        <v>0</v>
      </c>
      <c r="H171">
        <v>623.5</v>
      </c>
      <c r="I171">
        <v>0</v>
      </c>
      <c r="J171">
        <v>565.5</v>
      </c>
      <c r="K171">
        <v>0</v>
      </c>
      <c r="L171">
        <v>507.5</v>
      </c>
      <c r="M171">
        <v>0</v>
      </c>
      <c r="N171">
        <v>449.5</v>
      </c>
      <c r="O171">
        <v>0</v>
      </c>
      <c r="P171">
        <v>391.5</v>
      </c>
      <c r="Q171">
        <v>0</v>
      </c>
      <c r="R171">
        <v>333.5</v>
      </c>
      <c r="S171">
        <v>0</v>
      </c>
      <c r="T171">
        <v>20</v>
      </c>
      <c r="EG171" s="8">
        <f>Dataset!D51</f>
        <v>11677569.979080239</v>
      </c>
      <c r="EH171" s="8">
        <f>Dataset!G51</f>
        <v>4152083.7733572423</v>
      </c>
      <c r="EI171" s="8">
        <f>Dataset!J51</f>
        <v>11106545.541198021</v>
      </c>
      <c r="EU171" s="8">
        <f t="shared" si="224"/>
        <v>12253183.131648835</v>
      </c>
      <c r="EV171" s="8">
        <f t="shared" si="225"/>
        <v>4230879.8372814972</v>
      </c>
      <c r="EW171" s="8">
        <f t="shared" si="226"/>
        <v>10757292.903852247</v>
      </c>
    </row>
    <row r="172" spans="1:153">
      <c r="A172">
        <v>2016</v>
      </c>
      <c r="B172">
        <v>3</v>
      </c>
      <c r="C172" s="11">
        <v>1.442472110272327</v>
      </c>
      <c r="D172">
        <v>637.29999999999995</v>
      </c>
      <c r="E172">
        <v>0</v>
      </c>
      <c r="F172">
        <v>575.29999999999995</v>
      </c>
      <c r="G172">
        <v>0</v>
      </c>
      <c r="H172">
        <v>513.29999999999995</v>
      </c>
      <c r="I172">
        <v>0</v>
      </c>
      <c r="J172">
        <v>451.3</v>
      </c>
      <c r="K172">
        <v>0</v>
      </c>
      <c r="L172">
        <v>389.3</v>
      </c>
      <c r="M172">
        <v>0</v>
      </c>
      <c r="N172">
        <v>327.8</v>
      </c>
      <c r="O172">
        <v>0.5</v>
      </c>
      <c r="P172">
        <v>268.7</v>
      </c>
      <c r="Q172">
        <v>3.4</v>
      </c>
      <c r="R172">
        <v>210.7</v>
      </c>
      <c r="S172">
        <v>7.4</v>
      </c>
      <c r="T172">
        <v>13</v>
      </c>
      <c r="EG172" s="8">
        <f>Dataset!D52</f>
        <v>11211169.235502606</v>
      </c>
      <c r="EH172" s="8">
        <f>Dataset!G52</f>
        <v>4135689.9597290251</v>
      </c>
      <c r="EI172" s="8">
        <f>Dataset!J52</f>
        <v>11187739.524963889</v>
      </c>
      <c r="EU172" s="8">
        <f t="shared" si="224"/>
        <v>11158325.189296395</v>
      </c>
      <c r="EV172" s="8">
        <f t="shared" si="225"/>
        <v>3959442.9311869852</v>
      </c>
      <c r="EW172" s="8">
        <f t="shared" si="226"/>
        <v>10545132.939116161</v>
      </c>
    </row>
    <row r="173" spans="1:153">
      <c r="A173">
        <v>2016</v>
      </c>
      <c r="B173">
        <v>4</v>
      </c>
      <c r="C173" s="11">
        <v>3.3416635418442127</v>
      </c>
      <c r="D173">
        <v>559.79999999999995</v>
      </c>
      <c r="E173">
        <v>0</v>
      </c>
      <c r="F173">
        <v>499.8</v>
      </c>
      <c r="G173">
        <v>0</v>
      </c>
      <c r="H173">
        <v>439.8</v>
      </c>
      <c r="I173">
        <v>0</v>
      </c>
      <c r="J173">
        <v>379.8</v>
      </c>
      <c r="K173">
        <v>0</v>
      </c>
      <c r="L173">
        <v>319.8</v>
      </c>
      <c r="M173">
        <v>0</v>
      </c>
      <c r="N173">
        <v>261.7</v>
      </c>
      <c r="O173">
        <v>1.9</v>
      </c>
      <c r="P173">
        <v>206.3</v>
      </c>
      <c r="Q173">
        <v>6.5</v>
      </c>
      <c r="R173">
        <v>155.19999999999999</v>
      </c>
      <c r="S173">
        <v>15.4</v>
      </c>
      <c r="T173">
        <v>8</v>
      </c>
      <c r="EG173" s="8">
        <f>Dataset!D53</f>
        <v>9324741.16342129</v>
      </c>
      <c r="EH173" s="8">
        <f>Dataset!G53</f>
        <v>3689399.7142583006</v>
      </c>
      <c r="EI173" s="8">
        <f>Dataset!J53</f>
        <v>10070952.854873979</v>
      </c>
      <c r="EU173" s="8">
        <f t="shared" si="224"/>
        <v>10472840.575651914</v>
      </c>
      <c r="EV173" s="8">
        <f t="shared" si="225"/>
        <v>3799841.7046762528</v>
      </c>
      <c r="EW173" s="8">
        <f t="shared" si="226"/>
        <v>10412300.737026582</v>
      </c>
    </row>
    <row r="174" spans="1:153">
      <c r="A174">
        <v>2016</v>
      </c>
      <c r="B174">
        <v>5</v>
      </c>
      <c r="C174" s="11">
        <v>11.948387096774194</v>
      </c>
      <c r="D174">
        <v>318</v>
      </c>
      <c r="E174">
        <v>6.4</v>
      </c>
      <c r="F174">
        <v>260.7</v>
      </c>
      <c r="G174">
        <v>11.1</v>
      </c>
      <c r="H174">
        <v>206</v>
      </c>
      <c r="I174">
        <v>18.399999999999999</v>
      </c>
      <c r="J174">
        <v>156.19999999999999</v>
      </c>
      <c r="K174">
        <v>30.6</v>
      </c>
      <c r="L174">
        <v>108.8</v>
      </c>
      <c r="M174">
        <v>45.2</v>
      </c>
      <c r="N174">
        <v>68.8</v>
      </c>
      <c r="O174">
        <v>67.2</v>
      </c>
      <c r="P174">
        <v>41.7</v>
      </c>
      <c r="Q174">
        <v>102.1</v>
      </c>
      <c r="R174">
        <v>18.5</v>
      </c>
      <c r="S174">
        <v>140.9</v>
      </c>
      <c r="T174">
        <v>0</v>
      </c>
      <c r="EG174" s="8">
        <f>Dataset!D54</f>
        <v>8202425.032766467</v>
      </c>
      <c r="EH174" s="8">
        <f>Dataset!G54</f>
        <v>3635237.4133716091</v>
      </c>
      <c r="EI174" s="8">
        <f>Dataset!J54</f>
        <v>10734126.733036427</v>
      </c>
      <c r="EU174" s="8">
        <f t="shared" si="224"/>
        <v>9007350.5796490666</v>
      </c>
      <c r="EV174" s="8">
        <f t="shared" si="225"/>
        <v>3501532.482316507</v>
      </c>
      <c r="EW174" s="8">
        <f t="shared" si="226"/>
        <v>10145686.33001939</v>
      </c>
    </row>
    <row r="175" spans="1:153">
      <c r="A175">
        <v>2016</v>
      </c>
      <c r="B175">
        <v>6</v>
      </c>
      <c r="C175" s="11">
        <v>17.300554513948068</v>
      </c>
      <c r="D175">
        <v>149.30000000000001</v>
      </c>
      <c r="E175">
        <v>8.3000000000000007</v>
      </c>
      <c r="F175">
        <v>101.2</v>
      </c>
      <c r="G175">
        <v>20.2</v>
      </c>
      <c r="H175">
        <v>58.3</v>
      </c>
      <c r="I175">
        <v>37.299999999999997</v>
      </c>
      <c r="J175">
        <v>28.5</v>
      </c>
      <c r="K175">
        <v>67.5</v>
      </c>
      <c r="L175">
        <v>10.199999999999999</v>
      </c>
      <c r="M175">
        <v>109.2</v>
      </c>
      <c r="N175">
        <v>2</v>
      </c>
      <c r="O175">
        <v>161</v>
      </c>
      <c r="P175">
        <v>0</v>
      </c>
      <c r="Q175">
        <v>219</v>
      </c>
      <c r="R175">
        <v>0</v>
      </c>
      <c r="S175">
        <v>279</v>
      </c>
      <c r="T175">
        <v>0</v>
      </c>
      <c r="EG175" s="8">
        <f>Dataset!D55</f>
        <v>8210837.070834836</v>
      </c>
      <c r="EH175" s="8">
        <f>Dataset!G55</f>
        <v>3724923.8132245392</v>
      </c>
      <c r="EI175" s="8">
        <f>Dataset!J55</f>
        <v>10682680.940668745</v>
      </c>
      <c r="EU175" s="8">
        <f t="shared" si="224"/>
        <v>8600903.7368860785</v>
      </c>
      <c r="EV175" s="8">
        <f t="shared" si="225"/>
        <v>3538801.7137196613</v>
      </c>
      <c r="EW175" s="8">
        <f t="shared" si="226"/>
        <v>10061277.430508625</v>
      </c>
    </row>
    <row r="176" spans="1:153">
      <c r="A176">
        <v>2016</v>
      </c>
      <c r="B176">
        <v>7</v>
      </c>
      <c r="C176" s="11">
        <v>21.884407594143298</v>
      </c>
      <c r="D176">
        <v>39.299999999999997</v>
      </c>
      <c r="E176">
        <v>35.700000000000003</v>
      </c>
      <c r="F176">
        <v>14.5</v>
      </c>
      <c r="G176">
        <v>72.900000000000006</v>
      </c>
      <c r="H176">
        <v>2.9</v>
      </c>
      <c r="I176">
        <v>123.3</v>
      </c>
      <c r="J176">
        <v>0</v>
      </c>
      <c r="K176">
        <v>182.4</v>
      </c>
      <c r="L176">
        <v>0</v>
      </c>
      <c r="M176">
        <v>244.4</v>
      </c>
      <c r="N176">
        <v>0</v>
      </c>
      <c r="O176">
        <v>306.39999999999998</v>
      </c>
      <c r="P176">
        <v>0</v>
      </c>
      <c r="Q176">
        <v>368.4</v>
      </c>
      <c r="R176">
        <v>0</v>
      </c>
      <c r="S176">
        <v>430.4</v>
      </c>
      <c r="T176">
        <v>0</v>
      </c>
      <c r="EG176" s="8">
        <f>Dataset!D56</f>
        <v>10177405.283162512</v>
      </c>
      <c r="EH176" s="8">
        <f>Dataset!G56</f>
        <v>4130566.7417025785</v>
      </c>
      <c r="EI176" s="8">
        <f>Dataset!J56</f>
        <v>10785755.642805133</v>
      </c>
      <c r="EU176" s="8">
        <f t="shared" si="224"/>
        <v>10874270.68650521</v>
      </c>
      <c r="EV176" s="8">
        <f t="shared" si="225"/>
        <v>4072436.6479736054</v>
      </c>
      <c r="EW176" s="8">
        <f t="shared" si="226"/>
        <v>10703753.044554541</v>
      </c>
    </row>
    <row r="177" spans="1:153">
      <c r="A177">
        <v>2016</v>
      </c>
      <c r="B177">
        <v>8</v>
      </c>
      <c r="C177" s="11">
        <v>22.391932459849244</v>
      </c>
      <c r="D177">
        <v>20.5</v>
      </c>
      <c r="E177">
        <v>32.6</v>
      </c>
      <c r="F177">
        <v>4.4000000000000004</v>
      </c>
      <c r="G177">
        <v>78.5</v>
      </c>
      <c r="H177">
        <v>0.4</v>
      </c>
      <c r="I177">
        <v>136.5</v>
      </c>
      <c r="J177">
        <v>0</v>
      </c>
      <c r="K177">
        <v>198.1</v>
      </c>
      <c r="L177">
        <v>0</v>
      </c>
      <c r="M177">
        <v>260.10000000000002</v>
      </c>
      <c r="N177">
        <v>0</v>
      </c>
      <c r="O177">
        <v>322.10000000000002</v>
      </c>
      <c r="P177">
        <v>0</v>
      </c>
      <c r="Q177">
        <v>384.1</v>
      </c>
      <c r="R177">
        <v>0</v>
      </c>
      <c r="S177">
        <v>446.1</v>
      </c>
      <c r="T177">
        <v>0</v>
      </c>
      <c r="EG177" s="8">
        <f>Dataset!D57</f>
        <v>10526912.745510558</v>
      </c>
      <c r="EH177" s="8">
        <f>Dataset!G57</f>
        <v>4169701.2309280368</v>
      </c>
      <c r="EI177" s="8">
        <f>Dataset!J57</f>
        <v>11225991.63333085</v>
      </c>
      <c r="EU177" s="8">
        <f t="shared" si="224"/>
        <v>11222239.812552202</v>
      </c>
      <c r="EV177" s="8">
        <f t="shared" si="225"/>
        <v>4137124.6453901287</v>
      </c>
      <c r="EW177" s="8">
        <f t="shared" si="226"/>
        <v>10810492.345085137</v>
      </c>
    </row>
    <row r="178" spans="1:153">
      <c r="A178">
        <v>2016</v>
      </c>
      <c r="B178">
        <v>9</v>
      </c>
      <c r="C178" s="11">
        <v>17.866666666666667</v>
      </c>
      <c r="D178">
        <v>131.1</v>
      </c>
      <c r="E178">
        <v>7.1</v>
      </c>
      <c r="F178">
        <v>80.599999999999994</v>
      </c>
      <c r="G178">
        <v>16.600000000000001</v>
      </c>
      <c r="H178">
        <v>45.4</v>
      </c>
      <c r="I178">
        <v>41.4</v>
      </c>
      <c r="J178">
        <v>19.5</v>
      </c>
      <c r="K178">
        <v>75.5</v>
      </c>
      <c r="L178">
        <v>4.4000000000000004</v>
      </c>
      <c r="M178">
        <v>120.4</v>
      </c>
      <c r="N178">
        <v>0.2</v>
      </c>
      <c r="O178">
        <v>176.2</v>
      </c>
      <c r="P178">
        <v>0</v>
      </c>
      <c r="Q178">
        <v>236</v>
      </c>
      <c r="R178">
        <v>0</v>
      </c>
      <c r="S178">
        <v>296</v>
      </c>
      <c r="T178">
        <v>0</v>
      </c>
      <c r="EG178" s="8">
        <f>Dataset!D58</f>
        <v>8416839.4938610476</v>
      </c>
      <c r="EH178" s="8">
        <f>Dataset!G58</f>
        <v>3609723.9205128388</v>
      </c>
      <c r="EI178" s="8">
        <f>Dataset!J58</f>
        <v>10573681.34794176</v>
      </c>
      <c r="EU178" s="8">
        <f t="shared" si="224"/>
        <v>8691928.069157172</v>
      </c>
      <c r="EV178" s="8">
        <f t="shared" si="225"/>
        <v>3571629.3263329174</v>
      </c>
      <c r="EW178" s="8">
        <f t="shared" si="226"/>
        <v>10077711.166832319</v>
      </c>
    </row>
    <row r="179" spans="1:153">
      <c r="A179">
        <v>2016</v>
      </c>
      <c r="B179">
        <v>10</v>
      </c>
      <c r="C179" s="11">
        <v>11.748387096774195</v>
      </c>
      <c r="D179">
        <v>317.8</v>
      </c>
      <c r="E179">
        <v>0</v>
      </c>
      <c r="F179">
        <v>256.2</v>
      </c>
      <c r="G179">
        <v>0.4</v>
      </c>
      <c r="H179">
        <v>198.3</v>
      </c>
      <c r="I179">
        <v>4.5</v>
      </c>
      <c r="J179">
        <v>147.6</v>
      </c>
      <c r="K179">
        <v>15.8</v>
      </c>
      <c r="L179">
        <v>104.9</v>
      </c>
      <c r="M179">
        <v>35.1</v>
      </c>
      <c r="N179">
        <v>71.099999999999994</v>
      </c>
      <c r="O179">
        <v>63.3</v>
      </c>
      <c r="P179">
        <v>43.4</v>
      </c>
      <c r="Q179">
        <v>97.6</v>
      </c>
      <c r="R179">
        <v>22</v>
      </c>
      <c r="S179">
        <v>138.19999999999999</v>
      </c>
      <c r="T179">
        <v>0</v>
      </c>
      <c r="EG179" s="8">
        <f>Dataset!D59</f>
        <v>8058372.0394760324</v>
      </c>
      <c r="EH179" s="8">
        <f>Dataset!G59</f>
        <v>3420216.3146130797</v>
      </c>
      <c r="EI179" s="8">
        <f>Dataset!J59</f>
        <v>10860702.399528233</v>
      </c>
      <c r="EU179" s="8">
        <f t="shared" si="224"/>
        <v>8596878.8307584077</v>
      </c>
      <c r="EV179" s="8">
        <f t="shared" si="225"/>
        <v>3450961.8706812775</v>
      </c>
      <c r="EW179" s="8">
        <f t="shared" si="226"/>
        <v>10017309.591924941</v>
      </c>
    </row>
    <row r="180" spans="1:153">
      <c r="A180">
        <v>2016</v>
      </c>
      <c r="B180">
        <v>11</v>
      </c>
      <c r="C180" s="11">
        <v>7.4361059030736874</v>
      </c>
      <c r="D180">
        <v>436.9</v>
      </c>
      <c r="E180">
        <v>0</v>
      </c>
      <c r="F180">
        <v>376.9</v>
      </c>
      <c r="G180">
        <v>0</v>
      </c>
      <c r="H180">
        <v>316.89999999999998</v>
      </c>
      <c r="I180">
        <v>0</v>
      </c>
      <c r="J180">
        <v>257</v>
      </c>
      <c r="K180">
        <v>0.1</v>
      </c>
      <c r="L180">
        <v>199</v>
      </c>
      <c r="M180">
        <v>2.1</v>
      </c>
      <c r="N180">
        <v>143</v>
      </c>
      <c r="O180">
        <v>6.1</v>
      </c>
      <c r="P180">
        <v>97</v>
      </c>
      <c r="Q180">
        <v>20.100000000000001</v>
      </c>
      <c r="R180">
        <v>63.4</v>
      </c>
      <c r="S180">
        <v>46.5</v>
      </c>
      <c r="T180">
        <v>1</v>
      </c>
      <c r="EG180" s="8">
        <f>Dataset!D60</f>
        <v>9135930.7174679395</v>
      </c>
      <c r="EH180" s="8">
        <f>Dataset!G60</f>
        <v>3591797.4753896496</v>
      </c>
      <c r="EI180" s="8">
        <f>Dataset!J60</f>
        <v>10718526.344199492</v>
      </c>
      <c r="EU180" s="8">
        <f t="shared" si="224"/>
        <v>9297749.0995744355</v>
      </c>
      <c r="EV180" s="8">
        <f t="shared" si="225"/>
        <v>3531086.6399021582</v>
      </c>
      <c r="EW180" s="8">
        <f t="shared" si="226"/>
        <v>10184163.752179023</v>
      </c>
    </row>
    <row r="181" spans="1:153">
      <c r="A181">
        <v>2016</v>
      </c>
      <c r="B181">
        <v>12</v>
      </c>
      <c r="C181" s="11">
        <v>-1.2387096774193549</v>
      </c>
      <c r="D181">
        <v>720.4</v>
      </c>
      <c r="E181">
        <v>0</v>
      </c>
      <c r="F181">
        <v>658.4</v>
      </c>
      <c r="G181">
        <v>0</v>
      </c>
      <c r="H181">
        <v>596.4</v>
      </c>
      <c r="I181">
        <v>0</v>
      </c>
      <c r="J181">
        <v>534.4</v>
      </c>
      <c r="K181">
        <v>0</v>
      </c>
      <c r="L181">
        <v>472.4</v>
      </c>
      <c r="M181">
        <v>0</v>
      </c>
      <c r="N181">
        <v>410.4</v>
      </c>
      <c r="O181">
        <v>0</v>
      </c>
      <c r="P181">
        <v>348.4</v>
      </c>
      <c r="Q181">
        <v>0</v>
      </c>
      <c r="R181">
        <v>286.39999999999998</v>
      </c>
      <c r="S181">
        <v>0</v>
      </c>
      <c r="T181">
        <v>16</v>
      </c>
      <c r="EG181" s="8">
        <f>Dataset!D61</f>
        <v>12042494.786609141</v>
      </c>
      <c r="EH181" s="8">
        <f>Dataset!G61</f>
        <v>4193924.0553414854</v>
      </c>
      <c r="EI181" s="8">
        <f>Dataset!J61</f>
        <v>10221670.924776817</v>
      </c>
      <c r="EU181" s="8">
        <f t="shared" si="224"/>
        <v>11955021.29270697</v>
      </c>
      <c r="EV181" s="8">
        <f t="shared" si="225"/>
        <v>4150275.4768422637</v>
      </c>
      <c r="EW181" s="8">
        <f t="shared" si="226"/>
        <v>10699515.540425871</v>
      </c>
    </row>
    <row r="182" spans="1:153">
      <c r="A182">
        <v>2017</v>
      </c>
      <c r="B182">
        <v>1</v>
      </c>
      <c r="C182" s="11">
        <v>-1.8064516129032251</v>
      </c>
      <c r="D182">
        <v>738</v>
      </c>
      <c r="E182">
        <v>0</v>
      </c>
      <c r="F182">
        <v>676</v>
      </c>
      <c r="G182">
        <v>0</v>
      </c>
      <c r="H182">
        <v>614</v>
      </c>
      <c r="I182">
        <v>0</v>
      </c>
      <c r="J182">
        <v>552</v>
      </c>
      <c r="K182">
        <v>0</v>
      </c>
      <c r="L182">
        <v>490</v>
      </c>
      <c r="M182">
        <v>0</v>
      </c>
      <c r="N182">
        <v>428</v>
      </c>
      <c r="O182">
        <v>0</v>
      </c>
      <c r="P182">
        <v>366</v>
      </c>
      <c r="Q182">
        <v>0</v>
      </c>
      <c r="R182">
        <v>304</v>
      </c>
      <c r="S182">
        <v>0</v>
      </c>
      <c r="T182">
        <v>15</v>
      </c>
      <c r="EG182" s="8">
        <f>Dataset!D62</f>
        <v>12402016.336484401</v>
      </c>
      <c r="EH182" s="8">
        <f>Dataset!G62</f>
        <v>4320040.4514866741</v>
      </c>
      <c r="EI182" s="8">
        <f>Dataset!J62</f>
        <v>11262659.046966342</v>
      </c>
      <c r="EU182" s="8">
        <f t="shared" si="224"/>
        <v>12123755.966834841</v>
      </c>
      <c r="EV182" s="8">
        <f t="shared" si="225"/>
        <v>4190692.478088147</v>
      </c>
      <c r="EW182" s="8">
        <f t="shared" si="226"/>
        <v>10732212.697863305</v>
      </c>
    </row>
    <row r="183" spans="1:153">
      <c r="A183">
        <v>2017</v>
      </c>
      <c r="B183">
        <v>2</v>
      </c>
      <c r="C183" s="11">
        <v>-0.30000000000000054</v>
      </c>
      <c r="D183">
        <v>624.4</v>
      </c>
      <c r="E183">
        <v>0</v>
      </c>
      <c r="F183">
        <v>568.4</v>
      </c>
      <c r="G183">
        <v>0</v>
      </c>
      <c r="H183">
        <v>512.4</v>
      </c>
      <c r="I183">
        <v>0</v>
      </c>
      <c r="J183">
        <v>456.4</v>
      </c>
      <c r="K183">
        <v>0</v>
      </c>
      <c r="L183">
        <v>400.4</v>
      </c>
      <c r="M183">
        <v>0</v>
      </c>
      <c r="N183">
        <v>344.4</v>
      </c>
      <c r="O183">
        <v>0</v>
      </c>
      <c r="P183">
        <v>288.39999999999998</v>
      </c>
      <c r="Q183">
        <v>0</v>
      </c>
      <c r="R183">
        <v>236.2</v>
      </c>
      <c r="S183">
        <v>3.8</v>
      </c>
      <c r="T183">
        <v>15</v>
      </c>
      <c r="EG183" s="8">
        <f>Dataset!D63</f>
        <v>10732724.525906282</v>
      </c>
      <c r="EH183" s="8">
        <f>Dataset!G63</f>
        <v>3893047.7223456632</v>
      </c>
      <c r="EI183" s="8">
        <f>Dataset!J63</f>
        <v>10276279.219916252</v>
      </c>
      <c r="EU183" s="8">
        <f t="shared" si="224"/>
        <v>11207219.896003902</v>
      </c>
      <c r="EV183" s="8">
        <f t="shared" si="225"/>
        <v>3984933.1990181957</v>
      </c>
      <c r="EW183" s="8">
        <f t="shared" si="226"/>
        <v>10554607.683600873</v>
      </c>
    </row>
    <row r="184" spans="1:153">
      <c r="A184">
        <v>2017</v>
      </c>
      <c r="B184">
        <v>3</v>
      </c>
      <c r="C184" s="11">
        <v>-1.6478504703728338</v>
      </c>
      <c r="D184">
        <v>733.1</v>
      </c>
      <c r="E184">
        <v>0</v>
      </c>
      <c r="F184">
        <v>671.1</v>
      </c>
      <c r="G184">
        <v>0</v>
      </c>
      <c r="H184">
        <v>609.1</v>
      </c>
      <c r="I184">
        <v>0</v>
      </c>
      <c r="J184">
        <v>547.1</v>
      </c>
      <c r="K184">
        <v>0</v>
      </c>
      <c r="L184">
        <v>485.1</v>
      </c>
      <c r="M184">
        <v>0</v>
      </c>
      <c r="N184">
        <v>423.1</v>
      </c>
      <c r="O184">
        <v>0</v>
      </c>
      <c r="P184">
        <v>361.1</v>
      </c>
      <c r="Q184">
        <v>0</v>
      </c>
      <c r="R184">
        <v>301.10000000000002</v>
      </c>
      <c r="S184">
        <v>2</v>
      </c>
      <c r="T184">
        <v>15</v>
      </c>
      <c r="EG184" s="8">
        <f>Dataset!D64</f>
        <v>11246900.818313407</v>
      </c>
      <c r="EH184" s="8">
        <f>Dataset!G64</f>
        <v>4171063.5601851279</v>
      </c>
      <c r="EI184" s="8">
        <f>Dataset!J64</f>
        <v>11335383.600888738</v>
      </c>
      <c r="EU184" s="8">
        <f t="shared" si="224"/>
        <v>12076778.699606059</v>
      </c>
      <c r="EV184" s="8">
        <f t="shared" si="225"/>
        <v>4179440.017514009</v>
      </c>
      <c r="EW184" s="8">
        <f t="shared" si="226"/>
        <v>10723109.511985838</v>
      </c>
    </row>
    <row r="185" spans="1:153">
      <c r="A185">
        <v>2017</v>
      </c>
      <c r="B185">
        <v>4</v>
      </c>
      <c r="C185" s="11">
        <v>8.0533333333333328</v>
      </c>
      <c r="D185">
        <v>418.4</v>
      </c>
      <c r="E185">
        <v>0</v>
      </c>
      <c r="F185">
        <v>358.4</v>
      </c>
      <c r="G185">
        <v>0</v>
      </c>
      <c r="H185">
        <v>298.89999999999998</v>
      </c>
      <c r="I185">
        <v>0.5</v>
      </c>
      <c r="J185">
        <v>240.9</v>
      </c>
      <c r="K185">
        <v>2.5</v>
      </c>
      <c r="L185">
        <v>185.2</v>
      </c>
      <c r="M185">
        <v>6.8</v>
      </c>
      <c r="N185">
        <v>134.9</v>
      </c>
      <c r="O185">
        <v>16.5</v>
      </c>
      <c r="P185">
        <v>91.3</v>
      </c>
      <c r="Q185">
        <v>32.9</v>
      </c>
      <c r="R185">
        <v>53.6</v>
      </c>
      <c r="S185">
        <v>55.2</v>
      </c>
      <c r="T185">
        <v>0</v>
      </c>
      <c r="EG185" s="8">
        <f>Dataset!D65</f>
        <v>8824164.5158211607</v>
      </c>
      <c r="EH185" s="8">
        <f>Dataset!G65</f>
        <v>3496506.3587449682</v>
      </c>
      <c r="EI185" s="8">
        <f>Dataset!J65</f>
        <v>9494360.7801229116</v>
      </c>
      <c r="EU185" s="8">
        <f t="shared" si="224"/>
        <v>9196587.9541811328</v>
      </c>
      <c r="EV185" s="8">
        <f t="shared" si="225"/>
        <v>3518761.2333313767</v>
      </c>
      <c r="EW185" s="8">
        <f t="shared" si="226"/>
        <v>10158296.439619042</v>
      </c>
    </row>
    <row r="186" spans="1:153">
      <c r="A186">
        <v>2017</v>
      </c>
      <c r="B186">
        <v>5</v>
      </c>
      <c r="C186" s="11">
        <v>11.148387096774194</v>
      </c>
      <c r="D186">
        <v>338.7</v>
      </c>
      <c r="E186">
        <v>2.2999999999999998</v>
      </c>
      <c r="F186">
        <v>278.7</v>
      </c>
      <c r="G186">
        <v>4.3</v>
      </c>
      <c r="H186">
        <v>221</v>
      </c>
      <c r="I186">
        <v>8.6</v>
      </c>
      <c r="J186">
        <v>167.7</v>
      </c>
      <c r="K186">
        <v>17.3</v>
      </c>
      <c r="L186">
        <v>117.6</v>
      </c>
      <c r="M186">
        <v>29.2</v>
      </c>
      <c r="N186">
        <v>75.599999999999994</v>
      </c>
      <c r="O186">
        <v>49.2</v>
      </c>
      <c r="P186">
        <v>43.8</v>
      </c>
      <c r="Q186">
        <v>79.400000000000006</v>
      </c>
      <c r="R186">
        <v>20.2</v>
      </c>
      <c r="S186">
        <v>117.8</v>
      </c>
      <c r="T186">
        <v>0</v>
      </c>
      <c r="EG186" s="8">
        <f>Dataset!D66</f>
        <v>8161256.906336261</v>
      </c>
      <c r="EH186" s="8">
        <f>Dataset!G66</f>
        <v>3468969.0901791146</v>
      </c>
      <c r="EI186" s="8">
        <f>Dataset!J66</f>
        <v>10255185.620479725</v>
      </c>
      <c r="EU186" s="8">
        <f t="shared" si="224"/>
        <v>8822826.9562729318</v>
      </c>
      <c r="EV186" s="8">
        <f t="shared" si="225"/>
        <v>3455816.9091391698</v>
      </c>
      <c r="EW186" s="8">
        <f t="shared" si="226"/>
        <v>10087805.105602574</v>
      </c>
    </row>
    <row r="187" spans="1:153">
      <c r="A187">
        <v>2017</v>
      </c>
      <c r="B187">
        <v>6</v>
      </c>
      <c r="C187" s="11">
        <v>17.220000000000002</v>
      </c>
      <c r="D187">
        <v>150.80000000000001</v>
      </c>
      <c r="E187">
        <v>7.4</v>
      </c>
      <c r="F187">
        <v>103.5</v>
      </c>
      <c r="G187">
        <v>20.100000000000001</v>
      </c>
      <c r="H187">
        <v>64.3</v>
      </c>
      <c r="I187">
        <v>40.9</v>
      </c>
      <c r="J187">
        <v>34.1</v>
      </c>
      <c r="K187">
        <v>70.7</v>
      </c>
      <c r="L187">
        <v>13.2</v>
      </c>
      <c r="M187">
        <v>109.8</v>
      </c>
      <c r="N187">
        <v>1</v>
      </c>
      <c r="O187">
        <v>157.6</v>
      </c>
      <c r="P187">
        <v>0</v>
      </c>
      <c r="Q187">
        <v>216.6</v>
      </c>
      <c r="R187">
        <v>0</v>
      </c>
      <c r="S187">
        <v>276.60000000000002</v>
      </c>
      <c r="T187">
        <v>0</v>
      </c>
      <c r="EG187" s="8">
        <f>Dataset!D67</f>
        <v>8070742.9147809604</v>
      </c>
      <c r="EH187" s="8">
        <f>Dataset!G67</f>
        <v>3471006.0375395976</v>
      </c>
      <c r="EI187" s="8">
        <f>Dataset!J67</f>
        <v>10162898.99275995</v>
      </c>
      <c r="EU187" s="8">
        <f t="shared" ref="EU187:EU238" si="227">$EM$97+J187*$EM$98+K187*$EM$99</f>
        <v>8725515.6858159043</v>
      </c>
      <c r="EV187" s="8">
        <f t="shared" ref="EV187:EV238" si="228">$EM$114+L187*$EM$115+M187*$EM$116</f>
        <v>3548163.1280631744</v>
      </c>
      <c r="EW187" s="8">
        <f t="shared" ref="EW187:EW238" si="229">$EM$131+J187*$EM$132+I187*$EM$133</f>
        <v>10100791.789837971</v>
      </c>
    </row>
    <row r="188" spans="1:153">
      <c r="A188">
        <v>2017</v>
      </c>
      <c r="B188">
        <v>7</v>
      </c>
      <c r="C188" s="11">
        <v>19.867741935483874</v>
      </c>
      <c r="D188">
        <v>67.099999999999994</v>
      </c>
      <c r="E188">
        <v>1</v>
      </c>
      <c r="F188">
        <v>20.6</v>
      </c>
      <c r="G188">
        <v>16.5</v>
      </c>
      <c r="H188">
        <v>3.9</v>
      </c>
      <c r="I188">
        <v>61.8</v>
      </c>
      <c r="J188">
        <v>0</v>
      </c>
      <c r="K188">
        <v>119.9</v>
      </c>
      <c r="L188">
        <v>0</v>
      </c>
      <c r="M188">
        <v>181.9</v>
      </c>
      <c r="N188">
        <v>0</v>
      </c>
      <c r="O188">
        <v>243.9</v>
      </c>
      <c r="P188">
        <v>0</v>
      </c>
      <c r="Q188">
        <v>305.89999999999998</v>
      </c>
      <c r="R188">
        <v>0</v>
      </c>
      <c r="S188">
        <v>367.9</v>
      </c>
      <c r="T188">
        <v>0</v>
      </c>
      <c r="EG188" s="8">
        <f>Dataset!D68</f>
        <v>9056278.6867618226</v>
      </c>
      <c r="EH188" s="8">
        <f>Dataset!G68</f>
        <v>3789392.472789696</v>
      </c>
      <c r="EI188" s="8">
        <f>Dataset!J68</f>
        <v>9531247.6077796426</v>
      </c>
      <c r="EU188" s="8">
        <f t="shared" si="227"/>
        <v>9489043.2738977466</v>
      </c>
      <c r="EV188" s="8">
        <f t="shared" si="228"/>
        <v>3814920.7346912669</v>
      </c>
      <c r="EW188" s="8">
        <f t="shared" si="229"/>
        <v>10206444.939809719</v>
      </c>
    </row>
    <row r="189" spans="1:153">
      <c r="A189">
        <v>2017</v>
      </c>
      <c r="B189">
        <v>8</v>
      </c>
      <c r="C189" s="11">
        <v>18.816129032258058</v>
      </c>
      <c r="D189">
        <v>100.3</v>
      </c>
      <c r="E189">
        <v>1.6</v>
      </c>
      <c r="F189">
        <v>51.8</v>
      </c>
      <c r="G189">
        <v>15.1</v>
      </c>
      <c r="H189">
        <v>19.3</v>
      </c>
      <c r="I189">
        <v>44.6</v>
      </c>
      <c r="J189">
        <v>5.9</v>
      </c>
      <c r="K189">
        <v>93.2</v>
      </c>
      <c r="L189">
        <v>0</v>
      </c>
      <c r="M189">
        <v>149.30000000000001</v>
      </c>
      <c r="N189">
        <v>0</v>
      </c>
      <c r="O189">
        <v>211.3</v>
      </c>
      <c r="P189">
        <v>0</v>
      </c>
      <c r="Q189">
        <v>273.3</v>
      </c>
      <c r="R189">
        <v>0</v>
      </c>
      <c r="S189">
        <v>335.3</v>
      </c>
      <c r="T189">
        <v>0</v>
      </c>
      <c r="EG189" s="8">
        <f>Dataset!D69</f>
        <v>8724675.0009408221</v>
      </c>
      <c r="EH189" s="8">
        <f>Dataset!G69</f>
        <v>3707499.9391524931</v>
      </c>
      <c r="EI189" s="8">
        <f>Dataset!J69</f>
        <v>10132328.04433449</v>
      </c>
      <c r="EU189" s="8">
        <f t="shared" si="227"/>
        <v>8953838.5878542494</v>
      </c>
      <c r="EV189" s="8">
        <f t="shared" si="228"/>
        <v>3680600.4343231996</v>
      </c>
      <c r="EW189" s="8">
        <f t="shared" si="229"/>
        <v>10078321.375607779</v>
      </c>
    </row>
    <row r="190" spans="1:153">
      <c r="A190">
        <v>2017</v>
      </c>
      <c r="B190">
        <v>9</v>
      </c>
      <c r="C190" s="11">
        <v>17.433333333333334</v>
      </c>
      <c r="D190">
        <v>147.69999999999999</v>
      </c>
      <c r="E190">
        <v>10.7</v>
      </c>
      <c r="F190">
        <v>103.5</v>
      </c>
      <c r="G190">
        <v>26.5</v>
      </c>
      <c r="H190">
        <v>69</v>
      </c>
      <c r="I190">
        <v>52</v>
      </c>
      <c r="J190">
        <v>40.9</v>
      </c>
      <c r="K190">
        <v>83.9</v>
      </c>
      <c r="L190">
        <v>18.100000000000001</v>
      </c>
      <c r="M190">
        <v>121.1</v>
      </c>
      <c r="N190">
        <v>5.2</v>
      </c>
      <c r="O190">
        <v>168.2</v>
      </c>
      <c r="P190">
        <v>1.6</v>
      </c>
      <c r="Q190">
        <v>224.6</v>
      </c>
      <c r="R190">
        <v>0</v>
      </c>
      <c r="S190">
        <v>283</v>
      </c>
      <c r="T190">
        <v>0</v>
      </c>
      <c r="EG190" s="8">
        <f>Dataset!D70</f>
        <v>8151924.7321264194</v>
      </c>
      <c r="EH190" s="8">
        <f>Dataset!G70</f>
        <v>3428070.8388424739</v>
      </c>
      <c r="EI190" s="8">
        <f>Dataset!J70</f>
        <v>10432795.834865717</v>
      </c>
      <c r="EU190" s="8">
        <f t="shared" si="227"/>
        <v>9083268.6576352771</v>
      </c>
      <c r="EV190" s="8">
        <f t="shared" si="228"/>
        <v>3605974.4657587591</v>
      </c>
      <c r="EW190" s="8">
        <f t="shared" si="229"/>
        <v>10203182.830657709</v>
      </c>
    </row>
    <row r="191" spans="1:153">
      <c r="A191">
        <v>2017</v>
      </c>
      <c r="B191">
        <v>10</v>
      </c>
      <c r="C191" s="11">
        <v>13.074193548387097</v>
      </c>
      <c r="D191">
        <v>276.7</v>
      </c>
      <c r="E191">
        <v>0</v>
      </c>
      <c r="F191">
        <v>214.7</v>
      </c>
      <c r="G191">
        <v>0</v>
      </c>
      <c r="H191">
        <v>158.19999999999999</v>
      </c>
      <c r="I191">
        <v>5.5</v>
      </c>
      <c r="J191">
        <v>111.2</v>
      </c>
      <c r="K191">
        <v>20.5</v>
      </c>
      <c r="L191">
        <v>78.7</v>
      </c>
      <c r="M191">
        <v>50</v>
      </c>
      <c r="N191">
        <v>53.4</v>
      </c>
      <c r="O191">
        <v>86.7</v>
      </c>
      <c r="P191">
        <v>31.4</v>
      </c>
      <c r="Q191">
        <v>126.7</v>
      </c>
      <c r="R191">
        <v>13.8</v>
      </c>
      <c r="S191">
        <v>171.1</v>
      </c>
      <c r="T191">
        <v>0</v>
      </c>
      <c r="EG191" s="8">
        <f>Dataset!D71</f>
        <v>8318972.3384735566</v>
      </c>
      <c r="EH191" s="8">
        <f>Dataset!G71</f>
        <v>3435622.3948252881</v>
      </c>
      <c r="EI191" s="8">
        <f>Dataset!J71</f>
        <v>10910463.653396899</v>
      </c>
      <c r="EU191" s="8">
        <f t="shared" si="227"/>
        <v>8352073.9470583908</v>
      </c>
      <c r="EV191" s="8">
        <f t="shared" si="228"/>
        <v>3452187.4466440286</v>
      </c>
      <c r="EW191" s="8">
        <f t="shared" si="229"/>
        <v>9957772.2360528652</v>
      </c>
    </row>
    <row r="192" spans="1:153">
      <c r="A192">
        <v>2017</v>
      </c>
      <c r="B192">
        <v>11</v>
      </c>
      <c r="C192" s="11">
        <v>3.1733333333333338</v>
      </c>
      <c r="D192">
        <v>564.79999999999995</v>
      </c>
      <c r="E192">
        <v>0</v>
      </c>
      <c r="F192">
        <v>504.8</v>
      </c>
      <c r="G192">
        <v>0</v>
      </c>
      <c r="H192">
        <v>444.8</v>
      </c>
      <c r="I192">
        <v>0</v>
      </c>
      <c r="J192">
        <v>384.8</v>
      </c>
      <c r="K192">
        <v>0</v>
      </c>
      <c r="L192">
        <v>324.8</v>
      </c>
      <c r="M192">
        <v>0</v>
      </c>
      <c r="N192">
        <v>264.8</v>
      </c>
      <c r="O192">
        <v>0</v>
      </c>
      <c r="P192">
        <v>204.8</v>
      </c>
      <c r="Q192">
        <v>0</v>
      </c>
      <c r="R192">
        <v>148.19999999999999</v>
      </c>
      <c r="S192">
        <v>3.4</v>
      </c>
      <c r="T192">
        <v>4</v>
      </c>
      <c r="EG192" s="8">
        <f>Dataset!D72</f>
        <v>9874516.6713623516</v>
      </c>
      <c r="EH192" s="8">
        <f>Dataset!G72</f>
        <v>3671837.9661032245</v>
      </c>
      <c r="EI192" s="8">
        <f>Dataset!J72</f>
        <v>10855073.548756536</v>
      </c>
      <c r="EU192" s="8">
        <f t="shared" si="227"/>
        <v>10520776.562620059</v>
      </c>
      <c r="EV192" s="8">
        <f t="shared" si="228"/>
        <v>3811323.8073029243</v>
      </c>
      <c r="EW192" s="8">
        <f t="shared" si="229"/>
        <v>10421589.702207671</v>
      </c>
    </row>
    <row r="193" spans="1:153">
      <c r="A193">
        <v>2017</v>
      </c>
      <c r="B193">
        <v>12</v>
      </c>
      <c r="C193" s="11">
        <v>-5.0860235213908309</v>
      </c>
      <c r="D193">
        <v>839.7</v>
      </c>
      <c r="E193">
        <v>0</v>
      </c>
      <c r="F193">
        <v>777.7</v>
      </c>
      <c r="G193">
        <v>0</v>
      </c>
      <c r="H193">
        <v>715.7</v>
      </c>
      <c r="I193">
        <v>0</v>
      </c>
      <c r="J193">
        <v>653.70000000000005</v>
      </c>
      <c r="K193">
        <v>0</v>
      </c>
      <c r="L193">
        <v>591.70000000000005</v>
      </c>
      <c r="M193">
        <v>0</v>
      </c>
      <c r="N193">
        <v>529.70000000000005</v>
      </c>
      <c r="O193">
        <v>0</v>
      </c>
      <c r="P193">
        <v>467.7</v>
      </c>
      <c r="Q193">
        <v>0</v>
      </c>
      <c r="R193">
        <v>405.7</v>
      </c>
      <c r="S193">
        <v>0</v>
      </c>
      <c r="T193">
        <v>25</v>
      </c>
      <c r="EG193" s="8">
        <f>Dataset!D73</f>
        <v>13025738.641533405</v>
      </c>
      <c r="EH193" s="8">
        <f>Dataset!G73</f>
        <v>4345470.8652827246</v>
      </c>
      <c r="EI193" s="8">
        <f>Dataset!J73</f>
        <v>10712352.511391768</v>
      </c>
      <c r="EU193" s="8">
        <f t="shared" si="227"/>
        <v>13098773.94176692</v>
      </c>
      <c r="EV193" s="8">
        <f t="shared" si="228"/>
        <v>4424238.4455146436</v>
      </c>
      <c r="EW193" s="8">
        <f t="shared" si="229"/>
        <v>10921150.249646667</v>
      </c>
    </row>
    <row r="194" spans="1:153">
      <c r="A194">
        <v>2018</v>
      </c>
      <c r="B194">
        <v>1</v>
      </c>
      <c r="C194" s="11">
        <v>-5.1026891800502527</v>
      </c>
      <c r="D194">
        <v>840.2</v>
      </c>
      <c r="E194">
        <v>0</v>
      </c>
      <c r="F194">
        <v>778.2</v>
      </c>
      <c r="G194">
        <v>0</v>
      </c>
      <c r="H194">
        <v>716.2</v>
      </c>
      <c r="I194">
        <v>0</v>
      </c>
      <c r="J194">
        <v>654.20000000000005</v>
      </c>
      <c r="K194">
        <v>0</v>
      </c>
      <c r="L194">
        <v>592.20000000000005</v>
      </c>
      <c r="M194">
        <v>0</v>
      </c>
      <c r="N194">
        <v>530.20000000000005</v>
      </c>
      <c r="O194">
        <v>0</v>
      </c>
      <c r="P194">
        <v>468.2</v>
      </c>
      <c r="Q194">
        <v>0</v>
      </c>
      <c r="R194">
        <v>408.2</v>
      </c>
      <c r="S194">
        <v>2</v>
      </c>
      <c r="T194">
        <v>21</v>
      </c>
      <c r="EG194" s="8">
        <f>Dataset!D74</f>
        <v>13883435.471597927</v>
      </c>
      <c r="EH194" s="8">
        <f>Dataset!G74</f>
        <v>4634616.9582139906</v>
      </c>
      <c r="EI194" s="8">
        <f>Dataset!J74</f>
        <v>12061651.908779878</v>
      </c>
      <c r="EU194" s="8">
        <f t="shared" si="227"/>
        <v>13103567.540463734</v>
      </c>
      <c r="EV194" s="8">
        <f t="shared" si="228"/>
        <v>4425386.655777311</v>
      </c>
      <c r="EW194" s="8">
        <f t="shared" si="229"/>
        <v>10922079.146164775</v>
      </c>
    </row>
    <row r="195" spans="1:153">
      <c r="A195">
        <v>2018</v>
      </c>
      <c r="B195">
        <v>2</v>
      </c>
      <c r="C195" s="11">
        <v>-1.792857142857144</v>
      </c>
      <c r="D195">
        <v>666.2</v>
      </c>
      <c r="E195">
        <v>0</v>
      </c>
      <c r="F195">
        <v>610.20000000000005</v>
      </c>
      <c r="G195">
        <v>0</v>
      </c>
      <c r="H195">
        <v>554.20000000000005</v>
      </c>
      <c r="I195">
        <v>0</v>
      </c>
      <c r="J195">
        <v>498.2</v>
      </c>
      <c r="K195">
        <v>0</v>
      </c>
      <c r="L195">
        <v>442.2</v>
      </c>
      <c r="M195">
        <v>0</v>
      </c>
      <c r="N195">
        <v>386.2</v>
      </c>
      <c r="O195">
        <v>0</v>
      </c>
      <c r="P195">
        <v>330.2</v>
      </c>
      <c r="Q195">
        <v>0</v>
      </c>
      <c r="R195">
        <v>275.8</v>
      </c>
      <c r="S195">
        <v>1.6</v>
      </c>
      <c r="T195">
        <v>16</v>
      </c>
      <c r="EG195" s="8">
        <f>Dataset!D75</f>
        <v>11384940.451659728</v>
      </c>
      <c r="EH195" s="8">
        <f>Dataset!G75</f>
        <v>3979045.0294086551</v>
      </c>
      <c r="EI195" s="8">
        <f>Dataset!J75</f>
        <v>10569743.405669795</v>
      </c>
      <c r="EU195" s="8">
        <f t="shared" si="227"/>
        <v>11607964.747057598</v>
      </c>
      <c r="EV195" s="8">
        <f t="shared" si="228"/>
        <v>4080923.5769771687</v>
      </c>
      <c r="EW195" s="8">
        <f t="shared" si="229"/>
        <v>10632263.432514781</v>
      </c>
    </row>
    <row r="196" spans="1:153">
      <c r="A196">
        <v>2018</v>
      </c>
      <c r="B196">
        <v>3</v>
      </c>
      <c r="C196" s="11">
        <v>-1.2602170697779262</v>
      </c>
      <c r="D196">
        <v>721.1</v>
      </c>
      <c r="E196">
        <v>0</v>
      </c>
      <c r="F196">
        <v>659.1</v>
      </c>
      <c r="G196">
        <v>0</v>
      </c>
      <c r="H196">
        <v>597.1</v>
      </c>
      <c r="I196">
        <v>0</v>
      </c>
      <c r="J196">
        <v>535.1</v>
      </c>
      <c r="K196">
        <v>0</v>
      </c>
      <c r="L196">
        <v>473.1</v>
      </c>
      <c r="M196">
        <v>0</v>
      </c>
      <c r="N196">
        <v>411.1</v>
      </c>
      <c r="O196">
        <v>0</v>
      </c>
      <c r="P196">
        <v>349.1</v>
      </c>
      <c r="Q196">
        <v>0</v>
      </c>
      <c r="R196">
        <v>287.10000000000002</v>
      </c>
      <c r="S196">
        <v>0</v>
      </c>
      <c r="T196">
        <v>22</v>
      </c>
      <c r="EG196" s="8">
        <f>Dataset!D76</f>
        <v>11501016.11392805</v>
      </c>
      <c r="EH196" s="8">
        <f>Dataset!G76</f>
        <v>4130187.8020749432</v>
      </c>
      <c r="EI196" s="8">
        <f>Dataset!J76</f>
        <v>11369524.37695927</v>
      </c>
      <c r="EU196" s="8">
        <f t="shared" si="227"/>
        <v>11961732.33088251</v>
      </c>
      <c r="EV196" s="8">
        <f t="shared" si="228"/>
        <v>4151882.9712099982</v>
      </c>
      <c r="EW196" s="8">
        <f t="shared" si="229"/>
        <v>10700815.995551223</v>
      </c>
    </row>
    <row r="197" spans="1:153">
      <c r="A197">
        <v>2018</v>
      </c>
      <c r="B197">
        <v>4</v>
      </c>
      <c r="C197" s="11">
        <v>2.2533333333333334</v>
      </c>
      <c r="D197">
        <v>592.4</v>
      </c>
      <c r="E197">
        <v>0</v>
      </c>
      <c r="F197">
        <v>532.4</v>
      </c>
      <c r="G197">
        <v>0</v>
      </c>
      <c r="H197">
        <v>472.4</v>
      </c>
      <c r="I197">
        <v>0</v>
      </c>
      <c r="J197">
        <v>412.4</v>
      </c>
      <c r="K197">
        <v>0</v>
      </c>
      <c r="L197">
        <v>352.4</v>
      </c>
      <c r="M197">
        <v>0</v>
      </c>
      <c r="N197">
        <v>292.39999999999998</v>
      </c>
      <c r="O197">
        <v>0</v>
      </c>
      <c r="P197">
        <v>234</v>
      </c>
      <c r="Q197">
        <v>1.6</v>
      </c>
      <c r="R197">
        <v>180.6</v>
      </c>
      <c r="S197">
        <v>8.1999999999999993</v>
      </c>
      <c r="T197">
        <v>8</v>
      </c>
      <c r="EG197" s="8">
        <f>Dataset!D77</f>
        <v>9828482.6727534514</v>
      </c>
      <c r="EH197" s="8">
        <f>Dataset!G77</f>
        <v>3695184.3068528124</v>
      </c>
      <c r="EI197" s="8">
        <f>Dataset!J77</f>
        <v>10356480.107455384</v>
      </c>
      <c r="EU197" s="8">
        <f t="shared" si="227"/>
        <v>10785383.210684221</v>
      </c>
      <c r="EV197" s="8">
        <f t="shared" si="228"/>
        <v>3874705.0138021503</v>
      </c>
      <c r="EW197" s="8">
        <f t="shared" si="229"/>
        <v>10472864.790007286</v>
      </c>
    </row>
    <row r="198" spans="1:153">
      <c r="A198">
        <v>2018</v>
      </c>
      <c r="B198">
        <v>5</v>
      </c>
      <c r="C198" s="11">
        <v>14.38709677419355</v>
      </c>
      <c r="D198">
        <v>240.8</v>
      </c>
      <c r="E198">
        <v>4.8</v>
      </c>
      <c r="F198">
        <v>187.7</v>
      </c>
      <c r="G198">
        <v>13.7</v>
      </c>
      <c r="H198">
        <v>138.80000000000001</v>
      </c>
      <c r="I198">
        <v>26.8</v>
      </c>
      <c r="J198">
        <v>95.5</v>
      </c>
      <c r="K198">
        <v>45.5</v>
      </c>
      <c r="L198">
        <v>59.6</v>
      </c>
      <c r="M198">
        <v>71.599999999999994</v>
      </c>
      <c r="N198">
        <v>32.200000000000003</v>
      </c>
      <c r="O198">
        <v>106.2</v>
      </c>
      <c r="P198">
        <v>14</v>
      </c>
      <c r="Q198">
        <v>150</v>
      </c>
      <c r="R198">
        <v>5.9</v>
      </c>
      <c r="S198">
        <v>203.9</v>
      </c>
      <c r="T198">
        <v>0</v>
      </c>
      <c r="EG198" s="8">
        <f>Dataset!D78</f>
        <v>8619745.1538112145</v>
      </c>
      <c r="EH198" s="8">
        <f>Dataset!G78</f>
        <v>3545274.159342139</v>
      </c>
      <c r="EI198" s="8">
        <f>Dataset!J78</f>
        <v>10469681.680061162</v>
      </c>
      <c r="EU198" s="8">
        <f t="shared" si="227"/>
        <v>8755645.9130213987</v>
      </c>
      <c r="EV198" s="8">
        <f t="shared" si="228"/>
        <v>3497323.3142405194</v>
      </c>
      <c r="EW198" s="8">
        <f t="shared" si="229"/>
        <v>10100843.302149525</v>
      </c>
    </row>
    <row r="199" spans="1:153">
      <c r="A199">
        <v>2018</v>
      </c>
      <c r="B199">
        <v>6</v>
      </c>
      <c r="C199" s="11">
        <v>16.783887847281406</v>
      </c>
      <c r="D199">
        <v>166.3</v>
      </c>
      <c r="E199">
        <v>9.8000000000000007</v>
      </c>
      <c r="F199">
        <v>116.3</v>
      </c>
      <c r="G199">
        <v>19.8</v>
      </c>
      <c r="H199">
        <v>67.900000000000006</v>
      </c>
      <c r="I199">
        <v>31.4</v>
      </c>
      <c r="J199">
        <v>30.9</v>
      </c>
      <c r="K199">
        <v>54.4</v>
      </c>
      <c r="L199">
        <v>9.3000000000000007</v>
      </c>
      <c r="M199">
        <v>92.8</v>
      </c>
      <c r="N199">
        <v>2.8</v>
      </c>
      <c r="O199">
        <v>146.30000000000001</v>
      </c>
      <c r="P199">
        <v>0</v>
      </c>
      <c r="Q199">
        <v>203.5</v>
      </c>
      <c r="R199">
        <v>0</v>
      </c>
      <c r="S199">
        <v>263.5</v>
      </c>
      <c r="T199">
        <v>0</v>
      </c>
      <c r="EG199" s="8">
        <f>Dataset!D79</f>
        <v>8910906.6055843309</v>
      </c>
      <c r="EH199" s="8">
        <f>Dataset!G79</f>
        <v>3630673.8203668571</v>
      </c>
      <c r="EI199" s="8">
        <f>Dataset!J79</f>
        <v>10520542.293892801</v>
      </c>
      <c r="EU199" s="8">
        <f t="shared" si="227"/>
        <v>8333569.3449482638</v>
      </c>
      <c r="EV199" s="8">
        <f t="shared" si="228"/>
        <v>3469162.7596015749</v>
      </c>
      <c r="EW199" s="8">
        <f t="shared" si="229"/>
        <v>10018026.900982631</v>
      </c>
    </row>
    <row r="200" spans="1:153">
      <c r="A200">
        <v>2018</v>
      </c>
      <c r="B200">
        <v>7</v>
      </c>
      <c r="C200" s="11">
        <v>21.37096774193548</v>
      </c>
      <c r="D200">
        <v>49.9</v>
      </c>
      <c r="E200">
        <v>30.4</v>
      </c>
      <c r="F200">
        <v>20</v>
      </c>
      <c r="G200">
        <v>62.5</v>
      </c>
      <c r="H200">
        <v>4.8</v>
      </c>
      <c r="I200">
        <v>109.3</v>
      </c>
      <c r="J200">
        <v>0</v>
      </c>
      <c r="K200">
        <v>166.5</v>
      </c>
      <c r="L200">
        <v>0</v>
      </c>
      <c r="M200">
        <v>228.5</v>
      </c>
      <c r="N200">
        <v>0</v>
      </c>
      <c r="O200">
        <v>290.5</v>
      </c>
      <c r="P200">
        <v>0</v>
      </c>
      <c r="Q200">
        <v>352.5</v>
      </c>
      <c r="R200">
        <v>0</v>
      </c>
      <c r="S200">
        <v>414.5</v>
      </c>
      <c r="T200">
        <v>0</v>
      </c>
      <c r="EG200" s="8">
        <f>Dataset!D80</f>
        <v>10787521.686098501</v>
      </c>
      <c r="EH200" s="8">
        <f>Dataset!G80</f>
        <v>4072890.0386634632</v>
      </c>
      <c r="EI200" s="8">
        <f>Dataset!J80</f>
        <v>11306706.940156406</v>
      </c>
      <c r="EU200" s="8">
        <f t="shared" si="227"/>
        <v>10521868.832737871</v>
      </c>
      <c r="EV200" s="8">
        <f t="shared" si="228"/>
        <v>4006924.5996345785</v>
      </c>
      <c r="EW200" s="8">
        <f t="shared" si="229"/>
        <v>10590544.695506938</v>
      </c>
    </row>
    <row r="201" spans="1:153">
      <c r="A201">
        <v>2018</v>
      </c>
      <c r="B201">
        <v>8</v>
      </c>
      <c r="C201" s="11">
        <v>21.819354838709678</v>
      </c>
      <c r="D201">
        <v>30.8</v>
      </c>
      <c r="E201">
        <v>25.2</v>
      </c>
      <c r="F201">
        <v>10</v>
      </c>
      <c r="G201">
        <v>66.400000000000006</v>
      </c>
      <c r="H201">
        <v>3.7</v>
      </c>
      <c r="I201">
        <v>122.1</v>
      </c>
      <c r="J201">
        <v>1.1000000000000001</v>
      </c>
      <c r="K201">
        <v>181.5</v>
      </c>
      <c r="L201">
        <v>0</v>
      </c>
      <c r="M201">
        <v>242.4</v>
      </c>
      <c r="N201">
        <v>0</v>
      </c>
      <c r="O201">
        <v>304.39999999999998</v>
      </c>
      <c r="P201">
        <v>0</v>
      </c>
      <c r="Q201">
        <v>366.4</v>
      </c>
      <c r="R201">
        <v>0</v>
      </c>
      <c r="S201">
        <v>428.4</v>
      </c>
      <c r="T201">
        <v>0</v>
      </c>
      <c r="EG201" s="8">
        <f>Dataset!D81</f>
        <v>10868070.741826534</v>
      </c>
      <c r="EH201" s="8">
        <f>Dataset!G81</f>
        <v>4102194.03058438</v>
      </c>
      <c r="EI201" s="8">
        <f>Dataset!J81</f>
        <v>11053462.956202352</v>
      </c>
      <c r="EU201" s="8">
        <f t="shared" si="227"/>
        <v>10864869.328896653</v>
      </c>
      <c r="EV201" s="8">
        <f t="shared" si="228"/>
        <v>4064196.1387485703</v>
      </c>
      <c r="EW201" s="8">
        <f t="shared" si="229"/>
        <v>10696093.044118872</v>
      </c>
    </row>
    <row r="202" spans="1:153">
      <c r="A202">
        <v>2018</v>
      </c>
      <c r="B202">
        <v>9</v>
      </c>
      <c r="C202" s="11">
        <v>17.296666666666667</v>
      </c>
      <c r="D202">
        <v>154.5</v>
      </c>
      <c r="E202">
        <v>13.4</v>
      </c>
      <c r="F202">
        <v>112.3</v>
      </c>
      <c r="G202">
        <v>31.2</v>
      </c>
      <c r="H202">
        <v>75.900000000000006</v>
      </c>
      <c r="I202">
        <v>54.8</v>
      </c>
      <c r="J202">
        <v>43.7</v>
      </c>
      <c r="K202">
        <v>82.6</v>
      </c>
      <c r="L202">
        <v>20</v>
      </c>
      <c r="M202">
        <v>118.9</v>
      </c>
      <c r="N202">
        <v>6.6</v>
      </c>
      <c r="O202">
        <v>165.5</v>
      </c>
      <c r="P202">
        <v>1.2</v>
      </c>
      <c r="Q202">
        <v>220.1</v>
      </c>
      <c r="R202">
        <v>0</v>
      </c>
      <c r="S202">
        <v>278.89999999999998</v>
      </c>
      <c r="T202">
        <v>0</v>
      </c>
      <c r="EG202" s="8">
        <f>Dataset!D82</f>
        <v>8995048.0537879672</v>
      </c>
      <c r="EH202" s="8">
        <f>Dataset!G82</f>
        <v>3619310.0644468875</v>
      </c>
      <c r="EI202" s="8">
        <f>Dataset!J82</f>
        <v>10606362.106846716</v>
      </c>
      <c r="EU202" s="8">
        <f t="shared" si="227"/>
        <v>9081300.0801552031</v>
      </c>
      <c r="EV202" s="8">
        <f t="shared" si="228"/>
        <v>3601273.1046093558</v>
      </c>
      <c r="EW202" s="8">
        <f t="shared" si="229"/>
        <v>10231026.320968639</v>
      </c>
    </row>
    <row r="203" spans="1:153">
      <c r="A203">
        <v>2018</v>
      </c>
      <c r="B203">
        <v>10</v>
      </c>
      <c r="C203" s="11">
        <v>8.9532258064516146</v>
      </c>
      <c r="D203">
        <v>409.1</v>
      </c>
      <c r="E203">
        <v>4.5999999999999996</v>
      </c>
      <c r="F203">
        <v>351.1</v>
      </c>
      <c r="G203">
        <v>8.6</v>
      </c>
      <c r="H203">
        <v>293.10000000000002</v>
      </c>
      <c r="I203">
        <v>12.6</v>
      </c>
      <c r="J203">
        <v>235.6</v>
      </c>
      <c r="K203">
        <v>17.100000000000001</v>
      </c>
      <c r="L203">
        <v>182.4</v>
      </c>
      <c r="M203">
        <v>25.9</v>
      </c>
      <c r="N203">
        <v>135.1</v>
      </c>
      <c r="O203">
        <v>40.6</v>
      </c>
      <c r="P203">
        <v>90.6</v>
      </c>
      <c r="Q203">
        <v>58.1</v>
      </c>
      <c r="R203">
        <v>52</v>
      </c>
      <c r="S203">
        <v>81.5</v>
      </c>
      <c r="T203">
        <v>0</v>
      </c>
      <c r="EG203" s="8">
        <f>Dataset!D83</f>
        <v>9113753.8751770835</v>
      </c>
      <c r="EH203" s="8">
        <f>Dataset!G83</f>
        <v>3571668.7528973552</v>
      </c>
      <c r="EI203" s="8">
        <f>Dataset!J83</f>
        <v>10844362.25206094</v>
      </c>
      <c r="EU203" s="8">
        <f t="shared" si="227"/>
        <v>9469364.9315800034</v>
      </c>
      <c r="EV203" s="8">
        <f t="shared" si="228"/>
        <v>3591028.1189595237</v>
      </c>
      <c r="EW203" s="8">
        <f t="shared" si="229"/>
        <v>10246294.495346799</v>
      </c>
    </row>
    <row r="204" spans="1:153">
      <c r="A204">
        <v>2018</v>
      </c>
      <c r="B204">
        <v>11</v>
      </c>
      <c r="C204" s="11">
        <v>1.2333333333333336</v>
      </c>
      <c r="D204">
        <v>623</v>
      </c>
      <c r="E204">
        <v>0</v>
      </c>
      <c r="F204">
        <v>563</v>
      </c>
      <c r="G204">
        <v>0</v>
      </c>
      <c r="H204">
        <v>503</v>
      </c>
      <c r="I204">
        <v>0</v>
      </c>
      <c r="J204">
        <v>443</v>
      </c>
      <c r="K204">
        <v>0</v>
      </c>
      <c r="L204">
        <v>383</v>
      </c>
      <c r="M204">
        <v>0</v>
      </c>
      <c r="N204">
        <v>323</v>
      </c>
      <c r="O204">
        <v>0</v>
      </c>
      <c r="P204">
        <v>264.3</v>
      </c>
      <c r="Q204">
        <v>1.3</v>
      </c>
      <c r="R204">
        <v>206.3</v>
      </c>
      <c r="S204">
        <v>3.3</v>
      </c>
      <c r="T204">
        <v>11</v>
      </c>
      <c r="EG204" s="8">
        <f>Dataset!D84</f>
        <v>10631086.823455051</v>
      </c>
      <c r="EH204" s="8">
        <f>Dataset!G84</f>
        <v>3898850.2739227014</v>
      </c>
      <c r="EI204" s="8">
        <f>Dataset!J84</f>
        <v>10980433.192465497</v>
      </c>
      <c r="EU204" s="8">
        <f t="shared" si="227"/>
        <v>11078751.450929273</v>
      </c>
      <c r="EV204" s="8">
        <f t="shared" si="228"/>
        <v>3944975.4818773791</v>
      </c>
      <c r="EW204" s="8">
        <f t="shared" si="229"/>
        <v>10529713.256915553</v>
      </c>
    </row>
    <row r="205" spans="1:153">
      <c r="A205">
        <v>2018</v>
      </c>
      <c r="B205">
        <v>12</v>
      </c>
      <c r="C205" s="11">
        <v>-0.97741935483870968</v>
      </c>
      <c r="D205">
        <v>712.3</v>
      </c>
      <c r="E205">
        <v>0</v>
      </c>
      <c r="F205">
        <v>650.29999999999995</v>
      </c>
      <c r="G205">
        <v>0</v>
      </c>
      <c r="H205">
        <v>588.29999999999995</v>
      </c>
      <c r="I205">
        <v>0</v>
      </c>
      <c r="J205">
        <v>526.29999999999995</v>
      </c>
      <c r="K205">
        <v>0</v>
      </c>
      <c r="L205">
        <v>464.3</v>
      </c>
      <c r="M205">
        <v>0</v>
      </c>
      <c r="N205">
        <v>402.3</v>
      </c>
      <c r="O205">
        <v>0</v>
      </c>
      <c r="P205">
        <v>340.3</v>
      </c>
      <c r="Q205">
        <v>0</v>
      </c>
      <c r="R205">
        <v>278.3</v>
      </c>
      <c r="S205">
        <v>0</v>
      </c>
      <c r="T205">
        <v>20</v>
      </c>
      <c r="EG205" s="8">
        <f>Dataset!D85</f>
        <v>12518380.889968332</v>
      </c>
      <c r="EH205" s="8">
        <f>Dataset!G85</f>
        <v>4282117.5597159071</v>
      </c>
      <c r="EI205" s="8">
        <f>Dataset!J85</f>
        <v>10851681.686155614</v>
      </c>
      <c r="EU205" s="8">
        <f t="shared" si="227"/>
        <v>11877364.993818574</v>
      </c>
      <c r="EV205" s="8">
        <f t="shared" si="228"/>
        <v>4131674.4705870561</v>
      </c>
      <c r="EW205" s="8">
        <f t="shared" si="229"/>
        <v>10684467.416832505</v>
      </c>
    </row>
    <row r="206" spans="1:153">
      <c r="A206">
        <v>2019</v>
      </c>
      <c r="B206">
        <v>1</v>
      </c>
      <c r="C206" s="11">
        <v>-7.0935483870967744</v>
      </c>
      <c r="D206">
        <v>901.9</v>
      </c>
      <c r="E206">
        <v>0</v>
      </c>
      <c r="F206">
        <v>839.9</v>
      </c>
      <c r="G206">
        <v>0</v>
      </c>
      <c r="H206">
        <v>777.9</v>
      </c>
      <c r="I206">
        <v>0</v>
      </c>
      <c r="J206">
        <v>715.9</v>
      </c>
      <c r="K206">
        <v>0</v>
      </c>
      <c r="L206">
        <v>653.9</v>
      </c>
      <c r="M206">
        <v>0</v>
      </c>
      <c r="N206">
        <v>591.9</v>
      </c>
      <c r="O206">
        <v>0</v>
      </c>
      <c r="P206">
        <v>529.9</v>
      </c>
      <c r="Q206">
        <v>0</v>
      </c>
      <c r="R206">
        <v>467.9</v>
      </c>
      <c r="S206">
        <v>0</v>
      </c>
      <c r="T206">
        <v>27</v>
      </c>
      <c r="EG206" s="8">
        <f>Dataset!D86</f>
        <v>13960982.808591014</v>
      </c>
      <c r="EH206" s="8">
        <f>Dataset!G86</f>
        <v>4609255.6079716161</v>
      </c>
      <c r="EI206" s="8">
        <f>Dataset!J86</f>
        <v>11617271.757342085</v>
      </c>
      <c r="EU206" s="8">
        <f t="shared" si="227"/>
        <v>13695097.619650647</v>
      </c>
      <c r="EV206" s="8">
        <f t="shared" si="228"/>
        <v>4567075.8021904361</v>
      </c>
      <c r="EW206" s="8">
        <f t="shared" si="229"/>
        <v>11036704.976499422</v>
      </c>
    </row>
    <row r="207" spans="1:153">
      <c r="A207">
        <v>2019</v>
      </c>
      <c r="B207">
        <v>2</v>
      </c>
      <c r="C207" s="11">
        <v>-4.6571428571428566</v>
      </c>
      <c r="D207">
        <v>746.4</v>
      </c>
      <c r="E207">
        <v>0</v>
      </c>
      <c r="F207">
        <v>690.4</v>
      </c>
      <c r="G207">
        <v>0</v>
      </c>
      <c r="H207">
        <v>634.4</v>
      </c>
      <c r="I207">
        <v>0</v>
      </c>
      <c r="J207">
        <v>578.4</v>
      </c>
      <c r="K207">
        <v>0</v>
      </c>
      <c r="L207">
        <v>522.4</v>
      </c>
      <c r="M207">
        <v>0</v>
      </c>
      <c r="N207">
        <v>466.4</v>
      </c>
      <c r="O207">
        <v>0</v>
      </c>
      <c r="P207">
        <v>410.4</v>
      </c>
      <c r="Q207">
        <v>0</v>
      </c>
      <c r="R207">
        <v>354.9</v>
      </c>
      <c r="S207">
        <v>0.5</v>
      </c>
      <c r="T207">
        <v>23</v>
      </c>
      <c r="EG207" s="8">
        <f>Dataset!D87</f>
        <v>12392903.762277057</v>
      </c>
      <c r="EH207" s="8">
        <f>Dataset!G87</f>
        <v>4226698.7559959963</v>
      </c>
      <c r="EI207" s="8">
        <f>Dataset!J87</f>
        <v>10508434.241887977</v>
      </c>
      <c r="EU207" s="8">
        <f t="shared" si="227"/>
        <v>12376857.978026649</v>
      </c>
      <c r="EV207" s="8">
        <f t="shared" si="228"/>
        <v>4265096.5031089783</v>
      </c>
      <c r="EW207" s="8">
        <f t="shared" si="229"/>
        <v>10781258.434019458</v>
      </c>
    </row>
    <row r="208" spans="1:153">
      <c r="A208">
        <v>2019</v>
      </c>
      <c r="B208">
        <v>3</v>
      </c>
      <c r="C208" s="11">
        <v>-1.7177419354838708</v>
      </c>
      <c r="D208">
        <v>735.3</v>
      </c>
      <c r="E208">
        <v>0</v>
      </c>
      <c r="F208">
        <v>673.3</v>
      </c>
      <c r="G208">
        <v>0</v>
      </c>
      <c r="H208">
        <v>611.29999999999995</v>
      </c>
      <c r="I208">
        <v>0</v>
      </c>
      <c r="J208">
        <v>549.29999999999995</v>
      </c>
      <c r="K208">
        <v>0</v>
      </c>
      <c r="L208">
        <v>487.3</v>
      </c>
      <c r="M208">
        <v>0</v>
      </c>
      <c r="N208">
        <v>425.3</v>
      </c>
      <c r="O208">
        <v>0</v>
      </c>
      <c r="P208">
        <v>363.3</v>
      </c>
      <c r="Q208">
        <v>0</v>
      </c>
      <c r="R208">
        <v>301.3</v>
      </c>
      <c r="S208">
        <v>0</v>
      </c>
      <c r="T208">
        <v>19</v>
      </c>
      <c r="EG208" s="8">
        <f>Dataset!D88</f>
        <v>12063604.824753724</v>
      </c>
      <c r="EH208" s="8">
        <f>Dataset!G88</f>
        <v>4292846.5750633525</v>
      </c>
      <c r="EI208" s="8">
        <f>Dataset!J88</f>
        <v>11100930.956588307</v>
      </c>
      <c r="EU208" s="8">
        <f t="shared" si="227"/>
        <v>12097870.533872042</v>
      </c>
      <c r="EV208" s="8">
        <f t="shared" si="228"/>
        <v>4184492.1426697448</v>
      </c>
      <c r="EW208" s="8">
        <f t="shared" si="229"/>
        <v>10727196.656665517</v>
      </c>
    </row>
    <row r="209" spans="1:153">
      <c r="A209">
        <v>2019</v>
      </c>
      <c r="B209">
        <v>4</v>
      </c>
      <c r="C209" s="11">
        <v>4.9633333333333338</v>
      </c>
      <c r="D209">
        <v>511.1</v>
      </c>
      <c r="E209">
        <v>0</v>
      </c>
      <c r="F209">
        <v>451.1</v>
      </c>
      <c r="G209">
        <v>0</v>
      </c>
      <c r="H209">
        <v>391.1</v>
      </c>
      <c r="I209">
        <v>0</v>
      </c>
      <c r="J209">
        <v>331.1</v>
      </c>
      <c r="K209">
        <v>0</v>
      </c>
      <c r="L209">
        <v>271.10000000000002</v>
      </c>
      <c r="M209">
        <v>0</v>
      </c>
      <c r="N209">
        <v>212</v>
      </c>
      <c r="O209">
        <v>0.9</v>
      </c>
      <c r="P209">
        <v>157.5</v>
      </c>
      <c r="Q209">
        <v>6.4</v>
      </c>
      <c r="R209">
        <v>109.2</v>
      </c>
      <c r="S209">
        <v>18.100000000000001</v>
      </c>
      <c r="T209">
        <v>2</v>
      </c>
      <c r="EG209" s="8">
        <f>Dataset!D89</f>
        <v>9719917.2265057545</v>
      </c>
      <c r="EH209" s="8">
        <f>Dataset!G89</f>
        <v>3630067.6142082894</v>
      </c>
      <c r="EI209" s="8">
        <f>Dataset!J89</f>
        <v>10142281.579204079</v>
      </c>
      <c r="EU209" s="8">
        <f t="shared" si="227"/>
        <v>10005944.062582178</v>
      </c>
      <c r="EV209" s="8">
        <f t="shared" si="228"/>
        <v>3688006.0250924733</v>
      </c>
      <c r="EW209" s="8">
        <f t="shared" si="229"/>
        <v>10321826.216162769</v>
      </c>
    </row>
    <row r="210" spans="1:153">
      <c r="A210">
        <v>2019</v>
      </c>
      <c r="B210">
        <v>5</v>
      </c>
      <c r="C210" s="11">
        <v>10.354838709677422</v>
      </c>
      <c r="D210">
        <v>361</v>
      </c>
      <c r="E210">
        <v>0</v>
      </c>
      <c r="F210">
        <v>299</v>
      </c>
      <c r="G210">
        <v>0</v>
      </c>
      <c r="H210">
        <v>237</v>
      </c>
      <c r="I210">
        <v>0</v>
      </c>
      <c r="J210">
        <v>179.6</v>
      </c>
      <c r="K210">
        <v>4.5999999999999996</v>
      </c>
      <c r="L210">
        <v>126.3</v>
      </c>
      <c r="M210">
        <v>13.3</v>
      </c>
      <c r="N210">
        <v>76.099999999999994</v>
      </c>
      <c r="O210">
        <v>25.1</v>
      </c>
      <c r="P210">
        <v>39.299999999999997</v>
      </c>
      <c r="Q210">
        <v>50.3</v>
      </c>
      <c r="R210">
        <v>17.8</v>
      </c>
      <c r="S210">
        <v>90.8</v>
      </c>
      <c r="T210">
        <v>0</v>
      </c>
      <c r="EG210" s="8">
        <f>Dataset!D90</f>
        <v>8671238.6385931578</v>
      </c>
      <c r="EH210" s="8">
        <f>Dataset!G90</f>
        <v>3445346.0237181168</v>
      </c>
      <c r="EI210" s="8">
        <f>Dataset!J90</f>
        <v>10207613.684272055</v>
      </c>
      <c r="EU210" s="8">
        <f t="shared" si="227"/>
        <v>8655436.3950152807</v>
      </c>
      <c r="EV210" s="8">
        <f t="shared" si="228"/>
        <v>3410283.7193705514</v>
      </c>
      <c r="EW210" s="8">
        <f t="shared" si="229"/>
        <v>10040370.571175756</v>
      </c>
    </row>
    <row r="211" spans="1:153">
      <c r="A211">
        <v>2019</v>
      </c>
      <c r="B211">
        <v>6</v>
      </c>
      <c r="C211" s="11">
        <v>15.359999999999998</v>
      </c>
      <c r="D211">
        <v>199.2</v>
      </c>
      <c r="E211">
        <v>0</v>
      </c>
      <c r="F211">
        <v>143.9</v>
      </c>
      <c r="G211">
        <v>4.7</v>
      </c>
      <c r="H211">
        <v>96.1</v>
      </c>
      <c r="I211">
        <v>16.899999999999999</v>
      </c>
      <c r="J211">
        <v>53.6</v>
      </c>
      <c r="K211">
        <v>34.4</v>
      </c>
      <c r="L211">
        <v>23.2</v>
      </c>
      <c r="M211">
        <v>64</v>
      </c>
      <c r="N211">
        <v>7.3</v>
      </c>
      <c r="O211">
        <v>108.1</v>
      </c>
      <c r="P211">
        <v>0.3</v>
      </c>
      <c r="Q211">
        <v>161.1</v>
      </c>
      <c r="R211">
        <v>0</v>
      </c>
      <c r="S211">
        <v>220.8</v>
      </c>
      <c r="T211">
        <v>0</v>
      </c>
      <c r="EG211" s="8">
        <f>Dataset!D91</f>
        <v>8331102.5462989938</v>
      </c>
      <c r="EH211" s="8">
        <f>Dataset!G91</f>
        <v>3448489.9909632192</v>
      </c>
      <c r="EI211" s="8">
        <f>Dataset!J91</f>
        <v>10060825.489111267</v>
      </c>
      <c r="EU211" s="8">
        <f t="shared" si="227"/>
        <v>8107925.9537492562</v>
      </c>
      <c r="EV211" s="8">
        <f t="shared" si="228"/>
        <v>3382419.6720632198</v>
      </c>
      <c r="EW211" s="8">
        <f t="shared" si="229"/>
        <v>9942947.2985340469</v>
      </c>
    </row>
    <row r="212" spans="1:153">
      <c r="A212">
        <v>2019</v>
      </c>
      <c r="B212">
        <v>7</v>
      </c>
      <c r="C212" s="11">
        <v>21.268278561885225</v>
      </c>
      <c r="D212">
        <v>54.6</v>
      </c>
      <c r="E212">
        <v>31.9</v>
      </c>
      <c r="F212">
        <v>23</v>
      </c>
      <c r="G212">
        <v>62.3</v>
      </c>
      <c r="H212">
        <v>4</v>
      </c>
      <c r="I212">
        <v>105.3</v>
      </c>
      <c r="J212">
        <v>0</v>
      </c>
      <c r="K212">
        <v>163.30000000000001</v>
      </c>
      <c r="L212">
        <v>0</v>
      </c>
      <c r="M212">
        <v>225.3</v>
      </c>
      <c r="N212">
        <v>0</v>
      </c>
      <c r="O212">
        <v>287.3</v>
      </c>
      <c r="P212">
        <v>0</v>
      </c>
      <c r="Q212">
        <v>349.3</v>
      </c>
      <c r="R212">
        <v>0</v>
      </c>
      <c r="S212">
        <v>411.3</v>
      </c>
      <c r="T212">
        <v>0</v>
      </c>
      <c r="EG212" s="8">
        <f>Dataset!D92</f>
        <v>10609156.907327704</v>
      </c>
      <c r="EH212" s="8">
        <f>Dataset!G92</f>
        <v>4014350.0624655569</v>
      </c>
      <c r="EI212" s="8">
        <f>Dataset!J92</f>
        <v>10411256.698898302</v>
      </c>
      <c r="EU212" s="8">
        <f t="shared" si="227"/>
        <v>10450945.189212369</v>
      </c>
      <c r="EV212" s="8">
        <f t="shared" si="228"/>
        <v>3993739.7848745226</v>
      </c>
      <c r="EW212" s="8">
        <f t="shared" si="229"/>
        <v>10558199.45292191</v>
      </c>
    </row>
    <row r="213" spans="1:153">
      <c r="A213">
        <v>2019</v>
      </c>
      <c r="B213">
        <v>8</v>
      </c>
      <c r="C213" s="11">
        <v>19.593548387096778</v>
      </c>
      <c r="D213">
        <v>77</v>
      </c>
      <c r="E213">
        <v>2.4</v>
      </c>
      <c r="F213">
        <v>30.3</v>
      </c>
      <c r="G213">
        <v>17.7</v>
      </c>
      <c r="H213">
        <v>7.3</v>
      </c>
      <c r="I213">
        <v>56.7</v>
      </c>
      <c r="J213">
        <v>0</v>
      </c>
      <c r="K213">
        <v>111.4</v>
      </c>
      <c r="L213">
        <v>0</v>
      </c>
      <c r="M213">
        <v>173.4</v>
      </c>
      <c r="N213">
        <v>0</v>
      </c>
      <c r="O213">
        <v>235.4</v>
      </c>
      <c r="P213">
        <v>0</v>
      </c>
      <c r="Q213">
        <v>297.39999999999998</v>
      </c>
      <c r="R213">
        <v>0</v>
      </c>
      <c r="S213">
        <v>359.4</v>
      </c>
      <c r="T213">
        <v>0</v>
      </c>
      <c r="EG213" s="8">
        <f>Dataset!D93</f>
        <v>9801261.3353332076</v>
      </c>
      <c r="EH213" s="8">
        <f>Dataset!G93</f>
        <v>3882002.7717145048</v>
      </c>
      <c r="EI213" s="8">
        <f>Dataset!J93</f>
        <v>10709168.986959817</v>
      </c>
      <c r="EU213" s="8">
        <f t="shared" si="227"/>
        <v>9300652.3457831312</v>
      </c>
      <c r="EV213" s="8">
        <f t="shared" si="228"/>
        <v>3779898.5704848692</v>
      </c>
      <c r="EW213" s="8">
        <f t="shared" si="229"/>
        <v>10165204.755513806</v>
      </c>
    </row>
    <row r="214" spans="1:153">
      <c r="A214">
        <v>2019</v>
      </c>
      <c r="B214">
        <v>9</v>
      </c>
      <c r="C214" s="11">
        <v>16.440000000000001</v>
      </c>
      <c r="D214">
        <v>169.3</v>
      </c>
      <c r="E214">
        <v>2.5</v>
      </c>
      <c r="F214">
        <v>112.2</v>
      </c>
      <c r="G214">
        <v>5.4</v>
      </c>
      <c r="H214">
        <v>61.6</v>
      </c>
      <c r="I214">
        <v>14.8</v>
      </c>
      <c r="J214">
        <v>25.8</v>
      </c>
      <c r="K214">
        <v>39</v>
      </c>
      <c r="L214">
        <v>7</v>
      </c>
      <c r="M214">
        <v>80.2</v>
      </c>
      <c r="N214">
        <v>0.2</v>
      </c>
      <c r="O214">
        <v>133.4</v>
      </c>
      <c r="P214">
        <v>0</v>
      </c>
      <c r="Q214">
        <v>193.2</v>
      </c>
      <c r="R214">
        <v>0</v>
      </c>
      <c r="S214">
        <v>253.2</v>
      </c>
      <c r="T214">
        <v>0</v>
      </c>
      <c r="EG214" s="8">
        <f>Dataset!D94</f>
        <v>8061127.0845380994</v>
      </c>
      <c r="EH214" s="8">
        <f>Dataset!G94</f>
        <v>3448393.0346508492</v>
      </c>
      <c r="EI214" s="8">
        <f>Dataset!J94</f>
        <v>10395119.136384932</v>
      </c>
      <c r="EU214" s="8">
        <f t="shared" si="227"/>
        <v>7943354.6037742766</v>
      </c>
      <c r="EV214" s="8">
        <f t="shared" si="228"/>
        <v>3411965.7842755867</v>
      </c>
      <c r="EW214" s="8">
        <f t="shared" si="229"/>
        <v>9874319.3997700475</v>
      </c>
    </row>
    <row r="215" spans="1:153">
      <c r="A215">
        <v>2019</v>
      </c>
      <c r="B215">
        <v>10</v>
      </c>
      <c r="C215" s="11">
        <v>9.9741935483870972</v>
      </c>
      <c r="D215">
        <v>372.8</v>
      </c>
      <c r="E215">
        <v>0</v>
      </c>
      <c r="F215">
        <v>312.60000000000002</v>
      </c>
      <c r="G215">
        <v>1.8</v>
      </c>
      <c r="H215">
        <v>252.6</v>
      </c>
      <c r="I215">
        <v>3.8</v>
      </c>
      <c r="J215">
        <v>192.6</v>
      </c>
      <c r="K215">
        <v>5.8</v>
      </c>
      <c r="L215">
        <v>134.69999999999999</v>
      </c>
      <c r="M215">
        <v>9.9</v>
      </c>
      <c r="N215">
        <v>81.099999999999994</v>
      </c>
      <c r="O215">
        <v>18.3</v>
      </c>
      <c r="P215">
        <v>41.7</v>
      </c>
      <c r="Q215">
        <v>40.9</v>
      </c>
      <c r="R215">
        <v>14.9</v>
      </c>
      <c r="S215">
        <v>76.099999999999994</v>
      </c>
      <c r="T215">
        <v>0</v>
      </c>
      <c r="EG215" s="8">
        <f>Dataset!D95</f>
        <v>8747393.621830821</v>
      </c>
      <c r="EH215" s="8">
        <f>Dataset!G95</f>
        <v>3461001.7663835487</v>
      </c>
      <c r="EI215" s="8">
        <f>Dataset!J95</f>
        <v>10416127.544557648</v>
      </c>
      <c r="EU215" s="8">
        <f t="shared" si="227"/>
        <v>8806666.3274545223</v>
      </c>
      <c r="EV215" s="8">
        <f t="shared" si="228"/>
        <v>3415564.7861007997</v>
      </c>
      <c r="EW215" s="8">
        <f t="shared" si="229"/>
        <v>10095249.861102367</v>
      </c>
    </row>
    <row r="216" spans="1:153">
      <c r="A216">
        <v>2019</v>
      </c>
      <c r="B216">
        <v>11</v>
      </c>
      <c r="C216" s="11">
        <v>0.55999999999999994</v>
      </c>
      <c r="D216">
        <v>643.20000000000005</v>
      </c>
      <c r="E216">
        <v>0</v>
      </c>
      <c r="F216">
        <v>583.20000000000005</v>
      </c>
      <c r="G216">
        <v>0</v>
      </c>
      <c r="H216">
        <v>523.20000000000005</v>
      </c>
      <c r="I216">
        <v>0</v>
      </c>
      <c r="J216">
        <v>463.2</v>
      </c>
      <c r="K216">
        <v>0</v>
      </c>
      <c r="L216">
        <v>403.2</v>
      </c>
      <c r="M216">
        <v>0</v>
      </c>
      <c r="N216">
        <v>343.2</v>
      </c>
      <c r="O216">
        <v>0</v>
      </c>
      <c r="P216">
        <v>283.2</v>
      </c>
      <c r="Q216">
        <v>0</v>
      </c>
      <c r="R216">
        <v>223.2</v>
      </c>
      <c r="S216">
        <v>0</v>
      </c>
      <c r="T216">
        <v>12</v>
      </c>
      <c r="EG216" s="8">
        <f>Dataset!D96</f>
        <v>10760571.810268486</v>
      </c>
      <c r="EH216" s="8">
        <f>Dataset!G96</f>
        <v>3839348.9308264251</v>
      </c>
      <c r="EI216" s="8">
        <f>Dataset!J96</f>
        <v>10847244.234261472</v>
      </c>
      <c r="EU216" s="8">
        <f t="shared" si="227"/>
        <v>11272412.838280579</v>
      </c>
      <c r="EV216" s="8">
        <f t="shared" si="228"/>
        <v>3991363.1764891315</v>
      </c>
      <c r="EW216" s="8">
        <f t="shared" si="229"/>
        <v>10567240.676247155</v>
      </c>
    </row>
    <row r="217" spans="1:153">
      <c r="A217">
        <v>2019</v>
      </c>
      <c r="B217">
        <v>12</v>
      </c>
      <c r="C217" s="11">
        <v>-0.80967741935483806</v>
      </c>
      <c r="D217">
        <v>707.1</v>
      </c>
      <c r="E217">
        <v>0</v>
      </c>
      <c r="F217">
        <v>645.1</v>
      </c>
      <c r="G217">
        <v>0</v>
      </c>
      <c r="H217">
        <v>583.1</v>
      </c>
      <c r="I217">
        <v>0</v>
      </c>
      <c r="J217">
        <v>521.1</v>
      </c>
      <c r="K217">
        <v>0</v>
      </c>
      <c r="L217">
        <v>459.1</v>
      </c>
      <c r="M217">
        <v>0</v>
      </c>
      <c r="N217">
        <v>397.1</v>
      </c>
      <c r="O217">
        <v>0</v>
      </c>
      <c r="P217">
        <v>335.1</v>
      </c>
      <c r="Q217">
        <v>0</v>
      </c>
      <c r="R217">
        <v>273.10000000000002</v>
      </c>
      <c r="S217">
        <v>0</v>
      </c>
      <c r="T217">
        <v>17</v>
      </c>
      <c r="EG217" s="8">
        <f>Dataset!D97</f>
        <v>12817933.095966045</v>
      </c>
      <c r="EH217" s="8">
        <f>Dataset!G97</f>
        <v>4227042.4814835032</v>
      </c>
      <c r="EI217" s="8">
        <f>Dataset!J97</f>
        <v>10361685.654034983</v>
      </c>
      <c r="EU217" s="8">
        <f t="shared" si="227"/>
        <v>11827511.567371704</v>
      </c>
      <c r="EV217" s="8">
        <f t="shared" si="228"/>
        <v>4119733.0838553179</v>
      </c>
      <c r="EW217" s="8">
        <f t="shared" si="229"/>
        <v>10674806.893044172</v>
      </c>
    </row>
    <row r="218" spans="1:153">
      <c r="A218">
        <v>2020</v>
      </c>
      <c r="B218">
        <v>1</v>
      </c>
      <c r="C218" s="11">
        <v>-1.8</v>
      </c>
      <c r="D218">
        <v>737.8</v>
      </c>
      <c r="E218">
        <v>0</v>
      </c>
      <c r="F218">
        <v>675.8</v>
      </c>
      <c r="G218">
        <v>0</v>
      </c>
      <c r="H218">
        <v>613.79999999999995</v>
      </c>
      <c r="I218">
        <v>0</v>
      </c>
      <c r="J218">
        <v>551.79999999999995</v>
      </c>
      <c r="K218">
        <v>0</v>
      </c>
      <c r="L218">
        <v>489.8</v>
      </c>
      <c r="M218">
        <v>0</v>
      </c>
      <c r="N218">
        <v>427.8</v>
      </c>
      <c r="O218">
        <v>0</v>
      </c>
      <c r="P218">
        <v>365.8</v>
      </c>
      <c r="Q218">
        <v>0</v>
      </c>
      <c r="R218">
        <v>303.8</v>
      </c>
      <c r="S218">
        <v>0</v>
      </c>
      <c r="T218">
        <v>16</v>
      </c>
      <c r="EG218" s="8">
        <f>Dataset!D98</f>
        <v>12866456.17026085</v>
      </c>
      <c r="EH218" s="8">
        <f>Dataset!G98</f>
        <v>4377026.2665486429</v>
      </c>
      <c r="EI218" s="8">
        <f>Dataset!J98</f>
        <v>10810342.446760129</v>
      </c>
      <c r="EU218" s="8">
        <f t="shared" si="227"/>
        <v>12121838.527356114</v>
      </c>
      <c r="EV218" s="8">
        <f t="shared" si="228"/>
        <v>4190233.1939830803</v>
      </c>
      <c r="EW218" s="8">
        <f t="shared" si="229"/>
        <v>10731841.139256062</v>
      </c>
    </row>
    <row r="219" spans="1:153">
      <c r="A219">
        <v>2020</v>
      </c>
      <c r="B219">
        <v>2</v>
      </c>
      <c r="C219" s="11">
        <v>-3.4379310344827592</v>
      </c>
      <c r="D219">
        <v>737.7</v>
      </c>
      <c r="E219">
        <v>0</v>
      </c>
      <c r="F219">
        <v>679.7</v>
      </c>
      <c r="G219">
        <v>0</v>
      </c>
      <c r="H219">
        <v>621.70000000000005</v>
      </c>
      <c r="I219">
        <v>0</v>
      </c>
      <c r="J219">
        <v>563.70000000000005</v>
      </c>
      <c r="K219">
        <v>0</v>
      </c>
      <c r="L219">
        <v>505.7</v>
      </c>
      <c r="M219">
        <v>0</v>
      </c>
      <c r="N219">
        <v>447.7</v>
      </c>
      <c r="O219">
        <v>0</v>
      </c>
      <c r="P219">
        <v>389.7</v>
      </c>
      <c r="Q219">
        <v>0</v>
      </c>
      <c r="R219">
        <v>331.7</v>
      </c>
      <c r="S219">
        <v>0</v>
      </c>
      <c r="T219">
        <v>21</v>
      </c>
      <c r="EG219" s="8">
        <f>Dataset!D99</f>
        <v>12122959.291194474</v>
      </c>
      <c r="EH219" s="8">
        <f>Dataset!G99</f>
        <v>4137486.5177108715</v>
      </c>
      <c r="EI219" s="8">
        <f>Dataset!J99</f>
        <v>10409882.874438919</v>
      </c>
      <c r="EU219" s="8">
        <f t="shared" si="227"/>
        <v>12235926.176340302</v>
      </c>
      <c r="EV219" s="8">
        <f t="shared" si="228"/>
        <v>4226746.2803358957</v>
      </c>
      <c r="EW219" s="8">
        <f t="shared" si="229"/>
        <v>10753948.876387056</v>
      </c>
    </row>
    <row r="220" spans="1:153">
      <c r="A220">
        <v>2020</v>
      </c>
      <c r="B220">
        <v>3</v>
      </c>
      <c r="C220" s="11">
        <v>2.3193548387096774</v>
      </c>
      <c r="D220">
        <v>610.1</v>
      </c>
      <c r="E220">
        <v>0</v>
      </c>
      <c r="F220">
        <v>548.1</v>
      </c>
      <c r="G220">
        <v>0</v>
      </c>
      <c r="H220">
        <v>486.1</v>
      </c>
      <c r="I220">
        <v>0</v>
      </c>
      <c r="J220">
        <v>424.1</v>
      </c>
      <c r="K220">
        <v>0</v>
      </c>
      <c r="L220">
        <v>362.1</v>
      </c>
      <c r="M220">
        <v>0</v>
      </c>
      <c r="N220">
        <v>300.10000000000002</v>
      </c>
      <c r="O220">
        <v>0</v>
      </c>
      <c r="P220">
        <v>241.3</v>
      </c>
      <c r="Q220">
        <v>3.2</v>
      </c>
      <c r="R220">
        <v>183.3</v>
      </c>
      <c r="S220">
        <v>7.2</v>
      </c>
      <c r="T220">
        <v>9</v>
      </c>
      <c r="EG220" s="8">
        <f>Dataset!D100</f>
        <v>11708936.147119425</v>
      </c>
      <c r="EH220" s="8">
        <f>Dataset!G100</f>
        <v>3689100.3264955725</v>
      </c>
      <c r="EI220" s="8">
        <f>Dataset!J100</f>
        <v>9916764.6526984535</v>
      </c>
      <c r="EU220" s="8">
        <f t="shared" si="227"/>
        <v>10897553.420189682</v>
      </c>
      <c r="EV220" s="8">
        <f t="shared" si="228"/>
        <v>3896980.2928978931</v>
      </c>
      <c r="EW220" s="8">
        <f t="shared" si="229"/>
        <v>10494600.968531035</v>
      </c>
    </row>
    <row r="221" spans="1:153">
      <c r="A221">
        <v>2020</v>
      </c>
      <c r="B221">
        <v>4</v>
      </c>
      <c r="C221" s="11">
        <v>4.7133333333333338</v>
      </c>
      <c r="D221">
        <v>518.6</v>
      </c>
      <c r="E221">
        <v>0</v>
      </c>
      <c r="F221">
        <v>458.6</v>
      </c>
      <c r="G221">
        <v>0</v>
      </c>
      <c r="H221">
        <v>398.6</v>
      </c>
      <c r="I221">
        <v>0</v>
      </c>
      <c r="J221">
        <v>338.6</v>
      </c>
      <c r="K221">
        <v>0</v>
      </c>
      <c r="L221">
        <v>278.60000000000002</v>
      </c>
      <c r="M221">
        <v>0</v>
      </c>
      <c r="N221">
        <v>218.6</v>
      </c>
      <c r="O221">
        <v>0</v>
      </c>
      <c r="P221">
        <v>161.1</v>
      </c>
      <c r="Q221">
        <v>2.5</v>
      </c>
      <c r="R221">
        <v>109.2</v>
      </c>
      <c r="S221">
        <v>10.6</v>
      </c>
      <c r="T221">
        <v>2</v>
      </c>
      <c r="EG221" s="8">
        <f>Dataset!D101</f>
        <v>10594411.679266052</v>
      </c>
      <c r="EH221" s="8">
        <f>Dataset!G101</f>
        <v>2848033.2428459735</v>
      </c>
      <c r="EI221" s="8">
        <f>Dataset!J101</f>
        <v>7038118.2699119393</v>
      </c>
      <c r="EU221" s="8">
        <f t="shared" si="227"/>
        <v>10077848.043034397</v>
      </c>
      <c r="EV221" s="8">
        <f t="shared" si="228"/>
        <v>3705229.1790324803</v>
      </c>
      <c r="EW221" s="8">
        <f t="shared" si="229"/>
        <v>10335759.663934404</v>
      </c>
    </row>
    <row r="222" spans="1:153">
      <c r="A222">
        <v>2020</v>
      </c>
      <c r="B222">
        <v>5</v>
      </c>
      <c r="C222" s="11">
        <v>10.523117271562649</v>
      </c>
      <c r="D222">
        <v>360.1</v>
      </c>
      <c r="E222">
        <v>4.3</v>
      </c>
      <c r="F222">
        <v>305.2</v>
      </c>
      <c r="G222">
        <v>11.4</v>
      </c>
      <c r="H222">
        <v>251.2</v>
      </c>
      <c r="I222">
        <v>19.399999999999999</v>
      </c>
      <c r="J222">
        <v>198.3</v>
      </c>
      <c r="K222">
        <v>28.5</v>
      </c>
      <c r="L222">
        <v>148.4</v>
      </c>
      <c r="M222">
        <v>40.6</v>
      </c>
      <c r="N222">
        <v>107.2</v>
      </c>
      <c r="O222">
        <v>61.4</v>
      </c>
      <c r="P222">
        <v>73.8</v>
      </c>
      <c r="Q222">
        <v>90</v>
      </c>
      <c r="R222">
        <v>47.8</v>
      </c>
      <c r="S222">
        <v>126</v>
      </c>
      <c r="T222">
        <v>0</v>
      </c>
      <c r="EG222" s="8">
        <f>Dataset!D102</f>
        <v>10075897.739323296</v>
      </c>
      <c r="EH222" s="8">
        <f>Dataset!G102</f>
        <v>2839173.9438523706</v>
      </c>
      <c r="EI222" s="8">
        <f>Dataset!J102</f>
        <v>7851278.3061691457</v>
      </c>
      <c r="EU222" s="8">
        <f t="shared" si="227"/>
        <v>9364427.9488572404</v>
      </c>
      <c r="EV222" s="8">
        <f t="shared" si="228"/>
        <v>3573517.5639021639</v>
      </c>
      <c r="EW222" s="8">
        <f t="shared" si="229"/>
        <v>10231985.727490421</v>
      </c>
    </row>
    <row r="223" spans="1:153">
      <c r="A223">
        <v>2020</v>
      </c>
      <c r="B223">
        <v>6</v>
      </c>
      <c r="C223" s="11">
        <v>17.636666666666667</v>
      </c>
      <c r="D223">
        <v>138.69999999999999</v>
      </c>
      <c r="E223">
        <v>7.8</v>
      </c>
      <c r="F223">
        <v>92.1</v>
      </c>
      <c r="G223">
        <v>21.2</v>
      </c>
      <c r="H223">
        <v>56.1</v>
      </c>
      <c r="I223">
        <v>45.2</v>
      </c>
      <c r="J223">
        <v>29.7</v>
      </c>
      <c r="K223">
        <v>78.8</v>
      </c>
      <c r="L223">
        <v>14.9</v>
      </c>
      <c r="M223">
        <v>124</v>
      </c>
      <c r="N223">
        <v>4.5999999999999996</v>
      </c>
      <c r="O223">
        <v>173.7</v>
      </c>
      <c r="P223">
        <v>0</v>
      </c>
      <c r="Q223">
        <v>229.1</v>
      </c>
      <c r="R223">
        <v>0</v>
      </c>
      <c r="S223">
        <v>289.10000000000002</v>
      </c>
      <c r="T223">
        <v>0</v>
      </c>
      <c r="EG223" s="8">
        <f>Dataset!D103</f>
        <v>9987467.2126085386</v>
      </c>
      <c r="EH223" s="8">
        <f>Dataset!G103</f>
        <v>3055159.5702205976</v>
      </c>
      <c r="EI223" s="8">
        <f>Dataset!J103</f>
        <v>9093235.5826156083</v>
      </c>
      <c r="EU223" s="8">
        <f t="shared" si="227"/>
        <v>8862857.4899578616</v>
      </c>
      <c r="EV223" s="8">
        <f t="shared" si="228"/>
        <v>3610574.6584539898</v>
      </c>
      <c r="EW223" s="8">
        <f t="shared" si="229"/>
        <v>10127388.63625752</v>
      </c>
    </row>
    <row r="224" spans="1:153">
      <c r="A224">
        <v>2020</v>
      </c>
      <c r="B224">
        <v>7</v>
      </c>
      <c r="C224" s="11">
        <v>22.496774193548394</v>
      </c>
      <c r="D224">
        <v>24.6</v>
      </c>
      <c r="E224">
        <v>40</v>
      </c>
      <c r="F224">
        <v>2.8</v>
      </c>
      <c r="G224">
        <v>80.2</v>
      </c>
      <c r="H224">
        <v>0</v>
      </c>
      <c r="I224">
        <v>139.4</v>
      </c>
      <c r="J224">
        <v>0</v>
      </c>
      <c r="K224">
        <v>201.4</v>
      </c>
      <c r="L224">
        <v>0</v>
      </c>
      <c r="M224">
        <v>263.39999999999998</v>
      </c>
      <c r="N224">
        <v>0</v>
      </c>
      <c r="O224">
        <v>325.39999999999998</v>
      </c>
      <c r="P224">
        <v>0</v>
      </c>
      <c r="Q224">
        <v>387.4</v>
      </c>
      <c r="R224">
        <v>0</v>
      </c>
      <c r="S224">
        <v>449.4</v>
      </c>
      <c r="T224">
        <v>0</v>
      </c>
      <c r="EG224" s="8">
        <f>Dataset!D104</f>
        <v>13156024.823692113</v>
      </c>
      <c r="EH224" s="8">
        <f>Dataset!G104</f>
        <v>3836853.5976870866</v>
      </c>
      <c r="EI224" s="8">
        <f>Dataset!J104</f>
        <v>10422144.205792543</v>
      </c>
      <c r="EU224" s="8">
        <f t="shared" si="227"/>
        <v>11295379.819937877</v>
      </c>
      <c r="EV224" s="8">
        <f t="shared" si="228"/>
        <v>4150721.485611436</v>
      </c>
      <c r="EW224" s="8">
        <f t="shared" si="229"/>
        <v>10833942.645959282</v>
      </c>
    </row>
    <row r="225" spans="1:153">
      <c r="A225">
        <v>2020</v>
      </c>
      <c r="B225">
        <v>8</v>
      </c>
      <c r="C225" s="11">
        <v>20.429837197666551</v>
      </c>
      <c r="D225">
        <v>64.400000000000006</v>
      </c>
      <c r="E225">
        <v>15.7</v>
      </c>
      <c r="F225">
        <v>25</v>
      </c>
      <c r="G225">
        <v>38.299999999999997</v>
      </c>
      <c r="H225">
        <v>6</v>
      </c>
      <c r="I225">
        <v>81.3</v>
      </c>
      <c r="J225">
        <v>0.7</v>
      </c>
      <c r="K225">
        <v>138</v>
      </c>
      <c r="L225">
        <v>0</v>
      </c>
      <c r="M225">
        <v>199.3</v>
      </c>
      <c r="N225">
        <v>0</v>
      </c>
      <c r="O225">
        <v>261.3</v>
      </c>
      <c r="P225">
        <v>0</v>
      </c>
      <c r="Q225">
        <v>323.3</v>
      </c>
      <c r="R225">
        <v>0</v>
      </c>
      <c r="S225">
        <v>385.3</v>
      </c>
      <c r="T225">
        <v>0</v>
      </c>
      <c r="EG225" s="8">
        <f>Dataset!D105</f>
        <v>11624511.125675922</v>
      </c>
      <c r="EH225" s="8">
        <f>Dataset!G105</f>
        <v>3688140.2678477252</v>
      </c>
      <c r="EI225" s="8">
        <f>Dataset!J105</f>
        <v>10192016.210357649</v>
      </c>
      <c r="EU225" s="8">
        <f t="shared" si="227"/>
        <v>9896916.1707644071</v>
      </c>
      <c r="EV225" s="8">
        <f t="shared" si="228"/>
        <v>3886613.1649490702</v>
      </c>
      <c r="EW225" s="8">
        <f t="shared" si="229"/>
        <v>10365428.452537088</v>
      </c>
    </row>
    <row r="226" spans="1:153">
      <c r="A226">
        <v>2020</v>
      </c>
      <c r="B226">
        <v>9</v>
      </c>
      <c r="C226" s="11">
        <v>15.946666666666665</v>
      </c>
      <c r="D226">
        <v>182</v>
      </c>
      <c r="E226">
        <v>0.4</v>
      </c>
      <c r="F226">
        <v>128.5</v>
      </c>
      <c r="G226">
        <v>6.9</v>
      </c>
      <c r="H226">
        <v>84.6</v>
      </c>
      <c r="I226">
        <v>23</v>
      </c>
      <c r="J226">
        <v>47.2</v>
      </c>
      <c r="K226">
        <v>45.6</v>
      </c>
      <c r="L226">
        <v>21.7</v>
      </c>
      <c r="M226">
        <v>80.099999999999994</v>
      </c>
      <c r="N226">
        <v>8.1</v>
      </c>
      <c r="O226">
        <v>126.5</v>
      </c>
      <c r="P226">
        <v>2.4</v>
      </c>
      <c r="Q226">
        <v>180.8</v>
      </c>
      <c r="R226">
        <v>0</v>
      </c>
      <c r="S226">
        <v>238.4</v>
      </c>
      <c r="T226">
        <v>0</v>
      </c>
      <c r="EG226" s="8">
        <f>Dataset!D106</f>
        <v>8863050.2273658421</v>
      </c>
      <c r="EH226" s="8">
        <f>Dataset!G106</f>
        <v>3202707.6551847798</v>
      </c>
      <c r="EI226" s="8">
        <f>Dataset!J106</f>
        <v>9646470.7241184711</v>
      </c>
      <c r="EU226" s="8">
        <f t="shared" si="227"/>
        <v>8294800.6427692864</v>
      </c>
      <c r="EV226" s="8">
        <f t="shared" si="228"/>
        <v>3445311.1405367483</v>
      </c>
      <c r="EW226" s="8">
        <f t="shared" si="229"/>
        <v>9980383.9180444218</v>
      </c>
    </row>
    <row r="227" spans="1:153">
      <c r="A227">
        <v>2020</v>
      </c>
      <c r="B227">
        <v>10</v>
      </c>
      <c r="C227" s="11">
        <v>8.9709677419354801</v>
      </c>
      <c r="D227">
        <v>403.9</v>
      </c>
      <c r="E227">
        <v>0</v>
      </c>
      <c r="F227">
        <v>341.9</v>
      </c>
      <c r="G227">
        <v>0</v>
      </c>
      <c r="H227">
        <v>279.89999999999998</v>
      </c>
      <c r="I227">
        <v>0</v>
      </c>
      <c r="J227">
        <v>218.1</v>
      </c>
      <c r="K227">
        <v>0.2</v>
      </c>
      <c r="L227">
        <v>159.30000000000001</v>
      </c>
      <c r="M227">
        <v>3.4</v>
      </c>
      <c r="N227">
        <v>108.1</v>
      </c>
      <c r="O227">
        <v>14.2</v>
      </c>
      <c r="P227">
        <v>67</v>
      </c>
      <c r="Q227">
        <v>35.1</v>
      </c>
      <c r="R227">
        <v>35.799999999999997</v>
      </c>
      <c r="S227">
        <v>65.900000000000006</v>
      </c>
      <c r="T227">
        <v>1</v>
      </c>
      <c r="EG227" s="8">
        <f>Dataset!D107</f>
        <v>9752297.8944030479</v>
      </c>
      <c r="EH227" s="8">
        <f>Dataset!G107</f>
        <v>3288621.8524205163</v>
      </c>
      <c r="EI227" s="8">
        <f>Dataset!J107</f>
        <v>10119827.822303513</v>
      </c>
      <c r="EU227" s="8">
        <f t="shared" si="227"/>
        <v>8927023.4848224353</v>
      </c>
      <c r="EV227" s="8">
        <f t="shared" si="228"/>
        <v>3445275.07604266</v>
      </c>
      <c r="EW227" s="8">
        <f t="shared" si="229"/>
        <v>10111895.603070145</v>
      </c>
    </row>
    <row r="228" spans="1:153">
      <c r="A228">
        <v>2020</v>
      </c>
      <c r="B228">
        <v>11</v>
      </c>
      <c r="C228" s="11">
        <v>7.7766666666666682</v>
      </c>
      <c r="D228">
        <v>426.7</v>
      </c>
      <c r="E228">
        <v>0</v>
      </c>
      <c r="F228">
        <v>368.5</v>
      </c>
      <c r="G228">
        <v>1.8</v>
      </c>
      <c r="H228">
        <v>312.10000000000002</v>
      </c>
      <c r="I228">
        <v>5.4</v>
      </c>
      <c r="J228">
        <v>259.89999999999998</v>
      </c>
      <c r="K228">
        <v>13.2</v>
      </c>
      <c r="L228">
        <v>211.9</v>
      </c>
      <c r="M228">
        <v>25.2</v>
      </c>
      <c r="N228">
        <v>166.6</v>
      </c>
      <c r="O228">
        <v>39.9</v>
      </c>
      <c r="P228">
        <v>123.7</v>
      </c>
      <c r="Q228">
        <v>57</v>
      </c>
      <c r="R228">
        <v>83.7</v>
      </c>
      <c r="S228">
        <v>77</v>
      </c>
      <c r="T228">
        <v>3</v>
      </c>
      <c r="EG228" s="8">
        <f>Dataset!D108</f>
        <v>10443762.540943094</v>
      </c>
      <c r="EH228" s="8">
        <f>Dataset!G108</f>
        <v>3516537.53517573</v>
      </c>
      <c r="EI228" s="8">
        <f>Dataset!J108</f>
        <v>10208460.217914181</v>
      </c>
      <c r="EU228" s="8">
        <f t="shared" si="227"/>
        <v>9615895.6376984827</v>
      </c>
      <c r="EV228" s="8">
        <f t="shared" si="228"/>
        <v>3655888.3462281227</v>
      </c>
      <c r="EW228" s="8">
        <f t="shared" si="229"/>
        <v>10233217.429473843</v>
      </c>
    </row>
    <row r="229" spans="1:153">
      <c r="A229">
        <v>2020</v>
      </c>
      <c r="B229">
        <v>12</v>
      </c>
      <c r="C229" s="11">
        <v>-0.34139885746960846</v>
      </c>
      <c r="D229">
        <v>692.6</v>
      </c>
      <c r="E229">
        <v>0</v>
      </c>
      <c r="F229">
        <v>630.6</v>
      </c>
      <c r="G229">
        <v>0</v>
      </c>
      <c r="H229">
        <v>568.6</v>
      </c>
      <c r="I229">
        <v>0</v>
      </c>
      <c r="J229">
        <v>506.6</v>
      </c>
      <c r="K229">
        <v>0</v>
      </c>
      <c r="L229">
        <v>444.6</v>
      </c>
      <c r="M229">
        <v>0</v>
      </c>
      <c r="N229">
        <v>382.6</v>
      </c>
      <c r="O229">
        <v>0</v>
      </c>
      <c r="P229">
        <v>320.60000000000002</v>
      </c>
      <c r="Q229">
        <v>0</v>
      </c>
      <c r="R229">
        <v>258.60000000000002</v>
      </c>
      <c r="S229">
        <v>0</v>
      </c>
      <c r="T229">
        <v>17</v>
      </c>
      <c r="EG229" s="8">
        <f>Dataset!D109</f>
        <v>13579930.831677185</v>
      </c>
      <c r="EH229" s="8">
        <f>Dataset!G109</f>
        <v>4068467.9093758743</v>
      </c>
      <c r="EI229" s="8">
        <f>Dataset!J109</f>
        <v>10223304.079936288</v>
      </c>
      <c r="EU229" s="8">
        <f t="shared" si="227"/>
        <v>11688497.205164082</v>
      </c>
      <c r="EV229" s="8">
        <f t="shared" si="228"/>
        <v>4086434.9862379711</v>
      </c>
      <c r="EW229" s="8">
        <f t="shared" si="229"/>
        <v>10647868.894019011</v>
      </c>
    </row>
    <row r="230" spans="1:153">
      <c r="A230">
        <v>2021</v>
      </c>
      <c r="B230">
        <v>1</v>
      </c>
      <c r="C230" s="11">
        <v>-2.5387096774193547</v>
      </c>
      <c r="D230">
        <v>760.7</v>
      </c>
      <c r="E230">
        <v>0</v>
      </c>
      <c r="F230">
        <v>698.7</v>
      </c>
      <c r="G230">
        <v>0</v>
      </c>
      <c r="H230">
        <v>636.70000000000005</v>
      </c>
      <c r="I230">
        <v>0</v>
      </c>
      <c r="J230">
        <v>574.70000000000005</v>
      </c>
      <c r="K230">
        <v>0</v>
      </c>
      <c r="L230">
        <v>512.70000000000005</v>
      </c>
      <c r="M230">
        <v>0</v>
      </c>
      <c r="N230">
        <v>450.7</v>
      </c>
      <c r="O230">
        <v>0</v>
      </c>
      <c r="P230">
        <v>388.7</v>
      </c>
      <c r="Q230">
        <v>0</v>
      </c>
      <c r="R230">
        <v>326.7</v>
      </c>
      <c r="S230">
        <v>0</v>
      </c>
      <c r="T230">
        <v>22</v>
      </c>
      <c r="EG230" s="8">
        <f>Dataset!D110</f>
        <v>14015137.930928187</v>
      </c>
      <c r="EH230" s="8">
        <f>Dataset!G110</f>
        <v>4010206.7576686703</v>
      </c>
      <c r="EI230" s="8">
        <f>Dataset!J110</f>
        <v>10805859.095122466</v>
      </c>
      <c r="EU230" s="8">
        <f t="shared" si="227"/>
        <v>12341385.347670224</v>
      </c>
      <c r="EV230" s="8">
        <f t="shared" si="228"/>
        <v>4242821.2240132354</v>
      </c>
      <c r="EW230" s="8">
        <f t="shared" si="229"/>
        <v>10774384.599785453</v>
      </c>
    </row>
    <row r="231" spans="1:153">
      <c r="A231">
        <v>2021</v>
      </c>
      <c r="B231">
        <v>2</v>
      </c>
      <c r="C231" s="11">
        <v>-4.8428571428571416</v>
      </c>
      <c r="D231">
        <v>751.6</v>
      </c>
      <c r="E231">
        <v>0</v>
      </c>
      <c r="F231">
        <v>695.6</v>
      </c>
      <c r="G231">
        <v>0</v>
      </c>
      <c r="H231">
        <v>639.6</v>
      </c>
      <c r="I231">
        <v>0</v>
      </c>
      <c r="J231">
        <v>583.6</v>
      </c>
      <c r="K231">
        <v>0</v>
      </c>
      <c r="L231">
        <v>527.6</v>
      </c>
      <c r="M231">
        <v>0</v>
      </c>
      <c r="N231">
        <v>471.6</v>
      </c>
      <c r="O231">
        <v>0</v>
      </c>
      <c r="P231">
        <v>415.6</v>
      </c>
      <c r="Q231">
        <v>0</v>
      </c>
      <c r="R231">
        <v>359.6</v>
      </c>
      <c r="S231">
        <v>0</v>
      </c>
      <c r="T231">
        <v>22</v>
      </c>
      <c r="EG231" s="8">
        <f>Dataset!D111</f>
        <v>13340787.779683679</v>
      </c>
      <c r="EH231" s="8">
        <f>Dataset!G111</f>
        <v>3893947.1031557391</v>
      </c>
      <c r="EI231" s="8">
        <f>Dataset!J111</f>
        <v>10132845.567464894</v>
      </c>
      <c r="EU231" s="8">
        <f t="shared" si="227"/>
        <v>12426711.404473521</v>
      </c>
      <c r="EV231" s="8">
        <f t="shared" si="228"/>
        <v>4277037.8898407165</v>
      </c>
      <c r="EW231" s="8">
        <f t="shared" si="229"/>
        <v>10790918.95780779</v>
      </c>
    </row>
    <row r="232" spans="1:153">
      <c r="A232">
        <v>2021</v>
      </c>
      <c r="B232">
        <v>3</v>
      </c>
      <c r="C232" s="11">
        <v>3.1322580645161291</v>
      </c>
      <c r="D232">
        <v>584.9</v>
      </c>
      <c r="E232">
        <v>0</v>
      </c>
      <c r="F232">
        <v>522.9</v>
      </c>
      <c r="G232">
        <v>0</v>
      </c>
      <c r="H232">
        <v>460.9</v>
      </c>
      <c r="I232">
        <v>0</v>
      </c>
      <c r="J232">
        <v>398.9</v>
      </c>
      <c r="K232">
        <v>0</v>
      </c>
      <c r="L232">
        <v>339.3</v>
      </c>
      <c r="M232">
        <v>2.4</v>
      </c>
      <c r="N232">
        <v>281.3</v>
      </c>
      <c r="O232">
        <v>6.4</v>
      </c>
      <c r="P232">
        <v>226.8</v>
      </c>
      <c r="Q232">
        <v>13.9</v>
      </c>
      <c r="R232">
        <v>178.7</v>
      </c>
      <c r="S232">
        <v>27.8</v>
      </c>
      <c r="T232">
        <v>10</v>
      </c>
      <c r="EG232" s="8">
        <f>Dataset!D112</f>
        <v>12296411.319618419</v>
      </c>
      <c r="EH232" s="8">
        <f>Dataset!G112</f>
        <v>4041550.7949551763</v>
      </c>
      <c r="EI232" s="8">
        <f>Dataset!J112</f>
        <v>10662203.03156714</v>
      </c>
      <c r="EU232" s="8">
        <f t="shared" si="227"/>
        <v>10655956.04587023</v>
      </c>
      <c r="EV232" s="8">
        <f t="shared" si="228"/>
        <v>3854510.5159903131</v>
      </c>
      <c r="EW232" s="8">
        <f t="shared" si="229"/>
        <v>10447784.584018344</v>
      </c>
    </row>
    <row r="233" spans="1:153">
      <c r="A233">
        <v>2021</v>
      </c>
      <c r="B233">
        <v>4</v>
      </c>
      <c r="C233" s="11">
        <v>7.5066666666666659</v>
      </c>
      <c r="D233">
        <v>434.8</v>
      </c>
      <c r="E233">
        <v>0</v>
      </c>
      <c r="F233">
        <v>374.8</v>
      </c>
      <c r="G233">
        <v>0</v>
      </c>
      <c r="H233">
        <v>315.10000000000002</v>
      </c>
      <c r="I233">
        <v>0.3</v>
      </c>
      <c r="J233">
        <v>258.60000000000002</v>
      </c>
      <c r="K233">
        <v>3.8</v>
      </c>
      <c r="L233">
        <v>205.6</v>
      </c>
      <c r="M233">
        <v>10.8</v>
      </c>
      <c r="N233">
        <v>155.4</v>
      </c>
      <c r="O233">
        <v>20.6</v>
      </c>
      <c r="P233">
        <v>110.2</v>
      </c>
      <c r="Q233">
        <v>35.4</v>
      </c>
      <c r="R233">
        <v>71.900000000000006</v>
      </c>
      <c r="S233">
        <v>57.1</v>
      </c>
      <c r="T233">
        <v>3</v>
      </c>
      <c r="EG233" s="8">
        <f>Dataset!D113</f>
        <v>10170203.826944141</v>
      </c>
      <c r="EH233" s="8">
        <f>Dataset!G113</f>
        <v>3230840.8949029865</v>
      </c>
      <c r="EI233" s="8">
        <f>Dataset!J113</f>
        <v>9596030.5637827348</v>
      </c>
      <c r="EU233" s="8">
        <f t="shared" si="227"/>
        <v>9395094.0782306027</v>
      </c>
      <c r="EV233" s="8">
        <f t="shared" si="228"/>
        <v>3582089.2304982659</v>
      </c>
      <c r="EW233" s="8">
        <f t="shared" si="229"/>
        <v>10189562.114230847</v>
      </c>
    </row>
    <row r="234" spans="1:153">
      <c r="A234">
        <v>2021</v>
      </c>
      <c r="B234">
        <v>5</v>
      </c>
      <c r="C234" s="11">
        <v>11.870967741935486</v>
      </c>
      <c r="D234">
        <v>316.7</v>
      </c>
      <c r="E234">
        <v>2.7</v>
      </c>
      <c r="F234">
        <v>260.39999999999998</v>
      </c>
      <c r="G234">
        <v>8.4</v>
      </c>
      <c r="H234">
        <v>206</v>
      </c>
      <c r="I234">
        <v>16</v>
      </c>
      <c r="J234">
        <v>154.19999999999999</v>
      </c>
      <c r="K234">
        <v>26.2</v>
      </c>
      <c r="L234">
        <v>108.6</v>
      </c>
      <c r="M234">
        <v>42.6</v>
      </c>
      <c r="N234">
        <v>69.2</v>
      </c>
      <c r="O234">
        <v>65.2</v>
      </c>
      <c r="P234">
        <v>35.299999999999997</v>
      </c>
      <c r="Q234">
        <v>93.3</v>
      </c>
      <c r="R234">
        <v>13</v>
      </c>
      <c r="S234">
        <v>133</v>
      </c>
      <c r="T234">
        <v>0</v>
      </c>
      <c r="EG234" s="8">
        <f>Dataset!D114</f>
        <v>9703321.1027398072</v>
      </c>
      <c r="EH234" s="8">
        <f>Dataset!G114</f>
        <v>3180341.9648168492</v>
      </c>
      <c r="EI234" s="8">
        <f>Dataset!J114</f>
        <v>9497213.5604260471</v>
      </c>
      <c r="EU234" s="8">
        <f t="shared" si="227"/>
        <v>8890656.1750142425</v>
      </c>
      <c r="EV234" s="8">
        <f t="shared" si="228"/>
        <v>3490360.5362188946</v>
      </c>
      <c r="EW234" s="8">
        <f t="shared" si="229"/>
        <v>10122563.598395936</v>
      </c>
    </row>
    <row r="235" spans="1:153">
      <c r="A235">
        <v>2021</v>
      </c>
      <c r="B235">
        <v>6</v>
      </c>
      <c r="C235" s="11">
        <v>20.009999999999998</v>
      </c>
      <c r="D235">
        <v>81.400000000000006</v>
      </c>
      <c r="E235">
        <v>21.7</v>
      </c>
      <c r="F235">
        <v>47.6</v>
      </c>
      <c r="G235">
        <v>47.9</v>
      </c>
      <c r="H235">
        <v>22.7</v>
      </c>
      <c r="I235">
        <v>83</v>
      </c>
      <c r="J235">
        <v>7.3</v>
      </c>
      <c r="K235">
        <v>127.6</v>
      </c>
      <c r="L235">
        <v>1.6</v>
      </c>
      <c r="M235">
        <v>181.9</v>
      </c>
      <c r="N235">
        <v>0</v>
      </c>
      <c r="O235">
        <v>240.3</v>
      </c>
      <c r="P235">
        <v>0</v>
      </c>
      <c r="Q235">
        <v>300.3</v>
      </c>
      <c r="R235">
        <v>0</v>
      </c>
      <c r="S235">
        <v>360.3</v>
      </c>
      <c r="T235">
        <v>0</v>
      </c>
      <c r="EG235" s="8">
        <f>Dataset!D115</f>
        <v>10757791.641526507</v>
      </c>
      <c r="EH235" s="8">
        <f>Dataset!G115</f>
        <v>3536902.6744333198</v>
      </c>
      <c r="EI235" s="8">
        <f>Dataset!J115</f>
        <v>10041214.17232381</v>
      </c>
      <c r="EU235" s="8">
        <f t="shared" si="227"/>
        <v>9729689.832104478</v>
      </c>
      <c r="EV235" s="8">
        <f t="shared" si="228"/>
        <v>3818595.0075318022</v>
      </c>
      <c r="EW235" s="8">
        <f t="shared" si="229"/>
        <v>10391436.614674762</v>
      </c>
    </row>
    <row r="236" spans="1:153">
      <c r="A236">
        <v>2021</v>
      </c>
      <c r="B236">
        <v>7</v>
      </c>
      <c r="C236" s="11">
        <v>19.581181787691683</v>
      </c>
      <c r="D236">
        <v>87.8</v>
      </c>
      <c r="E236">
        <v>12.8</v>
      </c>
      <c r="F236">
        <v>44</v>
      </c>
      <c r="G236">
        <v>31</v>
      </c>
      <c r="H236">
        <v>14.2</v>
      </c>
      <c r="I236">
        <v>63.2</v>
      </c>
      <c r="J236">
        <v>2.2999999999999998</v>
      </c>
      <c r="K236">
        <v>113.3</v>
      </c>
      <c r="L236">
        <v>0</v>
      </c>
      <c r="M236">
        <v>173</v>
      </c>
      <c r="N236">
        <v>0</v>
      </c>
      <c r="O236">
        <v>235</v>
      </c>
      <c r="P236">
        <v>0</v>
      </c>
      <c r="Q236">
        <v>297</v>
      </c>
      <c r="R236">
        <v>0</v>
      </c>
      <c r="S236">
        <v>359</v>
      </c>
      <c r="T236">
        <v>0</v>
      </c>
      <c r="EG236" s="8">
        <f>Dataset!D116</f>
        <v>11134010.184669029</v>
      </c>
      <c r="EH236" s="8">
        <f>Dataset!G116</f>
        <v>3740276.8111922354</v>
      </c>
      <c r="EI236" s="8">
        <f>Dataset!J116</f>
        <v>9874828.2031405903</v>
      </c>
      <c r="EU236" s="8">
        <f t="shared" si="227"/>
        <v>9364813.8131317459</v>
      </c>
      <c r="EV236" s="8">
        <f t="shared" si="228"/>
        <v>3778250.4686398623</v>
      </c>
      <c r="EW236" s="8">
        <f t="shared" si="229"/>
        <v>10222038.698697781</v>
      </c>
    </row>
    <row r="237" spans="1:153">
      <c r="A237">
        <v>2021</v>
      </c>
      <c r="B237">
        <v>8</v>
      </c>
      <c r="C237" s="11">
        <v>22.120428091512398</v>
      </c>
      <c r="D237">
        <v>35.6</v>
      </c>
      <c r="E237">
        <v>39.299999999999997</v>
      </c>
      <c r="F237">
        <v>13.5</v>
      </c>
      <c r="G237">
        <v>79.2</v>
      </c>
      <c r="H237">
        <v>3.5</v>
      </c>
      <c r="I237">
        <v>131.19999999999999</v>
      </c>
      <c r="J237">
        <v>0.2</v>
      </c>
      <c r="K237">
        <v>189.9</v>
      </c>
      <c r="L237">
        <v>0</v>
      </c>
      <c r="M237">
        <v>251.7</v>
      </c>
      <c r="N237">
        <v>0</v>
      </c>
      <c r="O237">
        <v>313.7</v>
      </c>
      <c r="P237">
        <v>0</v>
      </c>
      <c r="Q237">
        <v>375.7</v>
      </c>
      <c r="R237">
        <v>0</v>
      </c>
      <c r="S237">
        <v>437.7</v>
      </c>
      <c r="T237">
        <v>0</v>
      </c>
      <c r="EG237" s="8">
        <f>Dataset!D117</f>
        <v>12880559.88235075</v>
      </c>
      <c r="EH237" s="8">
        <f>Dataset!G117</f>
        <v>4156720.2886211914</v>
      </c>
      <c r="EI237" s="8">
        <f>Dataset!J117</f>
        <v>11025591.695461798</v>
      </c>
      <c r="EU237" s="8">
        <f t="shared" si="227"/>
        <v>11042415.41549683</v>
      </c>
      <c r="EV237" s="8">
        <f t="shared" si="228"/>
        <v>4102514.5066449824</v>
      </c>
      <c r="EW237" s="8">
        <f t="shared" si="229"/>
        <v>10768006.457267215</v>
      </c>
    </row>
    <row r="238" spans="1:153">
      <c r="A238">
        <v>2021</v>
      </c>
      <c r="B238">
        <v>9</v>
      </c>
      <c r="C238" s="11">
        <v>16.866666666666664</v>
      </c>
      <c r="D238">
        <v>154</v>
      </c>
      <c r="E238">
        <v>0</v>
      </c>
      <c r="F238">
        <v>97.9</v>
      </c>
      <c r="G238">
        <v>3.9</v>
      </c>
      <c r="H238">
        <v>52.9</v>
      </c>
      <c r="I238">
        <v>18.899999999999999</v>
      </c>
      <c r="J238">
        <v>21.9</v>
      </c>
      <c r="K238">
        <v>47.9</v>
      </c>
      <c r="L238">
        <v>6.1</v>
      </c>
      <c r="M238">
        <v>92.1</v>
      </c>
      <c r="N238">
        <v>0.7</v>
      </c>
      <c r="O238">
        <v>146.69999999999999</v>
      </c>
      <c r="P238">
        <v>0</v>
      </c>
      <c r="Q238">
        <v>206</v>
      </c>
      <c r="R238">
        <v>0</v>
      </c>
      <c r="S238">
        <v>266</v>
      </c>
      <c r="T238">
        <v>0</v>
      </c>
      <c r="EG238" s="8">
        <f>Dataset!D118</f>
        <v>9119363.7730794698</v>
      </c>
      <c r="EH238" s="8">
        <f>Dataset!G118</f>
        <v>3445349.1255803164</v>
      </c>
      <c r="EI238" s="8">
        <f>Dataset!J118</f>
        <v>9685483.4125192203</v>
      </c>
      <c r="EU238" s="8">
        <f t="shared" si="227"/>
        <v>8103220.9174944256</v>
      </c>
      <c r="EV238" s="8">
        <f t="shared" si="228"/>
        <v>3458930.0356917428</v>
      </c>
      <c r="EW238" s="8">
        <f t="shared" si="229"/>
        <v>9900227.8805784527</v>
      </c>
    </row>
    <row r="239" spans="1:153">
      <c r="A239">
        <v>2021</v>
      </c>
      <c r="B239">
        <v>10</v>
      </c>
      <c r="C239" s="11">
        <v>14.029032258064516</v>
      </c>
      <c r="D239">
        <v>247.5</v>
      </c>
      <c r="E239">
        <v>0.4</v>
      </c>
      <c r="F239">
        <v>188.9</v>
      </c>
      <c r="G239">
        <v>3.8</v>
      </c>
      <c r="H239">
        <v>137.30000000000001</v>
      </c>
      <c r="I239">
        <v>14.2</v>
      </c>
      <c r="J239">
        <v>96.4</v>
      </c>
      <c r="K239">
        <v>35.299999999999997</v>
      </c>
      <c r="L239">
        <v>65.900000000000006</v>
      </c>
      <c r="M239">
        <v>66.8</v>
      </c>
      <c r="N239">
        <v>40</v>
      </c>
      <c r="O239">
        <v>102.9</v>
      </c>
      <c r="P239">
        <v>18.7</v>
      </c>
      <c r="Q239">
        <v>143.6</v>
      </c>
      <c r="R239">
        <v>4.3</v>
      </c>
      <c r="S239">
        <v>191.2</v>
      </c>
      <c r="T239">
        <v>0</v>
      </c>
      <c r="EG239" s="8">
        <f>Dataset!D119</f>
        <v>9406750.7694920097</v>
      </c>
      <c r="EH239" s="8">
        <f>Dataset!G119</f>
        <v>3428168.1397582926</v>
      </c>
      <c r="EI239" s="8">
        <f>Dataset!J119</f>
        <v>10420909.217033997</v>
      </c>
      <c r="EU239" s="8">
        <f t="shared" ref="EU239:EU253" si="230">$EM$97+J239*$EM$98+K239*$EM$99</f>
        <v>8538205.2769381292</v>
      </c>
      <c r="EV239" s="8">
        <f t="shared" ref="EV239:EV253" si="231">$EM$114+L239*$EM$115+M239*$EM$116</f>
        <v>3492013.541410042</v>
      </c>
      <c r="EW239" s="8">
        <f t="shared" ref="EW239:EW253" si="232">$EM$131+J239*$EM$132+I239*$EM$133</f>
        <v>10000627.801739279</v>
      </c>
    </row>
    <row r="240" spans="1:153">
      <c r="A240">
        <v>2021</v>
      </c>
      <c r="B240">
        <v>11</v>
      </c>
      <c r="C240" s="11">
        <v>4.2499999999999991</v>
      </c>
      <c r="D240">
        <v>532.5</v>
      </c>
      <c r="E240">
        <v>0</v>
      </c>
      <c r="F240">
        <v>472.5</v>
      </c>
      <c r="G240">
        <v>0</v>
      </c>
      <c r="H240">
        <v>412.5</v>
      </c>
      <c r="I240">
        <v>0</v>
      </c>
      <c r="J240">
        <v>352.5</v>
      </c>
      <c r="K240">
        <v>0</v>
      </c>
      <c r="L240">
        <v>292.60000000000002</v>
      </c>
      <c r="M240">
        <v>0.1</v>
      </c>
      <c r="N240">
        <v>234.6</v>
      </c>
      <c r="O240">
        <v>2.1</v>
      </c>
      <c r="P240">
        <v>177.6</v>
      </c>
      <c r="Q240">
        <v>5.0999999999999996</v>
      </c>
      <c r="R240">
        <v>122.3</v>
      </c>
      <c r="S240">
        <v>9.8000000000000007</v>
      </c>
      <c r="T240">
        <v>6</v>
      </c>
      <c r="EG240" s="8">
        <f>Dataset!D120</f>
        <v>10917126.859799722</v>
      </c>
      <c r="EH240" s="8">
        <f>Dataset!G120</f>
        <v>3722801.5077559878</v>
      </c>
      <c r="EI240" s="8">
        <f>Dataset!J120</f>
        <v>10386529.823676176</v>
      </c>
      <c r="EU240" s="8">
        <f t="shared" si="230"/>
        <v>10211110.086805839</v>
      </c>
      <c r="EV240" s="8">
        <f t="shared" si="231"/>
        <v>3737791.0918484125</v>
      </c>
      <c r="EW240" s="8">
        <f t="shared" si="232"/>
        <v>10361582.987137832</v>
      </c>
    </row>
    <row r="241" spans="1:153">
      <c r="A241">
        <v>2021</v>
      </c>
      <c r="B241">
        <v>12</v>
      </c>
      <c r="C241" s="11">
        <v>1.0241935483870963</v>
      </c>
      <c r="D241">
        <v>650.29999999999995</v>
      </c>
      <c r="E241">
        <v>0</v>
      </c>
      <c r="F241">
        <v>588.29999999999995</v>
      </c>
      <c r="G241">
        <v>0</v>
      </c>
      <c r="H241">
        <v>526.29999999999995</v>
      </c>
      <c r="I241">
        <v>0</v>
      </c>
      <c r="J241">
        <v>464.3</v>
      </c>
      <c r="K241">
        <v>0</v>
      </c>
      <c r="L241">
        <v>402.3</v>
      </c>
      <c r="M241">
        <v>0</v>
      </c>
      <c r="N241">
        <v>340.3</v>
      </c>
      <c r="O241">
        <v>0</v>
      </c>
      <c r="P241">
        <v>279.5</v>
      </c>
      <c r="Q241">
        <v>1.2</v>
      </c>
      <c r="R241">
        <v>220</v>
      </c>
      <c r="S241">
        <v>3.7</v>
      </c>
      <c r="T241">
        <v>14</v>
      </c>
      <c r="EG241" s="8">
        <f>Dataset!D121</f>
        <v>13249874.344815632</v>
      </c>
      <c r="EH241" s="8">
        <f>Dataset!G121</f>
        <v>4156764.1076745745</v>
      </c>
      <c r="EI241" s="8">
        <f>Dataset!J121</f>
        <v>10216089.590354502</v>
      </c>
      <c r="EU241" s="8">
        <f t="shared" si="230"/>
        <v>11282958.755413571</v>
      </c>
      <c r="EV241" s="8">
        <f t="shared" si="231"/>
        <v>3989296.3980163308</v>
      </c>
      <c r="EW241" s="8">
        <f t="shared" si="232"/>
        <v>10569284.248586996</v>
      </c>
    </row>
    <row r="242" spans="1:153">
      <c r="A242">
        <v>2022</v>
      </c>
      <c r="B242">
        <v>1</v>
      </c>
      <c r="C242" s="11">
        <v>-8.67741935483871</v>
      </c>
      <c r="D242">
        <v>951</v>
      </c>
      <c r="E242">
        <v>0</v>
      </c>
      <c r="F242">
        <v>889</v>
      </c>
      <c r="G242">
        <v>0</v>
      </c>
      <c r="H242">
        <v>827</v>
      </c>
      <c r="I242">
        <v>0</v>
      </c>
      <c r="J242">
        <v>765</v>
      </c>
      <c r="K242">
        <v>0</v>
      </c>
      <c r="L242">
        <v>703</v>
      </c>
      <c r="M242">
        <v>0</v>
      </c>
      <c r="N242">
        <v>641</v>
      </c>
      <c r="O242">
        <v>0</v>
      </c>
      <c r="P242">
        <v>579</v>
      </c>
      <c r="Q242">
        <v>0</v>
      </c>
      <c r="R242">
        <v>517</v>
      </c>
      <c r="S242">
        <v>0</v>
      </c>
      <c r="T242">
        <v>31</v>
      </c>
      <c r="EG242" s="8">
        <f>Dataset!D122</f>
        <v>15971023.742888795</v>
      </c>
      <c r="EH242" s="8">
        <f>Dataset!G122</f>
        <v>4709516.5272817072</v>
      </c>
      <c r="EI242" s="8">
        <f>Dataset!J122</f>
        <v>10856453.022274628</v>
      </c>
      <c r="EU242" s="8">
        <f t="shared" si="230"/>
        <v>14165829.011677835</v>
      </c>
      <c r="EV242" s="8">
        <f t="shared" si="231"/>
        <v>4679830.0499843489</v>
      </c>
      <c r="EW242" s="8">
        <f t="shared" si="232"/>
        <v>11127922.61457772</v>
      </c>
    </row>
    <row r="243" spans="1:153">
      <c r="A243">
        <v>2022</v>
      </c>
      <c r="B243">
        <v>2</v>
      </c>
      <c r="C243" s="11">
        <v>-4.9321428571428578</v>
      </c>
      <c r="D243">
        <v>754.1</v>
      </c>
      <c r="E243">
        <v>0</v>
      </c>
      <c r="F243">
        <v>698.1</v>
      </c>
      <c r="G243">
        <v>0</v>
      </c>
      <c r="H243">
        <v>642.1</v>
      </c>
      <c r="I243">
        <v>0</v>
      </c>
      <c r="J243">
        <v>586.1</v>
      </c>
      <c r="K243">
        <v>0</v>
      </c>
      <c r="L243">
        <v>530.1</v>
      </c>
      <c r="M243">
        <v>0</v>
      </c>
      <c r="N243">
        <v>474.1</v>
      </c>
      <c r="O243">
        <v>0</v>
      </c>
      <c r="P243">
        <v>418.1</v>
      </c>
      <c r="Q243">
        <v>0</v>
      </c>
      <c r="R243">
        <v>362.1</v>
      </c>
      <c r="S243">
        <v>0</v>
      </c>
      <c r="T243">
        <v>20</v>
      </c>
      <c r="EG243" s="8">
        <f>Dataset!D123</f>
        <v>13531218.453115635</v>
      </c>
      <c r="EH243" s="8">
        <f>Dataset!G123</f>
        <v>4141986.7494752454</v>
      </c>
      <c r="EI243" s="8">
        <f>Dataset!J123</f>
        <v>10138741.291015388</v>
      </c>
      <c r="EU243" s="8">
        <f t="shared" si="230"/>
        <v>12450679.397957593</v>
      </c>
      <c r="EV243" s="8">
        <f t="shared" si="231"/>
        <v>4282778.9411540516</v>
      </c>
      <c r="EW243" s="8">
        <f t="shared" si="232"/>
        <v>10795563.440398335</v>
      </c>
    </row>
    <row r="244" spans="1:153">
      <c r="A244">
        <v>2022</v>
      </c>
      <c r="B244">
        <v>3</v>
      </c>
      <c r="C244" s="11">
        <v>0.5838709677419357</v>
      </c>
      <c r="D244">
        <v>663.9</v>
      </c>
      <c r="E244">
        <v>0</v>
      </c>
      <c r="F244">
        <v>601.9</v>
      </c>
      <c r="G244">
        <v>0</v>
      </c>
      <c r="H244">
        <v>539.9</v>
      </c>
      <c r="I244">
        <v>0</v>
      </c>
      <c r="J244">
        <v>477.9</v>
      </c>
      <c r="K244">
        <v>0</v>
      </c>
      <c r="L244">
        <v>415.9</v>
      </c>
      <c r="M244">
        <v>0</v>
      </c>
      <c r="N244">
        <v>353.9</v>
      </c>
      <c r="O244">
        <v>0</v>
      </c>
      <c r="P244">
        <v>293.3</v>
      </c>
      <c r="Q244">
        <v>1.4</v>
      </c>
      <c r="R244">
        <v>234.6</v>
      </c>
      <c r="S244">
        <v>4.7</v>
      </c>
      <c r="T244">
        <v>15</v>
      </c>
      <c r="EG244" s="8">
        <f>Dataset!D124</f>
        <v>13009732.056150042</v>
      </c>
      <c r="EH244" s="8">
        <f>Dataset!G124</f>
        <v>4236803.3773569549</v>
      </c>
      <c r="EI244" s="8">
        <f>Dataset!J124</f>
        <v>10937291.665276835</v>
      </c>
      <c r="EU244" s="8">
        <f t="shared" si="230"/>
        <v>11413344.639966927</v>
      </c>
      <c r="EV244" s="8">
        <f t="shared" si="231"/>
        <v>4020527.7171608768</v>
      </c>
      <c r="EW244" s="8">
        <f t="shared" si="232"/>
        <v>10594550.233879559</v>
      </c>
    </row>
    <row r="245" spans="1:153">
      <c r="A245">
        <v>2022</v>
      </c>
      <c r="B245">
        <v>4</v>
      </c>
      <c r="C245" s="11">
        <v>5.5500000000000007</v>
      </c>
      <c r="D245">
        <v>493.5</v>
      </c>
      <c r="E245">
        <v>0</v>
      </c>
      <c r="F245">
        <v>433.5</v>
      </c>
      <c r="G245">
        <v>0</v>
      </c>
      <c r="H245">
        <v>373.5</v>
      </c>
      <c r="I245">
        <v>0</v>
      </c>
      <c r="J245">
        <v>313.8</v>
      </c>
      <c r="K245">
        <v>0.3</v>
      </c>
      <c r="L245">
        <v>255.8</v>
      </c>
      <c r="M245">
        <v>2.2999999999999998</v>
      </c>
      <c r="N245">
        <v>201.1</v>
      </c>
      <c r="O245">
        <v>7.6</v>
      </c>
      <c r="P245">
        <v>148.9</v>
      </c>
      <c r="Q245">
        <v>15.4</v>
      </c>
      <c r="R245">
        <v>102.2</v>
      </c>
      <c r="S245">
        <v>28.7</v>
      </c>
      <c r="T245">
        <v>0</v>
      </c>
      <c r="EG245" s="8">
        <f>Dataset!D125</f>
        <v>10581904.83307535</v>
      </c>
      <c r="EH245" s="8">
        <f>Dataset!G125</f>
        <v>3582267.8734456766</v>
      </c>
      <c r="EI245" s="8">
        <f>Dataset!J125</f>
        <v>9792884.2876604423</v>
      </c>
      <c r="EU245" s="8">
        <f t="shared" si="230"/>
        <v>9846734.6392529104</v>
      </c>
      <c r="EV245" s="8">
        <f t="shared" si="231"/>
        <v>3662347.376663649</v>
      </c>
      <c r="EW245" s="8">
        <f t="shared" si="232"/>
        <v>10289686.396636199</v>
      </c>
    </row>
    <row r="246" spans="1:153">
      <c r="A246">
        <v>2022</v>
      </c>
      <c r="B246">
        <v>5</v>
      </c>
      <c r="C246" s="11">
        <v>14.316129032258067</v>
      </c>
      <c r="D246">
        <v>244.3</v>
      </c>
      <c r="E246">
        <v>6.1</v>
      </c>
      <c r="F246">
        <v>190.8</v>
      </c>
      <c r="G246">
        <v>14.6</v>
      </c>
      <c r="H246">
        <v>144.1</v>
      </c>
      <c r="I246">
        <v>29.9</v>
      </c>
      <c r="J246">
        <v>103</v>
      </c>
      <c r="K246">
        <v>50.8</v>
      </c>
      <c r="L246">
        <v>64.2</v>
      </c>
      <c r="M246">
        <v>74</v>
      </c>
      <c r="N246">
        <v>32.5</v>
      </c>
      <c r="O246">
        <v>104.3</v>
      </c>
      <c r="P246">
        <v>9.1999999999999993</v>
      </c>
      <c r="Q246">
        <v>143</v>
      </c>
      <c r="R246">
        <v>1.7</v>
      </c>
      <c r="S246">
        <v>197.5</v>
      </c>
      <c r="T246">
        <v>0</v>
      </c>
      <c r="EG246" s="8">
        <f>Dataset!D126</f>
        <v>9694580.7971229069</v>
      </c>
      <c r="EH246" s="8">
        <f>Dataset!G126</f>
        <v>3502521.4758304525</v>
      </c>
      <c r="EI246" s="8">
        <f>Dataset!J126</f>
        <v>10219323.04060223</v>
      </c>
      <c r="EU246" s="8">
        <f t="shared" si="230"/>
        <v>8945017.1780627295</v>
      </c>
      <c r="EV246" s="8">
        <f t="shared" si="231"/>
        <v>3517775.4597270992</v>
      </c>
      <c r="EW246" s="8">
        <f t="shared" si="232"/>
        <v>10139844.312924556</v>
      </c>
    </row>
    <row r="247" spans="1:153">
      <c r="A247">
        <v>2022</v>
      </c>
      <c r="B247">
        <v>6</v>
      </c>
      <c r="C247" s="11">
        <v>17.244999999999997</v>
      </c>
      <c r="D247">
        <v>147.69999999999999</v>
      </c>
      <c r="E247">
        <v>5</v>
      </c>
      <c r="F247">
        <v>97</v>
      </c>
      <c r="G247">
        <v>14.3</v>
      </c>
      <c r="H247">
        <v>50.9</v>
      </c>
      <c r="I247">
        <v>28.3</v>
      </c>
      <c r="J247">
        <v>19.600000000000001</v>
      </c>
      <c r="K247">
        <v>57</v>
      </c>
      <c r="L247">
        <v>4.3</v>
      </c>
      <c r="M247">
        <v>101.7</v>
      </c>
      <c r="N247">
        <v>0</v>
      </c>
      <c r="O247">
        <v>157.4</v>
      </c>
      <c r="P247">
        <v>0</v>
      </c>
      <c r="Q247">
        <v>217.4</v>
      </c>
      <c r="R247">
        <v>0</v>
      </c>
      <c r="S247">
        <v>277.39999999999998</v>
      </c>
      <c r="T247">
        <v>0</v>
      </c>
      <c r="EG247" s="8">
        <f>Dataset!D127</f>
        <v>9809452.2010768466</v>
      </c>
      <c r="EH247" s="8">
        <f>Dataset!G127</f>
        <v>3579336.4952542619</v>
      </c>
      <c r="EI247" s="8">
        <f>Dataset!J127</f>
        <v>10241584.608569901</v>
      </c>
      <c r="EU247" s="8">
        <f t="shared" si="230"/>
        <v>8282859.4747647252</v>
      </c>
      <c r="EV247" s="8">
        <f t="shared" si="231"/>
        <v>3494350.9230263084</v>
      </c>
      <c r="EW247" s="8">
        <f t="shared" si="232"/>
        <v>9971966.2766699716</v>
      </c>
    </row>
    <row r="248" spans="1:153">
      <c r="A248">
        <v>2022</v>
      </c>
      <c r="B248">
        <v>7</v>
      </c>
      <c r="C248" s="11">
        <v>20.067741935483873</v>
      </c>
      <c r="D248">
        <v>76.5</v>
      </c>
      <c r="E248">
        <v>16.600000000000001</v>
      </c>
      <c r="F248">
        <v>38.5</v>
      </c>
      <c r="G248">
        <v>40.6</v>
      </c>
      <c r="H248">
        <v>10.5</v>
      </c>
      <c r="I248">
        <v>74.599999999999994</v>
      </c>
      <c r="J248">
        <v>0</v>
      </c>
      <c r="K248">
        <v>126.1</v>
      </c>
      <c r="L248">
        <v>0</v>
      </c>
      <c r="M248">
        <v>188.1</v>
      </c>
      <c r="N248">
        <v>0</v>
      </c>
      <c r="O248">
        <v>250.1</v>
      </c>
      <c r="P248">
        <v>0</v>
      </c>
      <c r="Q248">
        <v>312.10000000000002</v>
      </c>
      <c r="R248">
        <v>0</v>
      </c>
      <c r="S248">
        <v>374.1</v>
      </c>
      <c r="T248">
        <v>0</v>
      </c>
      <c r="EG248" s="8">
        <f>Dataset!D128</f>
        <v>11378786.989411291</v>
      </c>
      <c r="EH248" s="8">
        <f>Dataset!G128</f>
        <v>3909538.887876207</v>
      </c>
      <c r="EI248" s="8">
        <f>Dataset!J128</f>
        <v>10322518.993328698</v>
      </c>
      <c r="EU248" s="8">
        <f t="shared" si="230"/>
        <v>9626457.8332284056</v>
      </c>
      <c r="EV248" s="8">
        <f t="shared" si="231"/>
        <v>3840466.3132888749</v>
      </c>
      <c r="EW248" s="8">
        <f t="shared" si="232"/>
        <v>10309949.716081811</v>
      </c>
    </row>
    <row r="249" spans="1:153">
      <c r="A249">
        <v>2022</v>
      </c>
      <c r="B249">
        <v>8</v>
      </c>
      <c r="C249" s="11">
        <v>20.609677419354842</v>
      </c>
      <c r="D249">
        <v>61.4</v>
      </c>
      <c r="E249">
        <v>18.3</v>
      </c>
      <c r="F249">
        <v>25.2</v>
      </c>
      <c r="G249">
        <v>44.1</v>
      </c>
      <c r="H249">
        <v>5.0999999999999996</v>
      </c>
      <c r="I249">
        <v>86</v>
      </c>
      <c r="J249">
        <v>0</v>
      </c>
      <c r="K249">
        <v>142.9</v>
      </c>
      <c r="L249">
        <v>0</v>
      </c>
      <c r="M249">
        <v>204.9</v>
      </c>
      <c r="N249">
        <v>0</v>
      </c>
      <c r="O249">
        <v>266.89999999999998</v>
      </c>
      <c r="P249">
        <v>0</v>
      </c>
      <c r="Q249">
        <v>328.9</v>
      </c>
      <c r="R249">
        <v>0</v>
      </c>
      <c r="S249">
        <v>390.9</v>
      </c>
      <c r="T249">
        <v>0</v>
      </c>
      <c r="EG249" s="8">
        <f>Dataset!D129</f>
        <v>11801112.162802909</v>
      </c>
      <c r="EH249" s="8">
        <f>Dataset!G129</f>
        <v>4024477.5450362675</v>
      </c>
      <c r="EI249" s="8">
        <f>Dataset!J129</f>
        <v>10683363.433805969</v>
      </c>
      <c r="EU249" s="8">
        <f t="shared" si="230"/>
        <v>9998806.9617372919</v>
      </c>
      <c r="EV249" s="8">
        <f t="shared" si="231"/>
        <v>3909686.5907791676</v>
      </c>
      <c r="EW249" s="8">
        <f t="shared" si="232"/>
        <v>10402133.657449145</v>
      </c>
    </row>
    <row r="250" spans="1:153">
      <c r="A250">
        <v>2022</v>
      </c>
      <c r="B250">
        <v>9</v>
      </c>
      <c r="C250" s="11">
        <v>17.009999999999998</v>
      </c>
      <c r="D250">
        <v>154</v>
      </c>
      <c r="E250">
        <v>4.3</v>
      </c>
      <c r="F250">
        <v>109.4</v>
      </c>
      <c r="G250">
        <v>19.7</v>
      </c>
      <c r="H250">
        <v>67.599999999999994</v>
      </c>
      <c r="I250">
        <v>37.9</v>
      </c>
      <c r="J250">
        <v>37.5</v>
      </c>
      <c r="K250">
        <v>67.8</v>
      </c>
      <c r="L250">
        <v>18</v>
      </c>
      <c r="M250">
        <v>108.3</v>
      </c>
      <c r="N250">
        <v>4.8</v>
      </c>
      <c r="O250">
        <v>155.1</v>
      </c>
      <c r="P250">
        <v>0.1</v>
      </c>
      <c r="Q250">
        <v>210.4</v>
      </c>
      <c r="R250">
        <v>0</v>
      </c>
      <c r="S250">
        <v>270.3</v>
      </c>
      <c r="T250">
        <v>0</v>
      </c>
      <c r="EG250" s="8">
        <f>Dataset!D130</f>
        <v>9529641.5840808935</v>
      </c>
      <c r="EH250" s="8">
        <f>Dataset!G130</f>
        <v>3534817.1311010993</v>
      </c>
      <c r="EI250" s="8">
        <f>Dataset!J130</f>
        <v>10328133.159407582</v>
      </c>
      <c r="EU250" s="8">
        <f t="shared" si="230"/>
        <v>8693837.6050092559</v>
      </c>
      <c r="EV250" s="8">
        <f t="shared" si="231"/>
        <v>3553005.564666003</v>
      </c>
      <c r="EW250" s="8">
        <f t="shared" si="232"/>
        <v>10082849.354222341</v>
      </c>
    </row>
    <row r="251" spans="1:153">
      <c r="A251">
        <v>2022</v>
      </c>
      <c r="B251">
        <v>10</v>
      </c>
      <c r="C251" s="11">
        <v>10.370967741935486</v>
      </c>
      <c r="D251">
        <v>360.5</v>
      </c>
      <c r="E251">
        <v>0</v>
      </c>
      <c r="F251">
        <v>298.5</v>
      </c>
      <c r="G251">
        <v>0</v>
      </c>
      <c r="H251">
        <v>237.9</v>
      </c>
      <c r="I251">
        <v>1.4</v>
      </c>
      <c r="J251">
        <v>181.2</v>
      </c>
      <c r="K251">
        <v>6.7</v>
      </c>
      <c r="L251">
        <v>129.6</v>
      </c>
      <c r="M251">
        <v>17.100000000000001</v>
      </c>
      <c r="N251">
        <v>81.599999999999994</v>
      </c>
      <c r="O251">
        <v>31.1</v>
      </c>
      <c r="P251">
        <v>42.2</v>
      </c>
      <c r="Q251">
        <v>53.7</v>
      </c>
      <c r="R251">
        <v>14.8</v>
      </c>
      <c r="S251">
        <v>88.3</v>
      </c>
      <c r="T251">
        <v>0</v>
      </c>
      <c r="EG251" s="8">
        <f>Dataset!D131</f>
        <v>9475179.0803979356</v>
      </c>
      <c r="EH251" s="8">
        <f>Dataset!G131</f>
        <v>3424866.3854432101</v>
      </c>
      <c r="EI251" s="8">
        <f>Dataset!J131</f>
        <v>10345061.588906959</v>
      </c>
      <c r="EU251" s="8">
        <f t="shared" si="230"/>
        <v>8717319.5519086979</v>
      </c>
      <c r="EV251" s="8">
        <f t="shared" si="231"/>
        <v>3433518.8746317206</v>
      </c>
      <c r="EW251" s="8">
        <f t="shared" si="232"/>
        <v>10054663.874938464</v>
      </c>
    </row>
    <row r="252" spans="1:153">
      <c r="A252">
        <v>2022</v>
      </c>
      <c r="B252">
        <v>11</v>
      </c>
      <c r="C252" s="11">
        <v>6.003333333333333</v>
      </c>
      <c r="D252">
        <v>479.9</v>
      </c>
      <c r="E252">
        <v>0</v>
      </c>
      <c r="F252">
        <v>420.9</v>
      </c>
      <c r="G252">
        <v>1</v>
      </c>
      <c r="H252">
        <v>365</v>
      </c>
      <c r="I252">
        <v>5.0999999999999996</v>
      </c>
      <c r="J252">
        <v>311</v>
      </c>
      <c r="K252">
        <v>11.1</v>
      </c>
      <c r="L252">
        <v>257.39999999999998</v>
      </c>
      <c r="M252">
        <v>17.5</v>
      </c>
      <c r="N252">
        <v>208.2</v>
      </c>
      <c r="O252">
        <v>28.3</v>
      </c>
      <c r="P252">
        <v>162.1</v>
      </c>
      <c r="Q252">
        <v>42.2</v>
      </c>
      <c r="R252">
        <v>121.5</v>
      </c>
      <c r="S252">
        <v>61.6</v>
      </c>
      <c r="T252">
        <v>5</v>
      </c>
      <c r="EG252" s="8">
        <f>Dataset!D132</f>
        <v>10521075.68956654</v>
      </c>
      <c r="EH252" s="8">
        <f>Dataset!G132</f>
        <v>3759181.4401974236</v>
      </c>
      <c r="EI252" s="8">
        <f>Dataset!J132</f>
        <v>10476624.503401155</v>
      </c>
      <c r="EU252" s="8">
        <f t="shared" si="230"/>
        <v>10059257.78344932</v>
      </c>
      <c r="EV252" s="8">
        <f t="shared" si="231"/>
        <v>3728649.5196144483</v>
      </c>
      <c r="EW252" s="8">
        <f t="shared" si="232"/>
        <v>10325724.760430701</v>
      </c>
    </row>
    <row r="253" spans="1:153">
      <c r="A253">
        <v>2022</v>
      </c>
      <c r="B253">
        <v>12</v>
      </c>
      <c r="C253" s="11">
        <v>-0.31290322580645158</v>
      </c>
      <c r="D253">
        <v>691.7</v>
      </c>
      <c r="E253">
        <v>0</v>
      </c>
      <c r="F253">
        <v>629.70000000000005</v>
      </c>
      <c r="G253">
        <v>0</v>
      </c>
      <c r="H253">
        <v>567.70000000000005</v>
      </c>
      <c r="I253">
        <v>0</v>
      </c>
      <c r="J253">
        <v>505.7</v>
      </c>
      <c r="K253">
        <v>0</v>
      </c>
      <c r="L253">
        <v>443.7</v>
      </c>
      <c r="M253">
        <v>0</v>
      </c>
      <c r="N253">
        <v>381.7</v>
      </c>
      <c r="O253">
        <v>0</v>
      </c>
      <c r="P253">
        <v>319.7</v>
      </c>
      <c r="Q253">
        <v>0</v>
      </c>
      <c r="R253">
        <v>258.3</v>
      </c>
      <c r="S253">
        <v>0.6</v>
      </c>
      <c r="T253">
        <v>16</v>
      </c>
      <c r="EG253" s="8">
        <f>Dataset!D133</f>
        <v>13447826.60696169</v>
      </c>
      <c r="EH253" s="8">
        <f>Dataset!G133</f>
        <v>4370701.4292690214</v>
      </c>
      <c r="EI253" s="8">
        <f>Dataset!J133</f>
        <v>10311737.817849258</v>
      </c>
      <c r="EU253" s="8">
        <f t="shared" si="230"/>
        <v>11679868.727509815</v>
      </c>
      <c r="EV253" s="8">
        <f t="shared" si="231"/>
        <v>4084368.2077651699</v>
      </c>
      <c r="EW253" s="8">
        <f t="shared" si="232"/>
        <v>10646196.880286416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dimension ref="A1:AN150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T17" sqref="T17"/>
    </sheetView>
  </sheetViews>
  <sheetFormatPr defaultRowHeight="12.75"/>
  <cols>
    <col min="1" max="1" width="13.5703125" style="25" customWidth="1"/>
    <col min="2" max="2" width="9.140625" style="25"/>
    <col min="3" max="3" width="11.85546875" style="25" bestFit="1" customWidth="1"/>
    <col min="4" max="4" width="13.42578125" style="25" bestFit="1" customWidth="1"/>
    <col min="5" max="5" width="10.5703125" style="25" bestFit="1" customWidth="1"/>
    <col min="6" max="6" width="12.7109375" style="25" customWidth="1"/>
    <col min="7" max="7" width="9.5703125" style="25" customWidth="1"/>
    <col min="8" max="10" width="9.140625" style="25"/>
    <col min="11" max="11" width="9.42578125" style="25" bestFit="1" customWidth="1"/>
    <col min="12" max="12" width="12.5703125" style="25" customWidth="1"/>
    <col min="13" max="13" width="9.140625" style="25"/>
    <col min="14" max="14" width="11.28515625" style="25" bestFit="1" customWidth="1"/>
    <col min="15" max="15" width="9.28515625" style="25" bestFit="1" customWidth="1"/>
    <col min="16" max="16" width="11.42578125" style="25" customWidth="1"/>
    <col min="17" max="19" width="9.28515625" style="25" bestFit="1" customWidth="1"/>
    <col min="20" max="20" width="9.7109375" style="25" customWidth="1"/>
    <col min="21" max="26" width="9.28515625" style="25" bestFit="1" customWidth="1"/>
    <col min="27" max="34" width="9.140625" style="25"/>
    <col min="35" max="35" width="14.85546875" style="25" customWidth="1"/>
    <col min="36" max="16384" width="9.140625" style="25"/>
  </cols>
  <sheetData>
    <row r="1" spans="1:40" ht="18" customHeight="1">
      <c r="A1" s="25" t="s">
        <v>0</v>
      </c>
      <c r="B1" s="25" t="s">
        <v>10</v>
      </c>
      <c r="C1" s="25" t="s">
        <v>61</v>
      </c>
      <c r="D1" s="25" t="s">
        <v>62</v>
      </c>
      <c r="E1" s="25" t="s">
        <v>63</v>
      </c>
      <c r="F1" s="26" t="s">
        <v>186</v>
      </c>
      <c r="G1" s="26" t="s">
        <v>187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>
      <c r="A2" s="27">
        <v>40909</v>
      </c>
      <c r="B2" s="25">
        <f t="shared" ref="B2:B54" si="0">YEAR(A2)</f>
        <v>2012</v>
      </c>
      <c r="C2" s="28">
        <v>634944.30000000005</v>
      </c>
      <c r="D2" s="189">
        <v>6662.5</v>
      </c>
      <c r="E2" s="189">
        <v>6626</v>
      </c>
      <c r="F2" s="189">
        <v>99.3</v>
      </c>
      <c r="G2" s="189">
        <v>99.7</v>
      </c>
    </row>
    <row r="3" spans="1:40">
      <c r="A3" s="27">
        <v>40940</v>
      </c>
      <c r="B3" s="25">
        <f t="shared" si="0"/>
        <v>2012</v>
      </c>
      <c r="C3" s="28">
        <v>634944.30000000005</v>
      </c>
      <c r="D3" s="189">
        <v>6656.6</v>
      </c>
      <c r="E3" s="189">
        <v>6581.8</v>
      </c>
      <c r="F3" s="189">
        <v>98.4</v>
      </c>
      <c r="G3" s="189">
        <v>97.7</v>
      </c>
    </row>
    <row r="4" spans="1:40">
      <c r="A4" s="27">
        <v>40969</v>
      </c>
      <c r="B4" s="25">
        <f t="shared" si="0"/>
        <v>2012</v>
      </c>
      <c r="C4" s="28">
        <v>634944.30000000005</v>
      </c>
      <c r="D4" s="189">
        <v>6667.9</v>
      </c>
      <c r="E4" s="189">
        <v>6559.2</v>
      </c>
      <c r="F4" s="189">
        <v>98.6</v>
      </c>
      <c r="G4" s="189">
        <v>97.5</v>
      </c>
      <c r="I4"/>
      <c r="J4"/>
      <c r="K4" s="134" t="s">
        <v>64</v>
      </c>
      <c r="L4" t="s">
        <v>65</v>
      </c>
      <c r="M4" t="s">
        <v>66</v>
      </c>
      <c r="N4" t="s">
        <v>67</v>
      </c>
      <c r="O4" s="36" t="s">
        <v>68</v>
      </c>
      <c r="Q4" t="s">
        <v>69</v>
      </c>
      <c r="R4" t="s">
        <v>70</v>
      </c>
      <c r="S4" s="29"/>
    </row>
    <row r="5" spans="1:40">
      <c r="A5" s="27">
        <v>41000</v>
      </c>
      <c r="B5" s="25">
        <f t="shared" si="0"/>
        <v>2012</v>
      </c>
      <c r="C5" s="28">
        <v>634944.30000000005</v>
      </c>
      <c r="D5" s="189">
        <v>6681</v>
      </c>
      <c r="E5" s="189">
        <v>6594.3</v>
      </c>
      <c r="F5" s="189">
        <v>99.7</v>
      </c>
      <c r="G5" s="189">
        <v>97.3</v>
      </c>
      <c r="I5"/>
      <c r="J5"/>
      <c r="K5" s="192">
        <v>44914</v>
      </c>
      <c r="L5" s="192">
        <v>44974</v>
      </c>
      <c r="M5" s="192">
        <v>44963</v>
      </c>
      <c r="N5" s="195">
        <v>44896</v>
      </c>
      <c r="O5" s="196">
        <v>44854</v>
      </c>
      <c r="Q5"/>
      <c r="R5"/>
      <c r="S5" s="29"/>
    </row>
    <row r="6" spans="1:40">
      <c r="A6" s="27">
        <v>41030</v>
      </c>
      <c r="B6" s="25">
        <f t="shared" si="0"/>
        <v>2012</v>
      </c>
      <c r="C6" s="28">
        <v>634944.30000000005</v>
      </c>
      <c r="D6" s="189">
        <v>6690.2</v>
      </c>
      <c r="E6" s="189">
        <v>6657.6</v>
      </c>
      <c r="F6" s="189">
        <v>100.6</v>
      </c>
      <c r="G6" s="189">
        <v>99</v>
      </c>
      <c r="I6"/>
      <c r="J6">
        <v>2020</v>
      </c>
      <c r="K6" s="193"/>
      <c r="L6" s="193"/>
      <c r="M6" s="193">
        <v>-4.7E-2</v>
      </c>
      <c r="N6" s="193"/>
      <c r="O6" s="101"/>
      <c r="Q6" s="37">
        <f>AVERAGE(K6:N6)</f>
        <v>-4.7E-2</v>
      </c>
      <c r="R6" s="37">
        <f>AVERAGE(K6:O6)</f>
        <v>-4.7E-2</v>
      </c>
      <c r="S6" s="29"/>
    </row>
    <row r="7" spans="1:40">
      <c r="A7" s="27">
        <v>41061</v>
      </c>
      <c r="B7" s="25">
        <f t="shared" si="0"/>
        <v>2012</v>
      </c>
      <c r="C7" s="28">
        <v>634944.30000000005</v>
      </c>
      <c r="D7" s="189">
        <v>6685.4</v>
      </c>
      <c r="E7" s="189">
        <v>6727.5</v>
      </c>
      <c r="F7" s="189">
        <v>102.2</v>
      </c>
      <c r="G7" s="189">
        <v>102.3</v>
      </c>
      <c r="I7" s="36" t="s">
        <v>71</v>
      </c>
      <c r="J7">
        <v>2021</v>
      </c>
      <c r="K7" s="193"/>
      <c r="L7" s="193">
        <v>5.1999999999999998E-2</v>
      </c>
      <c r="M7" s="193">
        <v>5.1999999999999998E-2</v>
      </c>
      <c r="N7" s="193">
        <v>5.1999999999999998E-2</v>
      </c>
      <c r="O7" s="193">
        <v>4.3999999999999997E-2</v>
      </c>
      <c r="Q7" s="37">
        <f>AVERAGE(K7:N7)</f>
        <v>5.1999999999999998E-2</v>
      </c>
      <c r="R7" s="37">
        <f>AVERAGE(K7:O7)</f>
        <v>0.05</v>
      </c>
      <c r="S7" s="29"/>
    </row>
    <row r="8" spans="1:40">
      <c r="A8" s="27">
        <v>41091</v>
      </c>
      <c r="B8" s="25">
        <f t="shared" si="0"/>
        <v>2012</v>
      </c>
      <c r="C8" s="28">
        <v>634944.30000000005</v>
      </c>
      <c r="D8" s="189">
        <v>6687.7</v>
      </c>
      <c r="E8" s="189">
        <v>6772.9</v>
      </c>
      <c r="F8" s="189">
        <v>101.8</v>
      </c>
      <c r="G8" s="189">
        <v>104</v>
      </c>
      <c r="I8"/>
      <c r="J8">
        <v>2022</v>
      </c>
      <c r="K8" s="193">
        <v>3.3000000000000002E-2</v>
      </c>
      <c r="L8" s="193">
        <v>3.6999999999999998E-2</v>
      </c>
      <c r="M8" s="193">
        <v>3.7999999999999999E-2</v>
      </c>
      <c r="N8" s="193">
        <v>3.2000000000000001E-2</v>
      </c>
      <c r="O8" s="193">
        <v>2.8000000000000001E-2</v>
      </c>
      <c r="Q8" s="37">
        <f>AVERAGE(K8:N8)</f>
        <v>3.5000000000000003E-2</v>
      </c>
      <c r="R8" s="37">
        <f>AVERAGE(K8:O8)</f>
        <v>3.3600000000000005E-2</v>
      </c>
      <c r="S8" s="29"/>
    </row>
    <row r="9" spans="1:40">
      <c r="A9" s="27">
        <v>41122</v>
      </c>
      <c r="B9" s="25">
        <f t="shared" si="0"/>
        <v>2012</v>
      </c>
      <c r="C9" s="28">
        <v>634944.30000000005</v>
      </c>
      <c r="D9" s="189">
        <v>6696.7</v>
      </c>
      <c r="E9" s="189">
        <v>6792.8</v>
      </c>
      <c r="F9" s="189">
        <v>100.6</v>
      </c>
      <c r="G9" s="189">
        <v>102.5</v>
      </c>
      <c r="I9"/>
      <c r="J9" s="25">
        <v>2023</v>
      </c>
      <c r="K9" s="193">
        <v>3.0000000000000001E-3</v>
      </c>
      <c r="L9" s="193">
        <v>3.0000000000000001E-3</v>
      </c>
      <c r="M9" s="193">
        <v>8.9999999999999993E-3</v>
      </c>
      <c r="N9" s="193">
        <v>-1E-3</v>
      </c>
      <c r="O9" s="193">
        <v>3.0000000000000001E-3</v>
      </c>
      <c r="Q9" s="37">
        <f>AVERAGE(K9:N9)</f>
        <v>3.4999999999999996E-3</v>
      </c>
      <c r="R9" s="37">
        <f>AVERAGE(K9:O9)</f>
        <v>3.3999999999999994E-3</v>
      </c>
      <c r="S9" s="29"/>
    </row>
    <row r="10" spans="1:40">
      <c r="A10" s="27">
        <v>41153</v>
      </c>
      <c r="B10" s="25">
        <f t="shared" si="0"/>
        <v>2012</v>
      </c>
      <c r="C10" s="28">
        <v>634944.30000000005</v>
      </c>
      <c r="D10" s="189">
        <v>6714.6</v>
      </c>
      <c r="E10" s="189">
        <v>6769.1</v>
      </c>
      <c r="F10" s="189">
        <v>99.8</v>
      </c>
      <c r="G10" s="189">
        <v>100.8</v>
      </c>
      <c r="I10"/>
      <c r="J10"/>
      <c r="K10" s="194"/>
      <c r="L10"/>
      <c r="M10" s="194"/>
      <c r="N10" s="194"/>
      <c r="O10"/>
      <c r="Q10"/>
      <c r="R10"/>
      <c r="S10" s="29"/>
    </row>
    <row r="11" spans="1:40">
      <c r="A11" s="27">
        <v>41183</v>
      </c>
      <c r="B11" s="25">
        <f t="shared" si="0"/>
        <v>2012</v>
      </c>
      <c r="C11" s="28">
        <v>634944.30000000005</v>
      </c>
      <c r="D11" s="189">
        <v>6719.1</v>
      </c>
      <c r="E11" s="189">
        <v>6748.7</v>
      </c>
      <c r="F11" s="189">
        <v>100.3</v>
      </c>
      <c r="G11" s="189">
        <v>101.6</v>
      </c>
      <c r="I11"/>
      <c r="J11"/>
      <c r="K11" s="192">
        <v>44914</v>
      </c>
      <c r="L11" s="192">
        <f>L5</f>
        <v>44974</v>
      </c>
      <c r="M11" s="192">
        <v>44963</v>
      </c>
      <c r="N11" s="195">
        <v>44896</v>
      </c>
      <c r="O11" s="176"/>
      <c r="Q11"/>
      <c r="R11"/>
      <c r="S11" s="29"/>
    </row>
    <row r="12" spans="1:40">
      <c r="A12" s="27">
        <v>41214</v>
      </c>
      <c r="B12" s="25">
        <f t="shared" si="0"/>
        <v>2012</v>
      </c>
      <c r="C12" s="28">
        <v>634944.30000000005</v>
      </c>
      <c r="D12" s="189">
        <v>6733</v>
      </c>
      <c r="E12" s="189">
        <v>6736.2</v>
      </c>
      <c r="F12" s="189">
        <v>101.7</v>
      </c>
      <c r="G12" s="189">
        <v>103.8</v>
      </c>
      <c r="I12"/>
      <c r="J12">
        <v>2020</v>
      </c>
      <c r="K12" s="193"/>
      <c r="L12" s="193"/>
      <c r="M12" s="193">
        <v>-5.3999999999999999E-2</v>
      </c>
      <c r="N12" s="193"/>
      <c r="O12" s="101"/>
      <c r="Q12" s="37">
        <f>AVERAGE(K12:N12)</f>
        <v>-5.3999999999999999E-2</v>
      </c>
      <c r="R12" s="37">
        <f>AVERAGE(K12:O12)</f>
        <v>-5.3999999999999999E-2</v>
      </c>
      <c r="S12" s="29"/>
    </row>
    <row r="13" spans="1:40">
      <c r="A13" s="27">
        <v>41244</v>
      </c>
      <c r="B13" s="25">
        <f t="shared" si="0"/>
        <v>2012</v>
      </c>
      <c r="C13" s="28">
        <v>634944.30000000005</v>
      </c>
      <c r="D13" s="189">
        <v>6750</v>
      </c>
      <c r="E13" s="189">
        <v>6755.9</v>
      </c>
      <c r="F13" s="189">
        <v>104.7</v>
      </c>
      <c r="G13" s="189">
        <v>106.5</v>
      </c>
      <c r="I13" s="36" t="s">
        <v>72</v>
      </c>
      <c r="J13">
        <v>2021</v>
      </c>
      <c r="K13" s="193"/>
      <c r="L13" s="193">
        <v>5.1999999999999998E-2</v>
      </c>
      <c r="M13" s="193">
        <v>5.1999999999999998E-2</v>
      </c>
      <c r="N13" s="193">
        <v>4.9000000000000002E-2</v>
      </c>
      <c r="O13" s="101"/>
      <c r="Q13" s="37">
        <f>AVERAGE(K13:N13)</f>
        <v>5.0999999999999997E-2</v>
      </c>
      <c r="R13" s="37">
        <f>AVERAGE(K13:O13)</f>
        <v>5.0999999999999997E-2</v>
      </c>
      <c r="S13" s="29"/>
    </row>
    <row r="14" spans="1:40">
      <c r="A14" s="27">
        <v>41275</v>
      </c>
      <c r="B14" s="25">
        <f t="shared" si="0"/>
        <v>2013</v>
      </c>
      <c r="C14" s="28">
        <v>643937</v>
      </c>
      <c r="D14" s="189">
        <v>6764.2</v>
      </c>
      <c r="E14" s="189">
        <v>6730.2</v>
      </c>
      <c r="F14" s="189">
        <v>107.3</v>
      </c>
      <c r="G14" s="189">
        <v>107.5</v>
      </c>
      <c r="I14"/>
      <c r="J14">
        <v>2022</v>
      </c>
      <c r="K14" s="193">
        <v>4.2000000000000003E-2</v>
      </c>
      <c r="L14" s="193">
        <v>4.5999999999999999E-2</v>
      </c>
      <c r="M14" s="193">
        <v>4.5999999999999999E-2</v>
      </c>
      <c r="N14" s="193">
        <v>4.2000000000000003E-2</v>
      </c>
      <c r="O14" s="101"/>
      <c r="Q14" s="37">
        <f>AVERAGE(K14:N14)</f>
        <v>4.4000000000000004E-2</v>
      </c>
      <c r="R14" s="37">
        <f>AVERAGE(K14:O14)</f>
        <v>4.4000000000000004E-2</v>
      </c>
    </row>
    <row r="15" spans="1:40">
      <c r="A15" s="27">
        <v>41306</v>
      </c>
      <c r="B15" s="25">
        <f t="shared" si="0"/>
        <v>2013</v>
      </c>
      <c r="C15" s="28">
        <v>643937</v>
      </c>
      <c r="D15" s="189">
        <v>6786.9</v>
      </c>
      <c r="E15" s="189">
        <v>6713.2</v>
      </c>
      <c r="F15" s="189">
        <v>110.2</v>
      </c>
      <c r="G15" s="189">
        <v>109.3</v>
      </c>
      <c r="J15" s="25">
        <v>2023</v>
      </c>
      <c r="K15" s="193">
        <v>0</v>
      </c>
      <c r="L15" s="193">
        <v>1.2999999999999999E-2</v>
      </c>
      <c r="M15" s="193">
        <v>1.2E-2</v>
      </c>
      <c r="N15" s="193">
        <v>-4.0000000000000001E-3</v>
      </c>
      <c r="O15" s="177"/>
      <c r="Q15" s="37">
        <f>AVERAGE(K15:N15)</f>
        <v>5.2500000000000003E-3</v>
      </c>
      <c r="R15" s="37">
        <f>AVERAGE(K15:O15)</f>
        <v>5.2500000000000003E-3</v>
      </c>
    </row>
    <row r="16" spans="1:40">
      <c r="A16" s="27">
        <v>41334</v>
      </c>
      <c r="B16" s="25">
        <f t="shared" si="0"/>
        <v>2013</v>
      </c>
      <c r="C16" s="28">
        <v>643937</v>
      </c>
      <c r="D16" s="189">
        <v>6786.1</v>
      </c>
      <c r="E16" s="189">
        <v>6677.7</v>
      </c>
      <c r="F16" s="189">
        <v>110.6</v>
      </c>
      <c r="G16" s="189">
        <v>109.1</v>
      </c>
    </row>
    <row r="17" spans="1:20">
      <c r="A17" s="27">
        <v>41365</v>
      </c>
      <c r="B17" s="25">
        <f t="shared" si="0"/>
        <v>2013</v>
      </c>
      <c r="C17" s="28">
        <v>643937</v>
      </c>
      <c r="D17" s="189">
        <v>6794.3</v>
      </c>
      <c r="E17" s="189">
        <v>6706.3</v>
      </c>
      <c r="F17" s="189">
        <v>110.4</v>
      </c>
      <c r="G17" s="189">
        <v>108.4</v>
      </c>
      <c r="O17" s="25" t="s">
        <v>73</v>
      </c>
    </row>
    <row r="18" spans="1:20">
      <c r="A18" s="27">
        <v>41395</v>
      </c>
      <c r="B18" s="25">
        <f t="shared" si="0"/>
        <v>2013</v>
      </c>
      <c r="C18" s="28">
        <v>643937</v>
      </c>
      <c r="D18" s="189">
        <v>6795.3</v>
      </c>
      <c r="E18" s="189">
        <v>6764.2</v>
      </c>
      <c r="F18" s="189">
        <v>109.8</v>
      </c>
      <c r="G18" s="189">
        <v>108.7</v>
      </c>
      <c r="O18" s="190" t="s">
        <v>279</v>
      </c>
    </row>
    <row r="19" spans="1:20">
      <c r="A19" s="27">
        <v>41426</v>
      </c>
      <c r="B19" s="25">
        <f t="shared" si="0"/>
        <v>2013</v>
      </c>
      <c r="C19" s="28">
        <v>643937</v>
      </c>
      <c r="D19" s="189">
        <v>6807.1</v>
      </c>
      <c r="E19" s="189">
        <v>6849.6</v>
      </c>
      <c r="F19" s="189">
        <v>108.8</v>
      </c>
      <c r="G19" s="189">
        <v>109.5</v>
      </c>
    </row>
    <row r="20" spans="1:20">
      <c r="A20" s="27">
        <v>41456</v>
      </c>
      <c r="B20" s="25">
        <f t="shared" si="0"/>
        <v>2013</v>
      </c>
      <c r="C20" s="28">
        <v>643937</v>
      </c>
      <c r="D20" s="189">
        <v>6810.7</v>
      </c>
      <c r="E20" s="189">
        <v>6898</v>
      </c>
      <c r="F20" s="189">
        <v>107.8</v>
      </c>
      <c r="G20" s="189">
        <v>110</v>
      </c>
    </row>
    <row r="21" spans="1:20" ht="13.5" thickBot="1">
      <c r="A21" s="27">
        <v>41487</v>
      </c>
      <c r="B21" s="25">
        <f t="shared" si="0"/>
        <v>2013</v>
      </c>
      <c r="C21" s="28">
        <v>643937</v>
      </c>
      <c r="D21" s="189">
        <v>6812.5</v>
      </c>
      <c r="E21" s="189">
        <v>6910.2</v>
      </c>
      <c r="F21" s="189">
        <v>106.7</v>
      </c>
      <c r="G21" s="189">
        <v>108.5</v>
      </c>
    </row>
    <row r="22" spans="1:20">
      <c r="A22" s="27">
        <v>41518</v>
      </c>
      <c r="B22" s="25">
        <f t="shared" si="0"/>
        <v>2013</v>
      </c>
      <c r="C22" s="28">
        <v>643937</v>
      </c>
      <c r="D22" s="189">
        <v>6813.6</v>
      </c>
      <c r="E22" s="189">
        <v>6881.2</v>
      </c>
      <c r="F22" s="189">
        <v>106.8</v>
      </c>
      <c r="G22" s="189">
        <v>107</v>
      </c>
      <c r="I22" s="204"/>
      <c r="J22" s="197"/>
      <c r="K22" s="197"/>
      <c r="L22" s="197"/>
      <c r="M22" s="205" t="s">
        <v>278</v>
      </c>
      <c r="N22" s="197"/>
      <c r="O22" s="197"/>
      <c r="P22" s="197"/>
      <c r="Q22" s="197"/>
      <c r="R22" s="197"/>
      <c r="S22" s="197"/>
      <c r="T22" s="198"/>
    </row>
    <row r="23" spans="1:20">
      <c r="A23" s="27">
        <v>41548</v>
      </c>
      <c r="B23" s="25">
        <f t="shared" si="0"/>
        <v>2013</v>
      </c>
      <c r="C23" s="28">
        <v>643937</v>
      </c>
      <c r="D23" s="189">
        <v>6820.5</v>
      </c>
      <c r="E23" s="189">
        <v>6866.5</v>
      </c>
      <c r="F23" s="189">
        <v>107.5</v>
      </c>
      <c r="G23" s="189">
        <v>107.4</v>
      </c>
      <c r="I23" s="199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200"/>
    </row>
    <row r="24" spans="1:20">
      <c r="A24" s="27">
        <v>41579</v>
      </c>
      <c r="B24" s="25">
        <f t="shared" si="0"/>
        <v>2013</v>
      </c>
      <c r="C24" s="28">
        <v>643937</v>
      </c>
      <c r="D24" s="189">
        <v>6822</v>
      </c>
      <c r="E24" s="189">
        <v>6838.5</v>
      </c>
      <c r="F24" s="189">
        <v>108.6</v>
      </c>
      <c r="G24" s="189">
        <v>108.3</v>
      </c>
      <c r="I24" s="199" t="s">
        <v>277</v>
      </c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200"/>
    </row>
    <row r="25" spans="1:20">
      <c r="A25" s="27">
        <v>41609</v>
      </c>
      <c r="B25" s="25">
        <f t="shared" si="0"/>
        <v>2013</v>
      </c>
      <c r="C25" s="28">
        <v>643937</v>
      </c>
      <c r="D25" s="189">
        <v>6816.6</v>
      </c>
      <c r="E25" s="189">
        <v>6818.9</v>
      </c>
      <c r="F25" s="189">
        <v>107.8</v>
      </c>
      <c r="G25" s="189">
        <v>107.4</v>
      </c>
      <c r="I25" s="199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200"/>
    </row>
    <row r="26" spans="1:20">
      <c r="A26" s="27">
        <v>41640</v>
      </c>
      <c r="B26" s="25">
        <f t="shared" si="0"/>
        <v>2014</v>
      </c>
      <c r="C26" s="28">
        <v>659861.19999999995</v>
      </c>
      <c r="D26" s="189">
        <v>6812.5</v>
      </c>
      <c r="E26" s="189">
        <v>6770.4</v>
      </c>
      <c r="F26" s="189">
        <v>106.4</v>
      </c>
      <c r="G26" s="189">
        <v>105.8</v>
      </c>
      <c r="I26" s="199" t="s">
        <v>264</v>
      </c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200"/>
    </row>
    <row r="27" spans="1:20">
      <c r="A27" s="27">
        <v>41671</v>
      </c>
      <c r="B27" s="25">
        <f t="shared" si="0"/>
        <v>2014</v>
      </c>
      <c r="C27" s="28">
        <v>659861.19999999995</v>
      </c>
      <c r="D27" s="189">
        <v>6810.3</v>
      </c>
      <c r="E27" s="189">
        <v>6732.3</v>
      </c>
      <c r="F27" s="189">
        <v>105.4</v>
      </c>
      <c r="G27" s="189">
        <v>104.3</v>
      </c>
      <c r="I27" s="199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200"/>
    </row>
    <row r="28" spans="1:20">
      <c r="A28" s="27">
        <v>41699</v>
      </c>
      <c r="B28" s="25">
        <f t="shared" si="0"/>
        <v>2014</v>
      </c>
      <c r="C28" s="28">
        <v>659861.19999999995</v>
      </c>
      <c r="D28" s="189">
        <v>6810.9</v>
      </c>
      <c r="E28" s="189">
        <v>6704.5</v>
      </c>
      <c r="F28" s="189">
        <v>106</v>
      </c>
      <c r="G28" s="189">
        <v>104.8</v>
      </c>
      <c r="I28" s="199" t="s">
        <v>258</v>
      </c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200"/>
    </row>
    <row r="29" spans="1:20">
      <c r="A29" s="27">
        <v>41730</v>
      </c>
      <c r="B29" s="25">
        <f t="shared" si="0"/>
        <v>2014</v>
      </c>
      <c r="C29" s="28">
        <v>659861.19999999995</v>
      </c>
      <c r="D29" s="189">
        <v>6819.5</v>
      </c>
      <c r="E29" s="189">
        <v>6732.1</v>
      </c>
      <c r="F29" s="189">
        <v>107.1</v>
      </c>
      <c r="G29" s="189">
        <v>105.4</v>
      </c>
      <c r="I29" s="199"/>
      <c r="J29" s="190" t="s">
        <v>259</v>
      </c>
      <c r="K29" s="190"/>
      <c r="L29" s="190"/>
      <c r="M29" s="190"/>
      <c r="N29" s="190"/>
      <c r="O29" s="190"/>
      <c r="P29" s="190"/>
      <c r="Q29" s="190"/>
      <c r="R29" s="190"/>
      <c r="S29" s="190"/>
      <c r="T29" s="200"/>
    </row>
    <row r="30" spans="1:20">
      <c r="A30" s="27">
        <v>41760</v>
      </c>
      <c r="B30" s="25">
        <f t="shared" si="0"/>
        <v>2014</v>
      </c>
      <c r="C30" s="28">
        <v>659861.19999999995</v>
      </c>
      <c r="D30" s="189">
        <v>6821.5</v>
      </c>
      <c r="E30" s="189">
        <v>6790.3</v>
      </c>
      <c r="F30" s="189">
        <v>108.3</v>
      </c>
      <c r="G30" s="189">
        <v>107.8</v>
      </c>
      <c r="I30" s="199"/>
      <c r="J30" s="190" t="s">
        <v>265</v>
      </c>
      <c r="K30" s="190"/>
      <c r="L30" s="190"/>
      <c r="M30" s="190"/>
      <c r="N30" s="190"/>
      <c r="O30" s="190"/>
      <c r="P30" s="190"/>
      <c r="Q30" s="190"/>
      <c r="R30" s="190"/>
      <c r="S30" s="190"/>
      <c r="T30" s="200"/>
    </row>
    <row r="31" spans="1:20">
      <c r="A31" s="27">
        <v>41791</v>
      </c>
      <c r="B31" s="25">
        <f t="shared" si="0"/>
        <v>2014</v>
      </c>
      <c r="C31" s="28">
        <v>659861.19999999995</v>
      </c>
      <c r="D31" s="189">
        <v>6826.1</v>
      </c>
      <c r="E31" s="189">
        <v>6875.4</v>
      </c>
      <c r="F31" s="189">
        <v>108</v>
      </c>
      <c r="G31" s="189">
        <v>108.4</v>
      </c>
      <c r="I31" s="199"/>
      <c r="J31" s="194" t="s">
        <v>263</v>
      </c>
      <c r="K31" s="190"/>
      <c r="L31" s="190"/>
      <c r="M31" s="190" t="s">
        <v>262</v>
      </c>
      <c r="N31" s="190"/>
      <c r="O31" s="190"/>
      <c r="P31" s="190"/>
      <c r="Q31" s="190"/>
      <c r="R31" s="190"/>
      <c r="S31" s="190"/>
      <c r="T31" s="200"/>
    </row>
    <row r="32" spans="1:20">
      <c r="A32" s="27">
        <v>41821</v>
      </c>
      <c r="B32" s="25">
        <f t="shared" si="0"/>
        <v>2014</v>
      </c>
      <c r="C32" s="28">
        <v>659861.19999999995</v>
      </c>
      <c r="D32" s="189">
        <v>6836.5</v>
      </c>
      <c r="E32" s="189">
        <v>6932</v>
      </c>
      <c r="F32" s="189">
        <v>108.4</v>
      </c>
      <c r="G32" s="189">
        <v>109.6</v>
      </c>
      <c r="I32" s="199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200"/>
    </row>
    <row r="33" spans="1:20">
      <c r="A33" s="27">
        <v>41852</v>
      </c>
      <c r="B33" s="25">
        <f t="shared" si="0"/>
        <v>2014</v>
      </c>
      <c r="C33" s="28">
        <v>659861.19999999995</v>
      </c>
      <c r="D33" s="189">
        <v>6842.5</v>
      </c>
      <c r="E33" s="189">
        <v>6947.8</v>
      </c>
      <c r="F33" s="189">
        <v>109.3</v>
      </c>
      <c r="G33" s="189">
        <v>110.4</v>
      </c>
      <c r="I33" s="199" t="s">
        <v>260</v>
      </c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200"/>
    </row>
    <row r="34" spans="1:20">
      <c r="A34" s="27">
        <v>41883</v>
      </c>
      <c r="B34" s="25">
        <f t="shared" si="0"/>
        <v>2014</v>
      </c>
      <c r="C34" s="28">
        <v>659861.19999999995</v>
      </c>
      <c r="D34" s="189">
        <v>6853.6</v>
      </c>
      <c r="E34" s="189">
        <v>6917.2</v>
      </c>
      <c r="F34" s="189">
        <v>112</v>
      </c>
      <c r="G34" s="189">
        <v>112.3</v>
      </c>
      <c r="I34" s="199"/>
      <c r="J34" s="190" t="s">
        <v>261</v>
      </c>
      <c r="K34" s="190"/>
      <c r="L34" s="190"/>
      <c r="M34" s="190"/>
      <c r="N34" s="190"/>
      <c r="O34" s="190"/>
      <c r="P34" s="190"/>
      <c r="Q34" s="190"/>
      <c r="R34" s="190"/>
      <c r="S34" s="190"/>
      <c r="T34" s="200"/>
    </row>
    <row r="35" spans="1:20">
      <c r="A35" s="27">
        <v>41913</v>
      </c>
      <c r="B35" s="25">
        <f t="shared" si="0"/>
        <v>2014</v>
      </c>
      <c r="C35" s="28">
        <v>659861.19999999995</v>
      </c>
      <c r="D35" s="189">
        <v>6856.6</v>
      </c>
      <c r="E35" s="189">
        <v>6898.9</v>
      </c>
      <c r="F35" s="189">
        <v>113.6</v>
      </c>
      <c r="G35" s="189">
        <v>113.9</v>
      </c>
      <c r="I35" s="199"/>
      <c r="J35" s="190" t="s">
        <v>266</v>
      </c>
      <c r="K35" s="190"/>
      <c r="L35" s="190"/>
      <c r="M35" s="190"/>
      <c r="N35" s="190"/>
      <c r="O35" s="190"/>
      <c r="P35" s="190"/>
      <c r="Q35" s="190"/>
      <c r="R35" s="190"/>
      <c r="S35" s="190"/>
      <c r="T35" s="200"/>
    </row>
    <row r="36" spans="1:20" ht="13.5" thickBot="1">
      <c r="A36" s="27">
        <v>41944</v>
      </c>
      <c r="B36" s="25">
        <f t="shared" si="0"/>
        <v>2014</v>
      </c>
      <c r="C36" s="28">
        <v>659861.19999999995</v>
      </c>
      <c r="D36" s="189">
        <v>6858.1</v>
      </c>
      <c r="E36" s="189">
        <v>6871.1</v>
      </c>
      <c r="F36" s="189">
        <v>113.8</v>
      </c>
      <c r="G36" s="189">
        <v>113.7</v>
      </c>
      <c r="I36" s="201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3"/>
    </row>
    <row r="37" spans="1:20">
      <c r="A37" s="27">
        <v>41974</v>
      </c>
      <c r="B37" s="25">
        <f t="shared" si="0"/>
        <v>2014</v>
      </c>
      <c r="C37" s="28">
        <v>659861.19999999995</v>
      </c>
      <c r="D37" s="189">
        <v>6860</v>
      </c>
      <c r="E37" s="189">
        <v>6863.1</v>
      </c>
      <c r="F37" s="189">
        <v>113.3</v>
      </c>
      <c r="G37" s="189">
        <v>113.1</v>
      </c>
    </row>
    <row r="38" spans="1:20">
      <c r="A38" s="27">
        <v>42005</v>
      </c>
      <c r="B38" s="25">
        <f t="shared" si="0"/>
        <v>2015</v>
      </c>
      <c r="C38" s="28">
        <v>677384</v>
      </c>
      <c r="D38" s="189">
        <v>6851.1</v>
      </c>
      <c r="E38" s="189">
        <v>6809.7</v>
      </c>
      <c r="F38" s="189">
        <v>112.6</v>
      </c>
      <c r="G38" s="189">
        <v>112.4</v>
      </c>
    </row>
    <row r="39" spans="1:20">
      <c r="A39" s="27">
        <v>42036</v>
      </c>
      <c r="B39" s="25">
        <f t="shared" si="0"/>
        <v>2015</v>
      </c>
      <c r="C39" s="28">
        <v>677384</v>
      </c>
      <c r="D39" s="189">
        <v>6859.2</v>
      </c>
      <c r="E39" s="189">
        <v>6782.7</v>
      </c>
      <c r="F39" s="189">
        <v>110.5</v>
      </c>
      <c r="G39" s="189">
        <v>109.3</v>
      </c>
    </row>
    <row r="40" spans="1:20">
      <c r="A40" s="27">
        <v>42064</v>
      </c>
      <c r="B40" s="25">
        <f t="shared" si="0"/>
        <v>2015</v>
      </c>
      <c r="C40" s="28">
        <v>677384</v>
      </c>
      <c r="D40" s="189">
        <v>6870</v>
      </c>
      <c r="E40" s="189">
        <v>6761.8</v>
      </c>
      <c r="F40" s="189">
        <v>107.9</v>
      </c>
      <c r="G40" s="189">
        <v>106.6</v>
      </c>
    </row>
    <row r="41" spans="1:20">
      <c r="A41" s="27">
        <v>42095</v>
      </c>
      <c r="B41" s="25">
        <f t="shared" si="0"/>
        <v>2015</v>
      </c>
      <c r="C41" s="28">
        <v>677384</v>
      </c>
      <c r="D41" s="189">
        <v>6876.8</v>
      </c>
      <c r="E41" s="189">
        <v>6786.4</v>
      </c>
      <c r="F41" s="189">
        <v>105.7</v>
      </c>
      <c r="G41" s="189">
        <v>104.1</v>
      </c>
    </row>
    <row r="42" spans="1:20">
      <c r="A42" s="27">
        <v>42125</v>
      </c>
      <c r="B42" s="25">
        <f t="shared" si="0"/>
        <v>2015</v>
      </c>
      <c r="C42" s="28">
        <v>677384</v>
      </c>
      <c r="D42" s="189">
        <v>6883.3</v>
      </c>
      <c r="E42" s="189">
        <v>6848.1</v>
      </c>
      <c r="F42" s="189">
        <v>106.1</v>
      </c>
      <c r="G42" s="189">
        <v>106.2</v>
      </c>
    </row>
    <row r="43" spans="1:20">
      <c r="A43" s="27">
        <v>42156</v>
      </c>
      <c r="B43" s="25">
        <f t="shared" si="0"/>
        <v>2015</v>
      </c>
      <c r="C43" s="28">
        <v>677384</v>
      </c>
      <c r="D43" s="189">
        <v>6883.6</v>
      </c>
      <c r="E43" s="189">
        <v>6930.1</v>
      </c>
      <c r="F43" s="189">
        <v>107</v>
      </c>
      <c r="G43" s="189">
        <v>107.8</v>
      </c>
    </row>
    <row r="44" spans="1:20">
      <c r="A44" s="27">
        <v>42186</v>
      </c>
      <c r="B44" s="25">
        <f t="shared" si="0"/>
        <v>2015</v>
      </c>
      <c r="C44" s="28">
        <v>677384</v>
      </c>
      <c r="D44" s="189">
        <v>6891.7</v>
      </c>
      <c r="E44" s="189">
        <v>6986.1</v>
      </c>
      <c r="F44" s="189">
        <v>106.5</v>
      </c>
      <c r="G44" s="189">
        <v>107.5</v>
      </c>
    </row>
    <row r="45" spans="1:20">
      <c r="A45" s="27">
        <v>42217</v>
      </c>
      <c r="B45" s="25">
        <f t="shared" si="0"/>
        <v>2015</v>
      </c>
      <c r="C45" s="28">
        <v>677384</v>
      </c>
      <c r="D45" s="189">
        <v>6896.8</v>
      </c>
      <c r="E45" s="189">
        <v>7000.2</v>
      </c>
      <c r="F45" s="189">
        <v>106.4</v>
      </c>
      <c r="G45" s="189">
        <v>107.5</v>
      </c>
    </row>
    <row r="46" spans="1:20">
      <c r="A46" s="27">
        <v>42248</v>
      </c>
      <c r="B46" s="25">
        <f t="shared" si="0"/>
        <v>2015</v>
      </c>
      <c r="C46" s="28">
        <v>677384</v>
      </c>
      <c r="D46" s="189">
        <v>6893.1</v>
      </c>
      <c r="E46" s="189">
        <v>6953.7</v>
      </c>
      <c r="F46" s="189">
        <v>105.5</v>
      </c>
      <c r="G46" s="189">
        <v>106.2</v>
      </c>
    </row>
    <row r="47" spans="1:20">
      <c r="A47" s="27">
        <v>42278</v>
      </c>
      <c r="B47" s="25">
        <f t="shared" si="0"/>
        <v>2015</v>
      </c>
      <c r="C47" s="28">
        <v>677384</v>
      </c>
      <c r="D47" s="189">
        <v>6892.9</v>
      </c>
      <c r="E47" s="189">
        <v>6932.8</v>
      </c>
      <c r="F47" s="189">
        <v>105.3</v>
      </c>
      <c r="G47" s="189">
        <v>106.1</v>
      </c>
    </row>
    <row r="48" spans="1:20">
      <c r="A48" s="27">
        <v>42309</v>
      </c>
      <c r="B48" s="25">
        <f t="shared" si="0"/>
        <v>2015</v>
      </c>
      <c r="C48" s="28">
        <v>677384</v>
      </c>
      <c r="D48" s="189">
        <v>6886.2</v>
      </c>
      <c r="E48" s="189">
        <v>6898.2</v>
      </c>
      <c r="F48" s="189">
        <v>103.7</v>
      </c>
      <c r="G48" s="189">
        <v>103.9</v>
      </c>
    </row>
    <row r="49" spans="1:7">
      <c r="A49" s="27">
        <v>42339</v>
      </c>
      <c r="B49" s="25">
        <f t="shared" si="0"/>
        <v>2015</v>
      </c>
      <c r="C49" s="28">
        <v>677384</v>
      </c>
      <c r="D49" s="189">
        <v>6895.6</v>
      </c>
      <c r="E49" s="189">
        <v>6902.3</v>
      </c>
      <c r="F49" s="189">
        <v>104.4</v>
      </c>
      <c r="G49" s="189">
        <v>104.5</v>
      </c>
    </row>
    <row r="50" spans="1:7">
      <c r="A50" s="27">
        <v>42370</v>
      </c>
      <c r="B50" s="25">
        <f t="shared" si="0"/>
        <v>2016</v>
      </c>
      <c r="C50" s="28">
        <v>692620.80000000005</v>
      </c>
      <c r="D50" s="189">
        <v>6908.4</v>
      </c>
      <c r="E50" s="189">
        <v>6871.2</v>
      </c>
      <c r="F50" s="189">
        <v>106.2</v>
      </c>
      <c r="G50" s="189">
        <v>106.3</v>
      </c>
    </row>
    <row r="51" spans="1:7">
      <c r="A51" s="27">
        <v>42401</v>
      </c>
      <c r="B51" s="25">
        <f t="shared" si="0"/>
        <v>2016</v>
      </c>
      <c r="C51" s="28">
        <v>692620.80000000005</v>
      </c>
      <c r="D51" s="189">
        <v>6922.3</v>
      </c>
      <c r="E51" s="189">
        <v>6850.4</v>
      </c>
      <c r="F51" s="189">
        <v>107.8</v>
      </c>
      <c r="G51" s="189">
        <v>106.7</v>
      </c>
    </row>
    <row r="52" spans="1:7">
      <c r="A52" s="27">
        <v>42430</v>
      </c>
      <c r="B52" s="25">
        <f t="shared" si="0"/>
        <v>2016</v>
      </c>
      <c r="C52" s="28">
        <v>692620.80000000005</v>
      </c>
      <c r="D52" s="189">
        <v>6930.2</v>
      </c>
      <c r="E52" s="189">
        <v>6827.3</v>
      </c>
      <c r="F52" s="189">
        <v>108.7</v>
      </c>
      <c r="G52" s="189">
        <v>107.4</v>
      </c>
    </row>
    <row r="53" spans="1:7">
      <c r="A53" s="27">
        <v>42461</v>
      </c>
      <c r="B53" s="25">
        <f t="shared" si="0"/>
        <v>2016</v>
      </c>
      <c r="C53" s="28">
        <v>692620.80000000005</v>
      </c>
      <c r="D53" s="189">
        <v>6931.9</v>
      </c>
      <c r="E53" s="189">
        <v>6843.7</v>
      </c>
      <c r="F53" s="189">
        <v>107.5</v>
      </c>
      <c r="G53" s="189">
        <v>106.2</v>
      </c>
    </row>
    <row r="54" spans="1:7">
      <c r="A54" s="27">
        <v>42491</v>
      </c>
      <c r="B54" s="25">
        <f t="shared" si="0"/>
        <v>2016</v>
      </c>
      <c r="C54" s="28">
        <v>692620.80000000005</v>
      </c>
      <c r="D54" s="189">
        <v>6944.7</v>
      </c>
      <c r="E54" s="189">
        <v>6913.7</v>
      </c>
      <c r="F54" s="189">
        <v>105.4</v>
      </c>
      <c r="G54" s="189">
        <v>105.5</v>
      </c>
    </row>
    <row r="55" spans="1:7">
      <c r="A55" s="27">
        <v>42522</v>
      </c>
      <c r="B55" s="25">
        <f t="shared" ref="B55:B118" si="1">YEAR(A55)</f>
        <v>2016</v>
      </c>
      <c r="C55" s="28">
        <v>692620.80000000005</v>
      </c>
      <c r="D55" s="189">
        <v>6955.5</v>
      </c>
      <c r="E55" s="189">
        <v>7000.2</v>
      </c>
      <c r="F55" s="189">
        <v>102.3</v>
      </c>
      <c r="G55" s="189">
        <v>103.4</v>
      </c>
    </row>
    <row r="56" spans="1:7">
      <c r="A56" s="27">
        <v>42552</v>
      </c>
      <c r="B56" s="25">
        <f t="shared" si="1"/>
        <v>2016</v>
      </c>
      <c r="C56" s="28">
        <v>692620.80000000005</v>
      </c>
      <c r="D56" s="189">
        <v>6956.3</v>
      </c>
      <c r="E56" s="189">
        <v>7049.5</v>
      </c>
      <c r="F56" s="189">
        <v>100.5</v>
      </c>
      <c r="G56" s="189">
        <v>101.2</v>
      </c>
    </row>
    <row r="57" spans="1:7">
      <c r="A57" s="27">
        <v>42583</v>
      </c>
      <c r="B57" s="25">
        <f t="shared" si="1"/>
        <v>2016</v>
      </c>
      <c r="C57" s="28">
        <v>692620.80000000005</v>
      </c>
      <c r="D57" s="189">
        <v>6953.5</v>
      </c>
      <c r="E57" s="189">
        <v>7045.6</v>
      </c>
      <c r="F57" s="189">
        <v>99.5</v>
      </c>
      <c r="G57" s="189">
        <v>100.2</v>
      </c>
    </row>
    <row r="58" spans="1:7">
      <c r="A58" s="27">
        <v>42614</v>
      </c>
      <c r="B58" s="25">
        <f t="shared" si="1"/>
        <v>2016</v>
      </c>
      <c r="C58" s="28">
        <v>692620.80000000005</v>
      </c>
      <c r="D58" s="189">
        <v>6950.1</v>
      </c>
      <c r="E58" s="189">
        <v>6998.1</v>
      </c>
      <c r="F58" s="189">
        <v>98.9</v>
      </c>
      <c r="G58" s="189">
        <v>99.2</v>
      </c>
    </row>
    <row r="59" spans="1:7">
      <c r="A59" s="27">
        <v>42644</v>
      </c>
      <c r="B59" s="25">
        <f t="shared" si="1"/>
        <v>2016</v>
      </c>
      <c r="C59" s="28">
        <v>692620.80000000005</v>
      </c>
      <c r="D59" s="189">
        <v>6963.9</v>
      </c>
      <c r="E59" s="189">
        <v>6990.5</v>
      </c>
      <c r="F59" s="189">
        <v>97.9</v>
      </c>
      <c r="G59" s="189">
        <v>98.8</v>
      </c>
    </row>
    <row r="60" spans="1:7">
      <c r="A60" s="27">
        <v>42675</v>
      </c>
      <c r="B60" s="25">
        <f t="shared" si="1"/>
        <v>2016</v>
      </c>
      <c r="C60" s="28">
        <v>692620.80000000005</v>
      </c>
      <c r="D60" s="189">
        <v>6977.8</v>
      </c>
      <c r="E60" s="189">
        <v>6983.4</v>
      </c>
      <c r="F60" s="189">
        <v>98.9</v>
      </c>
      <c r="G60" s="189">
        <v>99.9</v>
      </c>
    </row>
    <row r="61" spans="1:7">
      <c r="A61" s="27">
        <v>42705</v>
      </c>
      <c r="B61" s="25">
        <f t="shared" si="1"/>
        <v>2016</v>
      </c>
      <c r="C61" s="28">
        <v>692620.80000000005</v>
      </c>
      <c r="D61" s="189">
        <v>6992.4</v>
      </c>
      <c r="E61" s="189">
        <v>6999.9</v>
      </c>
      <c r="F61" s="189">
        <v>100.1</v>
      </c>
      <c r="G61" s="189">
        <v>100.9</v>
      </c>
    </row>
    <row r="62" spans="1:7">
      <c r="A62" s="27">
        <v>42736</v>
      </c>
      <c r="B62" s="25">
        <f t="shared" si="1"/>
        <v>2017</v>
      </c>
      <c r="C62" s="28">
        <v>711695.1</v>
      </c>
      <c r="D62" s="189">
        <v>7014.6</v>
      </c>
      <c r="E62" s="189">
        <v>6982.5</v>
      </c>
      <c r="F62" s="189">
        <v>102.9</v>
      </c>
      <c r="G62" s="189">
        <v>102.6</v>
      </c>
    </row>
    <row r="63" spans="1:7">
      <c r="A63" s="27">
        <v>42767</v>
      </c>
      <c r="B63" s="25">
        <f t="shared" si="1"/>
        <v>2017</v>
      </c>
      <c r="C63" s="28">
        <v>711695.1</v>
      </c>
      <c r="D63" s="189">
        <v>7031.3</v>
      </c>
      <c r="E63" s="189">
        <v>6962.5</v>
      </c>
      <c r="F63" s="189">
        <v>106.3</v>
      </c>
      <c r="G63" s="189">
        <v>104.5</v>
      </c>
    </row>
    <row r="64" spans="1:7">
      <c r="A64" s="27">
        <v>42795</v>
      </c>
      <c r="B64" s="25">
        <f t="shared" si="1"/>
        <v>2017</v>
      </c>
      <c r="C64" s="28">
        <v>711695.1</v>
      </c>
      <c r="D64" s="189">
        <v>7049</v>
      </c>
      <c r="E64" s="189">
        <v>6946</v>
      </c>
      <c r="F64" s="189">
        <v>110.1</v>
      </c>
      <c r="G64" s="189">
        <v>107.8</v>
      </c>
    </row>
    <row r="65" spans="1:12">
      <c r="A65" s="27">
        <v>42826</v>
      </c>
      <c r="B65" s="25">
        <f t="shared" si="1"/>
        <v>2017</v>
      </c>
      <c r="C65" s="28">
        <v>711695.1</v>
      </c>
      <c r="D65" s="189">
        <v>7055.1</v>
      </c>
      <c r="E65" s="189">
        <v>6963.6</v>
      </c>
      <c r="F65" s="189">
        <v>112.9</v>
      </c>
      <c r="G65" s="189">
        <v>111.7</v>
      </c>
    </row>
    <row r="66" spans="1:12">
      <c r="A66" s="27">
        <v>42856</v>
      </c>
      <c r="B66" s="25">
        <f t="shared" si="1"/>
        <v>2017</v>
      </c>
      <c r="C66" s="28">
        <v>711695.1</v>
      </c>
      <c r="D66" s="189">
        <v>7066.7</v>
      </c>
      <c r="E66" s="189">
        <v>7033.4</v>
      </c>
      <c r="F66" s="189">
        <v>114.1</v>
      </c>
      <c r="G66" s="189">
        <v>114.3</v>
      </c>
    </row>
    <row r="67" spans="1:12">
      <c r="A67" s="27">
        <v>42887</v>
      </c>
      <c r="B67" s="25">
        <f t="shared" si="1"/>
        <v>2017</v>
      </c>
      <c r="C67" s="28">
        <v>711695.1</v>
      </c>
      <c r="D67" s="189">
        <v>7079.8</v>
      </c>
      <c r="E67" s="189">
        <v>7123</v>
      </c>
      <c r="F67" s="189">
        <v>115.5</v>
      </c>
      <c r="G67" s="189">
        <v>117.1</v>
      </c>
    </row>
    <row r="68" spans="1:12">
      <c r="A68" s="27">
        <v>42917</v>
      </c>
      <c r="B68" s="25">
        <f t="shared" si="1"/>
        <v>2017</v>
      </c>
      <c r="C68" s="28">
        <v>711695.1</v>
      </c>
      <c r="D68" s="189">
        <v>7101.9</v>
      </c>
      <c r="E68" s="189">
        <v>7196</v>
      </c>
      <c r="F68" s="189">
        <v>116.3</v>
      </c>
      <c r="G68" s="189">
        <v>117.3</v>
      </c>
    </row>
    <row r="69" spans="1:12">
      <c r="A69" s="27">
        <v>42948</v>
      </c>
      <c r="B69" s="25">
        <f t="shared" si="1"/>
        <v>2017</v>
      </c>
      <c r="C69" s="28">
        <v>711695.1</v>
      </c>
      <c r="D69" s="189">
        <v>7121.1</v>
      </c>
      <c r="E69" s="189">
        <v>7216.7</v>
      </c>
      <c r="F69" s="189">
        <v>116.9</v>
      </c>
      <c r="G69" s="189">
        <v>118.2</v>
      </c>
    </row>
    <row r="70" spans="1:12">
      <c r="A70" s="27">
        <v>42979</v>
      </c>
      <c r="B70" s="25">
        <f t="shared" si="1"/>
        <v>2017</v>
      </c>
      <c r="C70" s="28">
        <v>711695.1</v>
      </c>
      <c r="D70" s="189">
        <v>7144.8</v>
      </c>
      <c r="E70" s="189">
        <v>7193.4</v>
      </c>
      <c r="F70" s="189">
        <v>116.4</v>
      </c>
      <c r="G70" s="189">
        <v>117.3</v>
      </c>
    </row>
    <row r="71" spans="1:12">
      <c r="A71" s="27">
        <v>43009</v>
      </c>
      <c r="B71" s="25">
        <f t="shared" si="1"/>
        <v>2017</v>
      </c>
      <c r="C71" s="28">
        <v>711695.1</v>
      </c>
      <c r="D71" s="189">
        <v>7161</v>
      </c>
      <c r="E71" s="189">
        <v>7185.2</v>
      </c>
      <c r="F71" s="189">
        <v>115.9</v>
      </c>
      <c r="G71" s="189">
        <v>117.8</v>
      </c>
    </row>
    <row r="72" spans="1:12">
      <c r="A72" s="27">
        <v>43040</v>
      </c>
      <c r="B72" s="25">
        <f t="shared" si="1"/>
        <v>2017</v>
      </c>
      <c r="C72" s="28">
        <v>711695.1</v>
      </c>
      <c r="D72" s="189">
        <v>7184.7</v>
      </c>
      <c r="E72" s="189">
        <v>7186</v>
      </c>
      <c r="F72" s="189">
        <v>115.3</v>
      </c>
      <c r="G72" s="189">
        <v>117</v>
      </c>
      <c r="L72" s="30"/>
    </row>
    <row r="73" spans="1:12">
      <c r="A73" s="27">
        <v>43070</v>
      </c>
      <c r="B73" s="25">
        <f t="shared" si="1"/>
        <v>2017</v>
      </c>
      <c r="C73" s="28">
        <v>711695.1</v>
      </c>
      <c r="D73" s="189">
        <v>7199.5</v>
      </c>
      <c r="E73" s="189">
        <v>7206.8</v>
      </c>
      <c r="F73" s="189">
        <v>114.5</v>
      </c>
      <c r="G73" s="189">
        <v>115.8</v>
      </c>
      <c r="L73" s="30"/>
    </row>
    <row r="74" spans="1:12">
      <c r="A74" s="27">
        <v>43101</v>
      </c>
      <c r="B74" s="25">
        <f t="shared" si="1"/>
        <v>2018</v>
      </c>
      <c r="C74" s="191">
        <v>735936.1</v>
      </c>
      <c r="D74" s="189">
        <v>7199.4</v>
      </c>
      <c r="E74" s="189">
        <v>7167.3</v>
      </c>
      <c r="F74" s="189">
        <v>111.7</v>
      </c>
      <c r="G74" s="189">
        <v>111.4</v>
      </c>
      <c r="L74" s="30"/>
    </row>
    <row r="75" spans="1:12">
      <c r="A75" s="27">
        <v>43132</v>
      </c>
      <c r="B75" s="25">
        <f t="shared" si="1"/>
        <v>2018</v>
      </c>
      <c r="C75" s="191">
        <v>735936.1</v>
      </c>
      <c r="D75" s="189">
        <v>7188.9</v>
      </c>
      <c r="E75" s="189">
        <v>7120.1</v>
      </c>
      <c r="F75" s="189">
        <v>109</v>
      </c>
      <c r="G75" s="189">
        <v>107.1</v>
      </c>
      <c r="L75" s="30"/>
    </row>
    <row r="76" spans="1:12">
      <c r="A76" s="27">
        <v>43160</v>
      </c>
      <c r="B76" s="25">
        <f t="shared" si="1"/>
        <v>2018</v>
      </c>
      <c r="C76" s="191">
        <v>735936.1</v>
      </c>
      <c r="D76" s="189">
        <v>7188.8</v>
      </c>
      <c r="E76" s="189">
        <v>7084.1</v>
      </c>
      <c r="F76" s="189">
        <v>106.8</v>
      </c>
      <c r="G76" s="189">
        <v>104.3</v>
      </c>
    </row>
    <row r="77" spans="1:12">
      <c r="A77" s="27">
        <v>43191</v>
      </c>
      <c r="B77" s="25">
        <f t="shared" si="1"/>
        <v>2018</v>
      </c>
      <c r="C77" s="191">
        <v>735936.1</v>
      </c>
      <c r="D77" s="189">
        <v>7201.1</v>
      </c>
      <c r="E77" s="189">
        <v>7111.6</v>
      </c>
      <c r="F77" s="189">
        <v>108.2</v>
      </c>
      <c r="G77" s="189">
        <v>105.2</v>
      </c>
    </row>
    <row r="78" spans="1:12">
      <c r="A78" s="27">
        <v>43221</v>
      </c>
      <c r="B78" s="25">
        <f t="shared" si="1"/>
        <v>2018</v>
      </c>
      <c r="C78" s="191">
        <v>735936.1</v>
      </c>
      <c r="D78" s="189">
        <v>7208.5</v>
      </c>
      <c r="E78" s="189">
        <v>7176</v>
      </c>
      <c r="F78" s="189">
        <v>109.2</v>
      </c>
      <c r="G78" s="189">
        <v>107.6</v>
      </c>
    </row>
    <row r="79" spans="1:12">
      <c r="A79" s="27">
        <v>43252</v>
      </c>
      <c r="B79" s="25">
        <f t="shared" si="1"/>
        <v>2018</v>
      </c>
      <c r="C79" s="191">
        <v>735936.1</v>
      </c>
      <c r="D79" s="189">
        <v>7221.1</v>
      </c>
      <c r="E79" s="189">
        <v>7264.3</v>
      </c>
      <c r="F79" s="189">
        <v>109.8</v>
      </c>
      <c r="G79" s="189">
        <v>110</v>
      </c>
    </row>
    <row r="80" spans="1:12">
      <c r="A80" s="27">
        <v>43282</v>
      </c>
      <c r="B80" s="25">
        <f t="shared" si="1"/>
        <v>2018</v>
      </c>
      <c r="C80" s="191">
        <v>735936.1</v>
      </c>
      <c r="D80" s="189">
        <v>7255</v>
      </c>
      <c r="E80" s="189">
        <v>7345.7</v>
      </c>
      <c r="F80" s="189">
        <v>111.7</v>
      </c>
      <c r="G80" s="189">
        <v>114.1</v>
      </c>
    </row>
    <row r="81" spans="1:7">
      <c r="A81" s="27">
        <v>43313</v>
      </c>
      <c r="B81" s="25">
        <f t="shared" si="1"/>
        <v>2018</v>
      </c>
      <c r="C81" s="191">
        <v>735936.1</v>
      </c>
      <c r="D81" s="189">
        <v>7266.2</v>
      </c>
      <c r="E81" s="189">
        <v>7359.5</v>
      </c>
      <c r="F81" s="189">
        <v>113.1</v>
      </c>
      <c r="G81" s="189">
        <v>116.2</v>
      </c>
    </row>
    <row r="82" spans="1:7">
      <c r="A82" s="27">
        <v>43344</v>
      </c>
      <c r="B82" s="25">
        <f t="shared" si="1"/>
        <v>2018</v>
      </c>
      <c r="C82" s="191">
        <v>735936.1</v>
      </c>
      <c r="D82" s="189">
        <v>7279.6</v>
      </c>
      <c r="E82" s="189">
        <v>7324.4</v>
      </c>
      <c r="F82" s="189">
        <v>115</v>
      </c>
      <c r="G82" s="189">
        <v>117.6</v>
      </c>
    </row>
    <row r="83" spans="1:7">
      <c r="A83" s="27">
        <v>43374</v>
      </c>
      <c r="B83" s="25">
        <f t="shared" si="1"/>
        <v>2018</v>
      </c>
      <c r="C83" s="191">
        <v>735936.1</v>
      </c>
      <c r="D83" s="189">
        <v>7270.3</v>
      </c>
      <c r="E83" s="189">
        <v>7290.6</v>
      </c>
      <c r="F83" s="189">
        <v>115.2</v>
      </c>
      <c r="G83" s="189">
        <v>117.9</v>
      </c>
    </row>
    <row r="84" spans="1:7">
      <c r="A84" s="27">
        <v>43405</v>
      </c>
      <c r="B84" s="25">
        <f t="shared" si="1"/>
        <v>2018</v>
      </c>
      <c r="C84" s="191">
        <v>735936.1</v>
      </c>
      <c r="D84" s="189">
        <v>7290</v>
      </c>
      <c r="E84" s="189">
        <v>7288.9</v>
      </c>
      <c r="F84" s="189">
        <v>116.1</v>
      </c>
      <c r="G84" s="189">
        <v>118.6</v>
      </c>
    </row>
    <row r="85" spans="1:7">
      <c r="A85" s="27">
        <v>43435</v>
      </c>
      <c r="B85" s="25">
        <f t="shared" si="1"/>
        <v>2018</v>
      </c>
      <c r="C85" s="191">
        <v>735936.1</v>
      </c>
      <c r="D85" s="189">
        <v>7300.1</v>
      </c>
      <c r="E85" s="189">
        <v>7310.7</v>
      </c>
      <c r="F85" s="189">
        <v>116</v>
      </c>
      <c r="G85" s="189">
        <v>117.7</v>
      </c>
    </row>
    <row r="86" spans="1:7">
      <c r="A86" s="27">
        <v>43466</v>
      </c>
      <c r="B86" s="25">
        <f t="shared" si="1"/>
        <v>2019</v>
      </c>
      <c r="C86" s="191">
        <v>752393.2</v>
      </c>
      <c r="D86" s="189">
        <v>7318</v>
      </c>
      <c r="E86" s="189">
        <v>7289.4</v>
      </c>
      <c r="F86" s="189">
        <v>116.3</v>
      </c>
      <c r="G86" s="189">
        <v>115.6</v>
      </c>
    </row>
    <row r="87" spans="1:7">
      <c r="A87" s="27">
        <v>43497</v>
      </c>
      <c r="B87" s="25">
        <f t="shared" si="1"/>
        <v>2019</v>
      </c>
      <c r="C87" s="191">
        <f>C86</f>
        <v>752393.2</v>
      </c>
      <c r="D87" s="189">
        <v>7345.4</v>
      </c>
      <c r="E87" s="189">
        <v>7278.4</v>
      </c>
      <c r="F87" s="189">
        <v>115.6</v>
      </c>
      <c r="G87" s="189">
        <v>113.1</v>
      </c>
    </row>
    <row r="88" spans="1:7">
      <c r="A88" s="27">
        <v>43525</v>
      </c>
      <c r="B88" s="25">
        <f t="shared" si="1"/>
        <v>2019</v>
      </c>
      <c r="C88" s="191">
        <f t="shared" ref="C88:C97" si="2">C87</f>
        <v>752393.2</v>
      </c>
      <c r="D88" s="189">
        <v>7361.3</v>
      </c>
      <c r="E88" s="189">
        <v>7256.9</v>
      </c>
      <c r="F88" s="189">
        <v>115.2</v>
      </c>
      <c r="G88" s="189">
        <v>112.1</v>
      </c>
    </row>
    <row r="89" spans="1:7">
      <c r="A89" s="27">
        <v>43556</v>
      </c>
      <c r="B89" s="25">
        <f t="shared" si="1"/>
        <v>2019</v>
      </c>
      <c r="C89" s="191">
        <f t="shared" si="2"/>
        <v>752393.2</v>
      </c>
      <c r="D89" s="189">
        <v>7382.3</v>
      </c>
      <c r="E89" s="189">
        <v>7294</v>
      </c>
      <c r="F89" s="189">
        <v>113</v>
      </c>
      <c r="G89" s="189">
        <v>110.1</v>
      </c>
    </row>
    <row r="90" spans="1:7">
      <c r="A90" s="27">
        <v>43586</v>
      </c>
      <c r="B90" s="25">
        <f t="shared" si="1"/>
        <v>2019</v>
      </c>
      <c r="C90" s="191">
        <f t="shared" si="2"/>
        <v>752393.2</v>
      </c>
      <c r="D90" s="189">
        <v>7398.9</v>
      </c>
      <c r="E90" s="189">
        <v>7366.8</v>
      </c>
      <c r="F90" s="189">
        <v>113.8</v>
      </c>
      <c r="G90" s="189">
        <v>112.4</v>
      </c>
    </row>
    <row r="91" spans="1:7">
      <c r="A91" s="27">
        <v>43617</v>
      </c>
      <c r="B91" s="25">
        <f t="shared" si="1"/>
        <v>2019</v>
      </c>
      <c r="C91" s="191">
        <f t="shared" si="2"/>
        <v>752393.2</v>
      </c>
      <c r="D91" s="189">
        <v>7420.3</v>
      </c>
      <c r="E91" s="189">
        <v>7460.9</v>
      </c>
      <c r="F91" s="189">
        <v>115.4</v>
      </c>
      <c r="G91" s="189">
        <v>116.2</v>
      </c>
    </row>
    <row r="92" spans="1:7">
      <c r="A92" s="27">
        <v>43647</v>
      </c>
      <c r="B92" s="25">
        <f t="shared" si="1"/>
        <v>2019</v>
      </c>
      <c r="C92" s="191">
        <f t="shared" si="2"/>
        <v>752393.2</v>
      </c>
      <c r="D92" s="189">
        <v>7423.6</v>
      </c>
      <c r="E92" s="189">
        <v>7509.9</v>
      </c>
      <c r="F92" s="189">
        <v>115.7</v>
      </c>
      <c r="G92" s="189">
        <v>118.6</v>
      </c>
    </row>
    <row r="93" spans="1:7">
      <c r="A93" s="27">
        <v>43678</v>
      </c>
      <c r="B93" s="25">
        <f t="shared" si="1"/>
        <v>2019</v>
      </c>
      <c r="C93" s="191">
        <f t="shared" si="2"/>
        <v>752393.2</v>
      </c>
      <c r="D93" s="189">
        <v>7433.8</v>
      </c>
      <c r="E93" s="189">
        <v>7523.3</v>
      </c>
      <c r="F93" s="189">
        <v>115.9</v>
      </c>
      <c r="G93" s="189">
        <v>119.6</v>
      </c>
    </row>
    <row r="94" spans="1:7">
      <c r="A94" s="27">
        <v>43709</v>
      </c>
      <c r="B94" s="25">
        <f t="shared" si="1"/>
        <v>2019</v>
      </c>
      <c r="C94" s="191">
        <f t="shared" si="2"/>
        <v>752393.2</v>
      </c>
      <c r="D94" s="189">
        <v>7448.5</v>
      </c>
      <c r="E94" s="189">
        <v>7505.1</v>
      </c>
      <c r="F94" s="189">
        <v>115.4</v>
      </c>
      <c r="G94" s="189">
        <v>117.8</v>
      </c>
    </row>
    <row r="95" spans="1:7">
      <c r="A95" s="27">
        <v>43739</v>
      </c>
      <c r="B95" s="25">
        <f t="shared" si="1"/>
        <v>2019</v>
      </c>
      <c r="C95" s="191">
        <f t="shared" si="2"/>
        <v>752393.2</v>
      </c>
      <c r="D95" s="189">
        <v>7462.2</v>
      </c>
      <c r="E95" s="189">
        <v>7501.2</v>
      </c>
      <c r="F95" s="189">
        <v>119.3</v>
      </c>
      <c r="G95" s="189">
        <v>121</v>
      </c>
    </row>
    <row r="96" spans="1:7">
      <c r="A96" s="27">
        <v>43770</v>
      </c>
      <c r="B96" s="25">
        <f t="shared" si="1"/>
        <v>2019</v>
      </c>
      <c r="C96" s="191">
        <f t="shared" si="2"/>
        <v>752393.2</v>
      </c>
      <c r="D96" s="189">
        <v>7470.1</v>
      </c>
      <c r="E96" s="189">
        <v>7488.3</v>
      </c>
      <c r="F96" s="189">
        <v>121.2</v>
      </c>
      <c r="G96" s="189">
        <v>121.5</v>
      </c>
    </row>
    <row r="97" spans="1:7">
      <c r="A97" s="27">
        <v>43800</v>
      </c>
      <c r="B97" s="25">
        <f t="shared" si="1"/>
        <v>2019</v>
      </c>
      <c r="C97" s="191">
        <f t="shared" si="2"/>
        <v>752393.2</v>
      </c>
      <c r="D97" s="189">
        <v>7482.6</v>
      </c>
      <c r="E97" s="189">
        <v>7493.8</v>
      </c>
      <c r="F97" s="189">
        <v>125</v>
      </c>
      <c r="G97" s="189">
        <v>124.3</v>
      </c>
    </row>
    <row r="98" spans="1:7">
      <c r="A98" s="27">
        <v>43831</v>
      </c>
      <c r="B98" s="25">
        <f t="shared" si="1"/>
        <v>2020</v>
      </c>
      <c r="C98" s="191">
        <v>716151.8</v>
      </c>
      <c r="D98" s="189">
        <v>7504.9</v>
      </c>
      <c r="E98" s="189">
        <v>7471.6</v>
      </c>
      <c r="F98" s="189">
        <v>127.4</v>
      </c>
      <c r="G98" s="189">
        <v>124.6</v>
      </c>
    </row>
    <row r="99" spans="1:7">
      <c r="A99" s="27">
        <v>43862</v>
      </c>
      <c r="B99" s="25">
        <f t="shared" si="1"/>
        <v>2020</v>
      </c>
      <c r="C99" s="191">
        <f>C98</f>
        <v>716151.8</v>
      </c>
      <c r="D99" s="189">
        <v>7512.3</v>
      </c>
      <c r="E99" s="189">
        <v>7442.1</v>
      </c>
      <c r="F99" s="189">
        <v>130.19999999999999</v>
      </c>
      <c r="G99" s="189">
        <v>126.3</v>
      </c>
    </row>
    <row r="100" spans="1:7">
      <c r="A100" s="27">
        <v>43891</v>
      </c>
      <c r="B100" s="25">
        <f t="shared" si="1"/>
        <v>2020</v>
      </c>
      <c r="C100" s="191">
        <f t="shared" ref="C100:C121" si="3">C99</f>
        <v>716151.8</v>
      </c>
      <c r="D100" s="189">
        <v>7358</v>
      </c>
      <c r="E100" s="189">
        <v>7256.2</v>
      </c>
      <c r="F100" s="189">
        <v>127.2</v>
      </c>
      <c r="G100" s="189">
        <v>123.5</v>
      </c>
    </row>
    <row r="101" spans="1:7">
      <c r="A101" s="27">
        <v>43922</v>
      </c>
      <c r="B101" s="25">
        <f t="shared" si="1"/>
        <v>2020</v>
      </c>
      <c r="C101" s="191">
        <f t="shared" si="3"/>
        <v>716151.8</v>
      </c>
      <c r="D101" s="189">
        <v>6963.7</v>
      </c>
      <c r="E101" s="189">
        <v>6885.2</v>
      </c>
      <c r="F101" s="189">
        <v>119</v>
      </c>
      <c r="G101" s="189">
        <v>116.4</v>
      </c>
    </row>
    <row r="102" spans="1:7">
      <c r="A102" s="27">
        <v>43952</v>
      </c>
      <c r="B102" s="25">
        <f t="shared" si="1"/>
        <v>2020</v>
      </c>
      <c r="C102" s="191">
        <f t="shared" si="3"/>
        <v>716151.8</v>
      </c>
      <c r="D102" s="189">
        <v>6568.2</v>
      </c>
      <c r="E102" s="189">
        <v>6536.7</v>
      </c>
      <c r="F102" s="189">
        <v>112.3</v>
      </c>
      <c r="G102" s="189">
        <v>111.6</v>
      </c>
    </row>
    <row r="103" spans="1:7">
      <c r="A103" s="27">
        <v>43983</v>
      </c>
      <c r="B103" s="25">
        <f t="shared" si="1"/>
        <v>2020</v>
      </c>
      <c r="C103" s="191">
        <f t="shared" si="3"/>
        <v>716151.8</v>
      </c>
      <c r="D103" s="189">
        <v>6459.7</v>
      </c>
      <c r="E103" s="189">
        <v>6498.5</v>
      </c>
      <c r="F103" s="189">
        <v>113.3</v>
      </c>
      <c r="G103" s="189">
        <v>114.6</v>
      </c>
    </row>
    <row r="104" spans="1:7">
      <c r="A104" s="27">
        <v>44013</v>
      </c>
      <c r="B104" s="25">
        <f t="shared" si="1"/>
        <v>2020</v>
      </c>
      <c r="C104" s="191">
        <f t="shared" si="3"/>
        <v>716151.8</v>
      </c>
      <c r="D104" s="189">
        <v>6643.5</v>
      </c>
      <c r="E104" s="189">
        <v>6711.9</v>
      </c>
      <c r="F104" s="189">
        <v>120.2</v>
      </c>
      <c r="G104" s="189">
        <v>122.7</v>
      </c>
    </row>
    <row r="105" spans="1:7">
      <c r="A105" s="27">
        <v>44044</v>
      </c>
      <c r="B105" s="25">
        <f t="shared" si="1"/>
        <v>2020</v>
      </c>
      <c r="C105" s="191">
        <f t="shared" si="3"/>
        <v>716151.8</v>
      </c>
      <c r="D105" s="189">
        <v>6879.1</v>
      </c>
      <c r="E105" s="189">
        <v>6950.9</v>
      </c>
      <c r="F105" s="189">
        <v>121.8</v>
      </c>
      <c r="G105" s="189">
        <v>125.4</v>
      </c>
    </row>
    <row r="106" spans="1:7">
      <c r="A106" s="27">
        <v>44075</v>
      </c>
      <c r="B106" s="25">
        <f t="shared" si="1"/>
        <v>2020</v>
      </c>
      <c r="C106" s="191">
        <f t="shared" si="3"/>
        <v>716151.8</v>
      </c>
      <c r="D106" s="189">
        <v>7040.8</v>
      </c>
      <c r="E106" s="189">
        <v>7075.5</v>
      </c>
      <c r="F106" s="189">
        <v>120.2</v>
      </c>
      <c r="G106" s="189">
        <v>123</v>
      </c>
    </row>
    <row r="107" spans="1:7">
      <c r="A107" s="27">
        <v>44105</v>
      </c>
      <c r="B107" s="25">
        <f t="shared" si="1"/>
        <v>2020</v>
      </c>
      <c r="C107" s="191">
        <f t="shared" si="3"/>
        <v>716151.8</v>
      </c>
      <c r="D107" s="189">
        <v>7159.1</v>
      </c>
      <c r="E107" s="189">
        <v>7184.1</v>
      </c>
      <c r="F107" s="189">
        <v>117.1</v>
      </c>
      <c r="G107" s="189">
        <v>120.1</v>
      </c>
    </row>
    <row r="108" spans="1:7">
      <c r="A108" s="27">
        <v>44136</v>
      </c>
      <c r="B108" s="25">
        <f t="shared" si="1"/>
        <v>2020</v>
      </c>
      <c r="C108" s="191">
        <f t="shared" si="3"/>
        <v>716151.8</v>
      </c>
      <c r="D108" s="189">
        <v>7242.5</v>
      </c>
      <c r="E108" s="189">
        <v>7255.2</v>
      </c>
      <c r="F108" s="189">
        <v>115.7</v>
      </c>
      <c r="G108" s="189">
        <v>117</v>
      </c>
    </row>
    <row r="109" spans="1:7">
      <c r="A109" s="27">
        <v>44166</v>
      </c>
      <c r="B109" s="25">
        <f t="shared" si="1"/>
        <v>2020</v>
      </c>
      <c r="C109" s="191">
        <f t="shared" si="3"/>
        <v>716151.8</v>
      </c>
      <c r="D109" s="189">
        <v>7258.1</v>
      </c>
      <c r="E109" s="189">
        <v>7273.3</v>
      </c>
      <c r="F109" s="189">
        <v>113.6</v>
      </c>
      <c r="G109" s="189">
        <v>113.7</v>
      </c>
    </row>
    <row r="110" spans="1:7">
      <c r="A110" s="27">
        <v>44197</v>
      </c>
      <c r="B110" s="25">
        <f t="shared" si="1"/>
        <v>2021</v>
      </c>
      <c r="C110" s="191">
        <v>752340.8</v>
      </c>
      <c r="D110" s="189">
        <v>7204.5</v>
      </c>
      <c r="E110" s="189">
        <v>7180.4</v>
      </c>
      <c r="F110" s="189">
        <v>110.1</v>
      </c>
      <c r="G110" s="189">
        <v>107.9</v>
      </c>
    </row>
    <row r="111" spans="1:7">
      <c r="A111" s="27">
        <v>44228</v>
      </c>
      <c r="B111" s="25">
        <f t="shared" si="1"/>
        <v>2021</v>
      </c>
      <c r="C111" s="191">
        <f t="shared" si="3"/>
        <v>752340.8</v>
      </c>
      <c r="D111" s="189">
        <v>7182.2</v>
      </c>
      <c r="E111" s="189">
        <v>7124.8</v>
      </c>
      <c r="F111" s="189">
        <v>109.4</v>
      </c>
      <c r="G111" s="189">
        <v>105.6</v>
      </c>
    </row>
    <row r="112" spans="1:7">
      <c r="A112" s="27">
        <v>44256</v>
      </c>
      <c r="B112" s="25">
        <f t="shared" si="1"/>
        <v>2021</v>
      </c>
      <c r="C112" s="191">
        <f t="shared" si="3"/>
        <v>752340.8</v>
      </c>
      <c r="D112" s="189">
        <v>7223</v>
      </c>
      <c r="E112" s="189">
        <v>7129.5</v>
      </c>
      <c r="F112" s="189">
        <v>111.9</v>
      </c>
      <c r="G112" s="189">
        <v>108.1</v>
      </c>
    </row>
    <row r="113" spans="1:19">
      <c r="A113" s="27">
        <v>44287</v>
      </c>
      <c r="B113" s="25">
        <f t="shared" si="1"/>
        <v>2021</v>
      </c>
      <c r="C113" s="191">
        <f t="shared" si="3"/>
        <v>752340.8</v>
      </c>
      <c r="D113" s="189">
        <v>7274</v>
      </c>
      <c r="E113" s="189">
        <v>7197</v>
      </c>
      <c r="F113" s="189">
        <v>113.1</v>
      </c>
      <c r="G113" s="189">
        <v>110.5</v>
      </c>
    </row>
    <row r="114" spans="1:19">
      <c r="A114" s="27">
        <v>44317</v>
      </c>
      <c r="B114" s="25">
        <f t="shared" si="1"/>
        <v>2021</v>
      </c>
      <c r="C114" s="191">
        <f t="shared" si="3"/>
        <v>752340.8</v>
      </c>
      <c r="D114" s="189">
        <v>7269.7</v>
      </c>
      <c r="E114" s="189">
        <v>7237.7</v>
      </c>
      <c r="F114" s="189">
        <v>114.1</v>
      </c>
      <c r="G114" s="189">
        <v>113.9</v>
      </c>
    </row>
    <row r="115" spans="1:19">
      <c r="A115" s="27">
        <v>44348</v>
      </c>
      <c r="B115" s="25">
        <f t="shared" si="1"/>
        <v>2021</v>
      </c>
      <c r="C115" s="191">
        <f t="shared" si="3"/>
        <v>752340.8</v>
      </c>
      <c r="D115" s="189">
        <v>7250.5</v>
      </c>
      <c r="E115" s="189">
        <v>7293</v>
      </c>
      <c r="F115" s="189">
        <v>113.6</v>
      </c>
      <c r="G115" s="189">
        <v>115.4</v>
      </c>
    </row>
    <row r="116" spans="1:19">
      <c r="A116" s="27">
        <v>44378</v>
      </c>
      <c r="B116" s="25">
        <f t="shared" si="1"/>
        <v>2021</v>
      </c>
      <c r="C116" s="191">
        <f t="shared" si="3"/>
        <v>752340.8</v>
      </c>
      <c r="D116" s="189">
        <v>7313.3</v>
      </c>
      <c r="E116" s="189">
        <v>7391.8</v>
      </c>
      <c r="F116" s="189">
        <v>116.8</v>
      </c>
      <c r="G116" s="189">
        <v>119.5</v>
      </c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>
      <c r="A117" s="27">
        <v>44409</v>
      </c>
      <c r="B117" s="25">
        <f t="shared" si="1"/>
        <v>2021</v>
      </c>
      <c r="C117" s="191">
        <f t="shared" si="3"/>
        <v>752340.8</v>
      </c>
      <c r="D117" s="189">
        <v>7398.8</v>
      </c>
      <c r="E117" s="189">
        <v>7475.2</v>
      </c>
      <c r="F117" s="189">
        <v>116.2</v>
      </c>
      <c r="G117" s="189">
        <v>119.2</v>
      </c>
    </row>
    <row r="118" spans="1:19">
      <c r="A118" s="27">
        <v>44440</v>
      </c>
      <c r="B118" s="25">
        <f t="shared" si="1"/>
        <v>2021</v>
      </c>
      <c r="C118" s="191">
        <f t="shared" si="3"/>
        <v>752340.8</v>
      </c>
      <c r="D118" s="189">
        <v>7473.3</v>
      </c>
      <c r="E118" s="189">
        <v>7503.2</v>
      </c>
      <c r="F118" s="189">
        <v>118.2</v>
      </c>
      <c r="G118" s="189">
        <v>120.5</v>
      </c>
    </row>
    <row r="119" spans="1:19">
      <c r="A119" s="27">
        <v>44470</v>
      </c>
      <c r="B119" s="25">
        <f>YEAR(A119)</f>
        <v>2021</v>
      </c>
      <c r="C119" s="191">
        <f t="shared" si="3"/>
        <v>752340.8</v>
      </c>
      <c r="D119" s="189">
        <v>7523</v>
      </c>
      <c r="E119" s="189">
        <v>7538.5</v>
      </c>
      <c r="F119" s="189">
        <v>118.6</v>
      </c>
      <c r="G119" s="189">
        <v>121.4</v>
      </c>
      <c r="L119" s="30"/>
    </row>
    <row r="120" spans="1:19">
      <c r="A120" s="27">
        <v>44501</v>
      </c>
      <c r="B120" s="25">
        <f>YEAR(A120)</f>
        <v>2021</v>
      </c>
      <c r="C120" s="191">
        <f t="shared" si="3"/>
        <v>752340.8</v>
      </c>
      <c r="D120" s="189">
        <v>7584.2</v>
      </c>
      <c r="E120" s="189">
        <v>7590.1</v>
      </c>
      <c r="F120" s="189">
        <v>120.6</v>
      </c>
      <c r="G120" s="189">
        <v>122.3</v>
      </c>
      <c r="L120" s="30"/>
    </row>
    <row r="121" spans="1:19">
      <c r="A121" s="27">
        <v>44531</v>
      </c>
      <c r="B121" s="25">
        <f>YEAR(A121)</f>
        <v>2021</v>
      </c>
      <c r="C121" s="191">
        <f t="shared" si="3"/>
        <v>752340.8</v>
      </c>
      <c r="D121" s="189">
        <v>7632.7</v>
      </c>
      <c r="E121" s="189">
        <v>7647.5</v>
      </c>
      <c r="F121" s="189">
        <v>117.5</v>
      </c>
      <c r="G121" s="189">
        <v>117.8</v>
      </c>
      <c r="L121" s="30"/>
    </row>
    <row r="122" spans="1:19" s="33" customFormat="1">
      <c r="A122" s="32">
        <f>A110+365</f>
        <v>44562</v>
      </c>
      <c r="B122" s="33">
        <f t="shared" ref="B122:B145" si="4">YEAR(A122)</f>
        <v>2022</v>
      </c>
      <c r="C122" s="31">
        <f t="shared" ref="C122:C133" si="5">C110*(1+$Q$8)</f>
        <v>778672.728</v>
      </c>
      <c r="D122" s="189">
        <v>7620</v>
      </c>
      <c r="E122" s="189">
        <v>7595.1</v>
      </c>
      <c r="F122" s="189">
        <v>114.4</v>
      </c>
      <c r="G122" s="189">
        <v>111.9</v>
      </c>
      <c r="K122" s="25"/>
      <c r="L122" s="30"/>
    </row>
    <row r="123" spans="1:19" s="33" customFormat="1">
      <c r="A123" s="32">
        <f t="shared" ref="A123:A145" si="6">A111+365</f>
        <v>44593</v>
      </c>
      <c r="B123" s="33">
        <f t="shared" si="4"/>
        <v>2022</v>
      </c>
      <c r="C123" s="31">
        <f t="shared" si="5"/>
        <v>778672.728</v>
      </c>
      <c r="D123" s="189">
        <v>7649</v>
      </c>
      <c r="E123" s="189">
        <v>7588.8</v>
      </c>
      <c r="F123" s="189">
        <v>113.7</v>
      </c>
      <c r="G123" s="189">
        <v>109.6</v>
      </c>
      <c r="K123" s="25"/>
      <c r="L123" s="30"/>
    </row>
    <row r="124" spans="1:19" s="33" customFormat="1">
      <c r="A124" s="32">
        <f t="shared" si="6"/>
        <v>44621</v>
      </c>
      <c r="B124" s="33">
        <f t="shared" si="4"/>
        <v>2022</v>
      </c>
      <c r="C124" s="31">
        <f t="shared" si="5"/>
        <v>778672.728</v>
      </c>
      <c r="D124" s="189">
        <v>7670</v>
      </c>
      <c r="E124" s="189">
        <v>7573.4</v>
      </c>
      <c r="F124" s="189">
        <v>115.7</v>
      </c>
      <c r="G124" s="189">
        <v>111.7</v>
      </c>
      <c r="K124" s="25"/>
      <c r="L124" s="30"/>
    </row>
    <row r="125" spans="1:19" s="33" customFormat="1">
      <c r="A125" s="32">
        <f t="shared" si="6"/>
        <v>44652</v>
      </c>
      <c r="B125" s="33">
        <f t="shared" si="4"/>
        <v>2022</v>
      </c>
      <c r="C125" s="31">
        <f t="shared" si="5"/>
        <v>778672.728</v>
      </c>
      <c r="D125" s="189">
        <v>7750.7</v>
      </c>
      <c r="E125" s="189">
        <v>7670</v>
      </c>
      <c r="F125" s="189">
        <v>119.8</v>
      </c>
      <c r="G125" s="189">
        <v>117.5</v>
      </c>
      <c r="K125" s="25"/>
      <c r="L125" s="30"/>
    </row>
    <row r="126" spans="1:19" s="33" customFormat="1">
      <c r="A126" s="32">
        <f t="shared" si="6"/>
        <v>44682</v>
      </c>
      <c r="B126" s="33">
        <f t="shared" si="4"/>
        <v>2022</v>
      </c>
      <c r="C126" s="31">
        <f t="shared" si="5"/>
        <v>778672.728</v>
      </c>
      <c r="D126" s="189">
        <v>7765</v>
      </c>
      <c r="E126" s="189">
        <v>7738.6</v>
      </c>
      <c r="F126" s="189">
        <v>123</v>
      </c>
      <c r="G126" s="189">
        <v>122.9</v>
      </c>
      <c r="K126" s="25"/>
      <c r="L126" s="30"/>
    </row>
    <row r="127" spans="1:19" s="33" customFormat="1">
      <c r="A127" s="32">
        <f t="shared" si="6"/>
        <v>44713</v>
      </c>
      <c r="B127" s="33">
        <f t="shared" si="4"/>
        <v>2022</v>
      </c>
      <c r="C127" s="31">
        <f t="shared" si="5"/>
        <v>778672.728</v>
      </c>
      <c r="D127" s="189">
        <v>7761.1</v>
      </c>
      <c r="E127" s="189">
        <v>7809.2</v>
      </c>
      <c r="F127" s="189">
        <v>124.1</v>
      </c>
      <c r="G127" s="189">
        <v>126.4</v>
      </c>
      <c r="K127" s="25"/>
      <c r="L127" s="30"/>
    </row>
    <row r="128" spans="1:19" s="33" customFormat="1">
      <c r="A128" s="32">
        <f t="shared" si="6"/>
        <v>44743</v>
      </c>
      <c r="B128" s="33">
        <f t="shared" si="4"/>
        <v>2022</v>
      </c>
      <c r="C128" s="31">
        <f t="shared" si="5"/>
        <v>778672.728</v>
      </c>
      <c r="D128" s="189">
        <v>7756.4</v>
      </c>
      <c r="E128" s="189">
        <v>7843.6</v>
      </c>
      <c r="F128" s="189">
        <v>126.1</v>
      </c>
      <c r="G128" s="189">
        <v>128.80000000000001</v>
      </c>
      <c r="K128" s="25"/>
      <c r="L128" s="30"/>
    </row>
    <row r="129" spans="1:7" s="33" customFormat="1">
      <c r="A129" s="32">
        <f t="shared" si="6"/>
        <v>44774</v>
      </c>
      <c r="B129" s="33">
        <f t="shared" si="4"/>
        <v>2022</v>
      </c>
      <c r="C129" s="31">
        <f t="shared" si="5"/>
        <v>778672.728</v>
      </c>
      <c r="D129" s="189">
        <v>7746.5</v>
      </c>
      <c r="E129" s="189">
        <v>7825.4</v>
      </c>
      <c r="F129" s="189">
        <v>126.8</v>
      </c>
      <c r="G129" s="189">
        <v>130.30000000000001</v>
      </c>
    </row>
    <row r="130" spans="1:7" s="33" customFormat="1">
      <c r="A130" s="32">
        <f t="shared" si="6"/>
        <v>44805</v>
      </c>
      <c r="B130" s="33">
        <f t="shared" si="4"/>
        <v>2022</v>
      </c>
      <c r="C130" s="31">
        <f t="shared" si="5"/>
        <v>778672.728</v>
      </c>
      <c r="D130" s="189">
        <v>7738.7</v>
      </c>
      <c r="E130" s="189">
        <v>7766.7</v>
      </c>
      <c r="F130" s="189">
        <v>126.9</v>
      </c>
      <c r="G130" s="189">
        <v>129.69999999999999</v>
      </c>
    </row>
    <row r="131" spans="1:7" s="33" customFormat="1">
      <c r="A131" s="32">
        <f t="shared" si="6"/>
        <v>44835</v>
      </c>
      <c r="B131" s="33">
        <f t="shared" si="4"/>
        <v>2022</v>
      </c>
      <c r="C131" s="31">
        <f t="shared" si="5"/>
        <v>778672.728</v>
      </c>
      <c r="D131" s="189">
        <v>7731.5</v>
      </c>
      <c r="E131" s="189">
        <v>7743.5</v>
      </c>
      <c r="F131" s="189">
        <v>124.3</v>
      </c>
      <c r="G131" s="189">
        <v>127.9</v>
      </c>
    </row>
    <row r="132" spans="1:7" s="33" customFormat="1">
      <c r="A132" s="32">
        <f t="shared" si="6"/>
        <v>44866</v>
      </c>
      <c r="B132" s="33">
        <f t="shared" si="4"/>
        <v>2022</v>
      </c>
      <c r="C132" s="31">
        <f t="shared" si="5"/>
        <v>778672.728</v>
      </c>
      <c r="D132" s="189">
        <v>7736.9</v>
      </c>
      <c r="E132" s="189">
        <v>7738.9</v>
      </c>
      <c r="F132" s="189">
        <v>125.5</v>
      </c>
      <c r="G132" s="189">
        <v>127.7</v>
      </c>
    </row>
    <row r="133" spans="1:7" s="33" customFormat="1">
      <c r="A133" s="32">
        <f t="shared" si="6"/>
        <v>44896</v>
      </c>
      <c r="B133" s="33">
        <f t="shared" si="4"/>
        <v>2022</v>
      </c>
      <c r="C133" s="31">
        <f t="shared" si="5"/>
        <v>778672.728</v>
      </c>
      <c r="D133" s="189">
        <v>7760.9</v>
      </c>
      <c r="E133" s="189">
        <v>7777.2</v>
      </c>
      <c r="F133" s="189">
        <v>129</v>
      </c>
      <c r="G133" s="189">
        <v>129.6</v>
      </c>
    </row>
    <row r="134" spans="1:7" s="33" customFormat="1">
      <c r="A134" s="32">
        <f t="shared" si="6"/>
        <v>44927</v>
      </c>
      <c r="B134" s="33">
        <f t="shared" si="4"/>
        <v>2023</v>
      </c>
      <c r="C134" s="31">
        <f t="shared" ref="C134:C145" si="7">C122*(1+$Q$9)</f>
        <v>781398.08254800003</v>
      </c>
      <c r="D134" s="135">
        <f t="shared" ref="D134:G145" si="8">D122*(1+$Q$15)</f>
        <v>7660.0050000000001</v>
      </c>
      <c r="E134" s="135">
        <f t="shared" si="8"/>
        <v>7634.9742750000005</v>
      </c>
      <c r="F134" s="135">
        <f t="shared" si="8"/>
        <v>115.00060000000001</v>
      </c>
      <c r="G134" s="135">
        <f t="shared" si="8"/>
        <v>112.487475</v>
      </c>
    </row>
    <row r="135" spans="1:7" s="33" customFormat="1">
      <c r="A135" s="32">
        <f t="shared" si="6"/>
        <v>44958</v>
      </c>
      <c r="B135" s="33">
        <f t="shared" si="4"/>
        <v>2023</v>
      </c>
      <c r="C135" s="31">
        <f t="shared" si="7"/>
        <v>781398.08254800003</v>
      </c>
      <c r="D135" s="135">
        <f t="shared" si="8"/>
        <v>7689.1572500000002</v>
      </c>
      <c r="E135" s="135">
        <f t="shared" si="8"/>
        <v>7628.6412</v>
      </c>
      <c r="F135" s="135">
        <f t="shared" si="8"/>
        <v>114.296925</v>
      </c>
      <c r="G135" s="135">
        <f t="shared" si="8"/>
        <v>110.1754</v>
      </c>
    </row>
    <row r="136" spans="1:7" s="33" customFormat="1">
      <c r="A136" s="32">
        <f t="shared" si="6"/>
        <v>44986</v>
      </c>
      <c r="B136" s="33">
        <f t="shared" si="4"/>
        <v>2023</v>
      </c>
      <c r="C136" s="31">
        <f t="shared" si="7"/>
        <v>781398.08254800003</v>
      </c>
      <c r="D136" s="135">
        <f t="shared" si="8"/>
        <v>7710.2674999999999</v>
      </c>
      <c r="E136" s="135">
        <f t="shared" si="8"/>
        <v>7613.1603499999992</v>
      </c>
      <c r="F136" s="135">
        <f t="shared" si="8"/>
        <v>116.30742499999999</v>
      </c>
      <c r="G136" s="135">
        <f t="shared" si="8"/>
        <v>112.28642499999999</v>
      </c>
    </row>
    <row r="137" spans="1:7" s="33" customFormat="1">
      <c r="A137" s="32">
        <f t="shared" si="6"/>
        <v>45017</v>
      </c>
      <c r="B137" s="33">
        <f t="shared" si="4"/>
        <v>2023</v>
      </c>
      <c r="C137" s="31">
        <f t="shared" si="7"/>
        <v>781398.08254800003</v>
      </c>
      <c r="D137" s="135">
        <f t="shared" si="8"/>
        <v>7791.3911749999997</v>
      </c>
      <c r="E137" s="135">
        <f t="shared" si="8"/>
        <v>7710.2674999999999</v>
      </c>
      <c r="F137" s="135">
        <f t="shared" si="8"/>
        <v>120.42895</v>
      </c>
      <c r="G137" s="135">
        <f t="shared" si="8"/>
        <v>118.11687499999999</v>
      </c>
    </row>
    <row r="138" spans="1:7" s="33" customFormat="1">
      <c r="A138" s="32">
        <f t="shared" si="6"/>
        <v>45047</v>
      </c>
      <c r="B138" s="33">
        <f t="shared" si="4"/>
        <v>2023</v>
      </c>
      <c r="C138" s="31">
        <f t="shared" si="7"/>
        <v>781398.08254800003</v>
      </c>
      <c r="D138" s="135">
        <f t="shared" si="8"/>
        <v>7805.7662499999997</v>
      </c>
      <c r="E138" s="135">
        <f t="shared" si="8"/>
        <v>7779.2276499999998</v>
      </c>
      <c r="F138" s="135">
        <f t="shared" si="8"/>
        <v>123.64574999999999</v>
      </c>
      <c r="G138" s="135">
        <f t="shared" si="8"/>
        <v>123.545225</v>
      </c>
    </row>
    <row r="139" spans="1:7" s="33" customFormat="1">
      <c r="A139" s="32">
        <f t="shared" si="6"/>
        <v>45078</v>
      </c>
      <c r="B139" s="33">
        <f t="shared" si="4"/>
        <v>2023</v>
      </c>
      <c r="C139" s="31">
        <f t="shared" si="7"/>
        <v>781398.08254800003</v>
      </c>
      <c r="D139" s="135">
        <f t="shared" si="8"/>
        <v>7801.8457749999998</v>
      </c>
      <c r="E139" s="135">
        <f t="shared" si="8"/>
        <v>7850.1983</v>
      </c>
      <c r="F139" s="135">
        <f t="shared" si="8"/>
        <v>124.75152499999999</v>
      </c>
      <c r="G139" s="135">
        <f t="shared" si="8"/>
        <v>127.06360000000001</v>
      </c>
    </row>
    <row r="140" spans="1:7" s="33" customFormat="1">
      <c r="A140" s="32">
        <f t="shared" si="6"/>
        <v>45108</v>
      </c>
      <c r="B140" s="33">
        <f t="shared" si="4"/>
        <v>2023</v>
      </c>
      <c r="C140" s="31">
        <f t="shared" si="7"/>
        <v>781398.08254800003</v>
      </c>
      <c r="D140" s="135">
        <f t="shared" si="8"/>
        <v>7797.1210999999994</v>
      </c>
      <c r="E140" s="135">
        <f t="shared" si="8"/>
        <v>7884.7789000000002</v>
      </c>
      <c r="F140" s="135">
        <f t="shared" si="8"/>
        <v>126.76202499999999</v>
      </c>
      <c r="G140" s="135">
        <f t="shared" si="8"/>
        <v>129.47620000000001</v>
      </c>
    </row>
    <row r="141" spans="1:7" s="33" customFormat="1">
      <c r="A141" s="32">
        <f t="shared" si="6"/>
        <v>45139</v>
      </c>
      <c r="B141" s="33">
        <f t="shared" si="4"/>
        <v>2023</v>
      </c>
      <c r="C141" s="31">
        <f t="shared" si="7"/>
        <v>781398.08254800003</v>
      </c>
      <c r="D141" s="135">
        <f t="shared" si="8"/>
        <v>7787.1691249999994</v>
      </c>
      <c r="E141" s="135">
        <f t="shared" si="8"/>
        <v>7866.4833499999995</v>
      </c>
      <c r="F141" s="135">
        <f t="shared" si="8"/>
        <v>127.4657</v>
      </c>
      <c r="G141" s="135">
        <f t="shared" si="8"/>
        <v>130.98407500000002</v>
      </c>
    </row>
    <row r="142" spans="1:7" s="33" customFormat="1">
      <c r="A142" s="32">
        <f t="shared" si="6"/>
        <v>45170</v>
      </c>
      <c r="B142" s="33">
        <f t="shared" si="4"/>
        <v>2023</v>
      </c>
      <c r="C142" s="31">
        <f t="shared" si="7"/>
        <v>781398.08254800003</v>
      </c>
      <c r="D142" s="135">
        <f t="shared" si="8"/>
        <v>7779.3281749999996</v>
      </c>
      <c r="E142" s="135">
        <f t="shared" si="8"/>
        <v>7807.4751749999996</v>
      </c>
      <c r="F142" s="135">
        <f t="shared" si="8"/>
        <v>127.566225</v>
      </c>
      <c r="G142" s="135">
        <f t="shared" si="8"/>
        <v>130.38092499999999</v>
      </c>
    </row>
    <row r="143" spans="1:7" s="33" customFormat="1">
      <c r="A143" s="32">
        <f t="shared" si="6"/>
        <v>45200</v>
      </c>
      <c r="B143" s="33">
        <f t="shared" si="4"/>
        <v>2023</v>
      </c>
      <c r="C143" s="31">
        <f t="shared" si="7"/>
        <v>781398.08254800003</v>
      </c>
      <c r="D143" s="135">
        <f t="shared" si="8"/>
        <v>7772.0903749999998</v>
      </c>
      <c r="E143" s="135">
        <f t="shared" si="8"/>
        <v>7784.1533749999999</v>
      </c>
      <c r="F143" s="135">
        <f t="shared" si="8"/>
        <v>124.952575</v>
      </c>
      <c r="G143" s="135">
        <f t="shared" si="8"/>
        <v>128.57147499999999</v>
      </c>
    </row>
    <row r="144" spans="1:7" s="33" customFormat="1">
      <c r="A144" s="32">
        <f t="shared" si="6"/>
        <v>45231</v>
      </c>
      <c r="B144" s="33">
        <f t="shared" si="4"/>
        <v>2023</v>
      </c>
      <c r="C144" s="31">
        <f t="shared" si="7"/>
        <v>781398.08254800003</v>
      </c>
      <c r="D144" s="135">
        <f t="shared" si="8"/>
        <v>7777.5187249999999</v>
      </c>
      <c r="E144" s="135">
        <f t="shared" si="8"/>
        <v>7779.5292249999993</v>
      </c>
      <c r="F144" s="135">
        <f t="shared" si="8"/>
        <v>126.15887499999999</v>
      </c>
      <c r="G144" s="135">
        <f t="shared" si="8"/>
        <v>128.37042500000001</v>
      </c>
    </row>
    <row r="145" spans="1:7" s="33" customFormat="1">
      <c r="A145" s="32">
        <f t="shared" si="6"/>
        <v>45261</v>
      </c>
      <c r="B145" s="33">
        <f t="shared" si="4"/>
        <v>2023</v>
      </c>
      <c r="C145" s="31">
        <f t="shared" si="7"/>
        <v>781398.08254800003</v>
      </c>
      <c r="D145" s="135">
        <f t="shared" si="8"/>
        <v>7801.6447249999992</v>
      </c>
      <c r="E145" s="135">
        <f t="shared" si="8"/>
        <v>7818.0302999999994</v>
      </c>
      <c r="F145" s="135">
        <f t="shared" si="8"/>
        <v>129.67724999999999</v>
      </c>
      <c r="G145" s="135">
        <f t="shared" si="8"/>
        <v>130.28039999999999</v>
      </c>
    </row>
    <row r="147" spans="1:7">
      <c r="C147" s="34"/>
    </row>
    <row r="149" spans="1:7">
      <c r="E149" s="35"/>
    </row>
    <row r="150" spans="1:7">
      <c r="E150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>
    <tabColor theme="4" tint="0.79998168889431442"/>
  </sheetPr>
  <dimension ref="A1:AN134"/>
  <sheetViews>
    <sheetView topLeftCell="P1" workbookViewId="0">
      <selection activeCell="AH19" sqref="AH19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2" max="22" width="13" customWidth="1"/>
    <col min="23" max="23" width="8.42578125" bestFit="1" customWidth="1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AA8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6" t="s">
        <v>138</v>
      </c>
      <c r="V1" s="36" t="s">
        <v>139</v>
      </c>
      <c r="W1" s="36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8">
        <f>Dataset!AC2</f>
        <v>571.70000000000005</v>
      </c>
      <c r="F2" s="8">
        <f>Dataset!AD2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$AB$8</f>
        <v>-10908701.1490326</v>
      </c>
      <c r="N2" s="1">
        <f t="shared" ref="N2:N33" si="2">E2*$AB$9</f>
        <v>5182701.7974832086</v>
      </c>
      <c r="O2" s="1">
        <f t="shared" ref="O2:O33" si="3">F2*$AB$10</f>
        <v>0</v>
      </c>
      <c r="P2" s="1">
        <f t="shared" ref="P2:P33" si="4">G2*$AB$11</f>
        <v>8996189.7255223468</v>
      </c>
      <c r="Q2" s="1">
        <f>H2*$AB$12</f>
        <v>0</v>
      </c>
      <c r="R2" s="1">
        <f>I2*$AB$13</f>
        <v>0</v>
      </c>
      <c r="S2" s="1">
        <f>J2*$AB$14</f>
        <v>0</v>
      </c>
      <c r="T2" s="1">
        <f>K2*$AB$15</f>
        <v>9031967.1364668738</v>
      </c>
      <c r="U2" s="1">
        <f t="shared" ref="U2:U33" si="5">SUM(M2:T2)</f>
        <v>12302157.510439828</v>
      </c>
      <c r="V2" s="1">
        <f t="shared" ref="V2:V33" si="6">U2-D2</f>
        <v>-532879.38685567863</v>
      </c>
      <c r="W2" s="91">
        <f t="shared" ref="W2:W54" si="7">ABS(V2/U2)</f>
        <v>4.3315929454119557E-2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8">
        <f>Dataset!AC3</f>
        <v>493.6</v>
      </c>
      <c r="F3" s="8">
        <f>Dataset!AD3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-10908701.1490326</v>
      </c>
      <c r="N3" s="1">
        <f t="shared" si="2"/>
        <v>4474692.3338074367</v>
      </c>
      <c r="O3" s="1">
        <f t="shared" si="3"/>
        <v>0</v>
      </c>
      <c r="P3" s="1">
        <f t="shared" si="4"/>
        <v>8415790.3883918729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0</v>
      </c>
      <c r="T3" s="1">
        <f t="shared" ref="T3:T66" si="11">K3*$AB$15</f>
        <v>8996213.7038696595</v>
      </c>
      <c r="U3" s="1">
        <f t="shared" si="5"/>
        <v>10977995.277036369</v>
      </c>
      <c r="V3" s="1">
        <f t="shared" si="6"/>
        <v>-227061.36330696009</v>
      </c>
      <c r="W3" s="91">
        <f t="shared" si="7"/>
        <v>2.0683317634680003E-2</v>
      </c>
      <c r="AA3" t="s">
        <v>267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8">
        <f>Dataset!AC4</f>
        <v>304.39999999999998</v>
      </c>
      <c r="F4" s="8">
        <f>Dataset!AD4</f>
        <v>6.8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-10908701.1490326</v>
      </c>
      <c r="N4" s="1">
        <f t="shared" si="2"/>
        <v>2759514.478142187</v>
      </c>
      <c r="O4" s="1">
        <f t="shared" si="3"/>
        <v>103195.43226196856</v>
      </c>
      <c r="P4" s="1">
        <f t="shared" si="4"/>
        <v>8996189.7255223468</v>
      </c>
      <c r="Q4" s="1">
        <f t="shared" si="8"/>
        <v>-625752.80362413905</v>
      </c>
      <c r="R4" s="1">
        <f t="shared" si="9"/>
        <v>0</v>
      </c>
      <c r="S4" s="1">
        <f t="shared" si="10"/>
        <v>0</v>
      </c>
      <c r="T4" s="1">
        <f t="shared" si="11"/>
        <v>9044318.3222731836</v>
      </c>
      <c r="U4" s="1">
        <f t="shared" si="5"/>
        <v>9368764.005542947</v>
      </c>
      <c r="V4" s="1">
        <f t="shared" si="6"/>
        <v>-750504.20184748992</v>
      </c>
      <c r="W4" s="91">
        <f t="shared" si="7"/>
        <v>8.0107066567528085E-2</v>
      </c>
      <c r="AA4" t="s">
        <v>241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8">
        <f>Dataset!AC5</f>
        <v>318.7</v>
      </c>
      <c r="F5" s="8">
        <f>Dataset!AD5</f>
        <v>0.8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-10908701.1490326</v>
      </c>
      <c r="N5" s="1">
        <f t="shared" si="2"/>
        <v>2889150.0137447934</v>
      </c>
      <c r="O5" s="1">
        <f t="shared" si="3"/>
        <v>12140.63908964336</v>
      </c>
      <c r="P5" s="1">
        <f t="shared" si="4"/>
        <v>8705990.0569571108</v>
      </c>
      <c r="Q5" s="1">
        <f t="shared" si="8"/>
        <v>-625752.80362413905</v>
      </c>
      <c r="R5" s="1">
        <f t="shared" si="9"/>
        <v>0</v>
      </c>
      <c r="S5" s="1">
        <f t="shared" si="10"/>
        <v>0</v>
      </c>
      <c r="T5" s="1">
        <f t="shared" si="11"/>
        <v>9055369.3832577765</v>
      </c>
      <c r="U5" s="1">
        <f t="shared" si="5"/>
        <v>9128196.1403925847</v>
      </c>
      <c r="V5" s="1">
        <f t="shared" si="6"/>
        <v>641782.99645062536</v>
      </c>
      <c r="W5" s="91">
        <f t="shared" si="7"/>
        <v>7.0307757039828861E-2</v>
      </c>
      <c r="AA5" t="s">
        <v>268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8">
        <f>Dataset!AC6</f>
        <v>89.2</v>
      </c>
      <c r="F6" s="8">
        <f>Dataset!AD6</f>
        <v>42.1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-10908701.1490326</v>
      </c>
      <c r="N6" s="1">
        <f t="shared" si="2"/>
        <v>808635.64865401806</v>
      </c>
      <c r="O6" s="1">
        <f t="shared" si="3"/>
        <v>638901.13209248183</v>
      </c>
      <c r="P6" s="1">
        <f t="shared" si="4"/>
        <v>8996189.7255223468</v>
      </c>
      <c r="Q6" s="1">
        <f t="shared" si="8"/>
        <v>-625752.80362413905</v>
      </c>
      <c r="R6" s="1">
        <f t="shared" si="9"/>
        <v>0</v>
      </c>
      <c r="S6" s="1">
        <f t="shared" si="10"/>
        <v>0</v>
      </c>
      <c r="T6" s="1">
        <f t="shared" si="11"/>
        <v>9069020.6938858032</v>
      </c>
      <c r="U6" s="1">
        <f t="shared" si="5"/>
        <v>7978293.2474979097</v>
      </c>
      <c r="V6" s="1">
        <f t="shared" si="6"/>
        <v>43730.728324064985</v>
      </c>
      <c r="W6" s="91">
        <f t="shared" si="7"/>
        <v>5.4812134585024777E-3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8">
        <f>Dataset!AC7</f>
        <v>21.6</v>
      </c>
      <c r="F7" s="8">
        <f>Dataset!AD7</f>
        <v>118.6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-10908701.1490326</v>
      </c>
      <c r="N7" s="1">
        <f t="shared" si="2"/>
        <v>195813.11671442591</v>
      </c>
      <c r="O7" s="1">
        <f t="shared" si="3"/>
        <v>1799849.7450396281</v>
      </c>
      <c r="P7" s="1">
        <f t="shared" si="4"/>
        <v>8705990.0569571108</v>
      </c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9069020.6938858032</v>
      </c>
      <c r="U7" s="1">
        <f t="shared" si="5"/>
        <v>8861972.463564368</v>
      </c>
      <c r="V7" s="1">
        <f t="shared" si="6"/>
        <v>399700.32945313118</v>
      </c>
      <c r="W7" s="91">
        <f t="shared" si="7"/>
        <v>4.5102862945747405E-2</v>
      </c>
      <c r="AB7" t="s">
        <v>120</v>
      </c>
      <c r="AC7" t="s">
        <v>121</v>
      </c>
      <c r="AD7" t="s">
        <v>122</v>
      </c>
      <c r="AE7" t="s">
        <v>123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8">
        <f>Dataset!AC8</f>
        <v>0</v>
      </c>
      <c r="F8" s="8">
        <f>Dataset!AD8</f>
        <v>187.5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-10908701.1490326</v>
      </c>
      <c r="N8" s="1">
        <f t="shared" si="2"/>
        <v>0</v>
      </c>
      <c r="O8" s="1">
        <f t="shared" si="3"/>
        <v>2845462.2866351623</v>
      </c>
      <c r="P8" s="1">
        <f t="shared" si="4"/>
        <v>8996189.7255223468</v>
      </c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9117775.3747001849</v>
      </c>
      <c r="U8" s="1">
        <f t="shared" si="5"/>
        <v>10050726.237825094</v>
      </c>
      <c r="V8" s="1">
        <f t="shared" si="6"/>
        <v>216506.57591978274</v>
      </c>
      <c r="W8" s="91">
        <f t="shared" si="7"/>
        <v>2.1541386243809704E-2</v>
      </c>
      <c r="AA8" t="s">
        <v>124</v>
      </c>
      <c r="AB8" s="8">
        <v>-10908701.1490326</v>
      </c>
      <c r="AC8">
        <v>1337233.9075438799</v>
      </c>
      <c r="AD8">
        <v>-8.1576611896334406</v>
      </c>
      <c r="AE8" s="90">
        <v>3.2250522784316302E-13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8">
        <f>Dataset!AC9</f>
        <v>0</v>
      </c>
      <c r="F9" s="8">
        <f>Dataset!AD9</f>
        <v>147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-10908701.1490326</v>
      </c>
      <c r="N9" s="1">
        <f t="shared" si="2"/>
        <v>0</v>
      </c>
      <c r="O9" s="1">
        <f t="shared" si="3"/>
        <v>2230842.4327219673</v>
      </c>
      <c r="P9" s="1">
        <f t="shared" si="4"/>
        <v>8996189.7255223468</v>
      </c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9106074.2513047326</v>
      </c>
      <c r="U9" s="1">
        <f t="shared" si="5"/>
        <v>9424405.2605164461</v>
      </c>
      <c r="V9" s="1">
        <f t="shared" si="6"/>
        <v>268954.65269954875</v>
      </c>
      <c r="W9" s="91">
        <f t="shared" si="7"/>
        <v>2.8538103494587026E-2</v>
      </c>
      <c r="AA9" t="s">
        <v>28</v>
      </c>
      <c r="AB9" s="8">
        <v>9065.4220701123104</v>
      </c>
      <c r="AC9">
        <v>226.13351016121899</v>
      </c>
      <c r="AD9">
        <v>40.088804457372198</v>
      </c>
      <c r="AE9" s="90">
        <v>7.6949881292962396E-73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8">
        <f>Dataset!AC10</f>
        <v>53.8</v>
      </c>
      <c r="F10" s="8">
        <f>Dataset!AD10</f>
        <v>48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-10908701.1490326</v>
      </c>
      <c r="N10" s="1">
        <f t="shared" si="2"/>
        <v>487719.70737204229</v>
      </c>
      <c r="O10" s="1">
        <f t="shared" si="3"/>
        <v>728438.34537860157</v>
      </c>
      <c r="P10" s="1">
        <f t="shared" si="4"/>
        <v>8705990.0569571108</v>
      </c>
      <c r="Q10" s="1">
        <f t="shared" si="8"/>
        <v>-625752.80362413905</v>
      </c>
      <c r="R10" s="1">
        <f t="shared" si="9"/>
        <v>0</v>
      </c>
      <c r="S10" s="1">
        <f t="shared" si="10"/>
        <v>0</v>
      </c>
      <c r="T10" s="1">
        <f t="shared" si="11"/>
        <v>9157429.1817625482</v>
      </c>
      <c r="U10" s="1">
        <f t="shared" si="5"/>
        <v>7545123.3388135629</v>
      </c>
      <c r="V10" s="1">
        <f t="shared" si="6"/>
        <v>-274850.20063248649</v>
      </c>
      <c r="W10" s="91">
        <f t="shared" si="7"/>
        <v>3.64275291854547E-2</v>
      </c>
      <c r="AA10" t="s">
        <v>29</v>
      </c>
      <c r="AB10" s="8">
        <v>15175.7988620542</v>
      </c>
      <c r="AC10">
        <v>1072.4626940917601</v>
      </c>
      <c r="AD10">
        <v>14.1504212180604</v>
      </c>
      <c r="AE10" s="90">
        <v>1.1906487660507101E-27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8">
        <f>Dataset!AC11</f>
        <v>179.6</v>
      </c>
      <c r="F11" s="8">
        <f>Dataset!AD11</f>
        <v>5.5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-10908701.1490326</v>
      </c>
      <c r="N11" s="1">
        <f t="shared" si="2"/>
        <v>1628149.8037921709</v>
      </c>
      <c r="O11" s="1">
        <f t="shared" si="3"/>
        <v>83466.893741298103</v>
      </c>
      <c r="P11" s="1">
        <f t="shared" si="4"/>
        <v>8996189.7255223468</v>
      </c>
      <c r="Q11" s="1">
        <f t="shared" si="8"/>
        <v>-625752.80362413905</v>
      </c>
      <c r="R11" s="1">
        <f t="shared" si="9"/>
        <v>0</v>
      </c>
      <c r="S11" s="1">
        <f t="shared" si="10"/>
        <v>0</v>
      </c>
      <c r="T11" s="1">
        <f t="shared" si="11"/>
        <v>9181481.4909643102</v>
      </c>
      <c r="U11" s="1">
        <f t="shared" si="5"/>
        <v>8354833.9613633873</v>
      </c>
      <c r="V11" s="1">
        <f t="shared" si="6"/>
        <v>-135471.28776967805</v>
      </c>
      <c r="W11" s="91">
        <f t="shared" si="7"/>
        <v>1.6214719334478683E-2</v>
      </c>
      <c r="AA11" t="s">
        <v>74</v>
      </c>
      <c r="AB11" s="8">
        <v>290199.66856523702</v>
      </c>
      <c r="AC11">
        <v>32371.7607208113</v>
      </c>
      <c r="AD11">
        <v>8.9645932783221394</v>
      </c>
      <c r="AE11" s="90">
        <v>3.9713566715898597E-15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8">
        <f>Dataset!AC12</f>
        <v>386</v>
      </c>
      <c r="F12" s="8">
        <f>Dataset!AD12</f>
        <v>0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-10908701.1490326</v>
      </c>
      <c r="N12" s="1">
        <f t="shared" si="2"/>
        <v>3499252.9190633516</v>
      </c>
      <c r="O12" s="1">
        <f t="shared" si="3"/>
        <v>0</v>
      </c>
      <c r="P12" s="1">
        <f t="shared" si="4"/>
        <v>8705990.0569571108</v>
      </c>
      <c r="Q12" s="1">
        <f t="shared" si="8"/>
        <v>-625752.80362413905</v>
      </c>
      <c r="R12" s="1">
        <f t="shared" si="9"/>
        <v>0</v>
      </c>
      <c r="S12" s="1">
        <f t="shared" si="10"/>
        <v>0</v>
      </c>
      <c r="T12" s="1">
        <f t="shared" si="11"/>
        <v>9204883.7377552129</v>
      </c>
      <c r="U12" s="1">
        <f t="shared" si="5"/>
        <v>9875672.7611189373</v>
      </c>
      <c r="V12" s="1">
        <f t="shared" si="6"/>
        <v>10907.749579459429</v>
      </c>
      <c r="W12" s="91">
        <f t="shared" si="7"/>
        <v>1.1045069883647658E-3</v>
      </c>
      <c r="AA12" t="s">
        <v>83</v>
      </c>
      <c r="AB12" s="8">
        <v>-625752.80362413905</v>
      </c>
      <c r="AC12">
        <v>74515.617453088198</v>
      </c>
      <c r="AD12">
        <v>-8.3976060993936805</v>
      </c>
      <c r="AE12" s="90">
        <v>8.8146238746616095E-14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8">
        <f>Dataset!AC13</f>
        <v>481.4</v>
      </c>
      <c r="F13" s="8">
        <f>Dataset!AD13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-10908701.1490326</v>
      </c>
      <c r="N13" s="1">
        <f t="shared" si="2"/>
        <v>4364094.184552066</v>
      </c>
      <c r="O13" s="1">
        <f t="shared" si="3"/>
        <v>0</v>
      </c>
      <c r="P13" s="1">
        <f t="shared" si="4"/>
        <v>8996189.7255223468</v>
      </c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9246812.7632555813</v>
      </c>
      <c r="U13" s="1">
        <f t="shared" si="5"/>
        <v>11698395.524297394</v>
      </c>
      <c r="V13" s="1">
        <f t="shared" si="6"/>
        <v>-353466.86316513456</v>
      </c>
      <c r="W13" s="91">
        <f t="shared" si="7"/>
        <v>3.021498652793788E-2</v>
      </c>
      <c r="AA13" t="s">
        <v>125</v>
      </c>
      <c r="AB13" s="8">
        <v>1248.70061716447</v>
      </c>
      <c r="AC13">
        <v>304.22342610574401</v>
      </c>
      <c r="AD13">
        <v>4.10455116211347</v>
      </c>
      <c r="AE13" s="90">
        <v>7.2898354062904394E-5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8">
        <f>Dataset!AC14</f>
        <v>576.9</v>
      </c>
      <c r="F14" s="8">
        <f>Dataset!AD14</f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-10908701.1490326</v>
      </c>
      <c r="N14" s="1">
        <f t="shared" si="2"/>
        <v>5229841.992247792</v>
      </c>
      <c r="O14" s="1">
        <f t="shared" si="3"/>
        <v>0</v>
      </c>
      <c r="P14" s="1">
        <f t="shared" si="4"/>
        <v>8996189.7255223468</v>
      </c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9246812.7632555813</v>
      </c>
      <c r="U14" s="1">
        <f t="shared" si="5"/>
        <v>12564143.33199312</v>
      </c>
      <c r="V14" s="1">
        <f t="shared" si="6"/>
        <v>-674355.91980421916</v>
      </c>
      <c r="W14" s="91">
        <f t="shared" si="7"/>
        <v>5.3673052112279775E-2</v>
      </c>
      <c r="AA14" t="s">
        <v>126</v>
      </c>
      <c r="AB14" s="8">
        <v>9103.0291032194</v>
      </c>
      <c r="AC14">
        <v>1272.10381735735</v>
      </c>
      <c r="AD14">
        <v>7.1558853758727796</v>
      </c>
      <c r="AE14" s="90">
        <v>6.3897182991061399E-11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8">
        <f>Dataset!AC15</f>
        <v>591.79999999999995</v>
      </c>
      <c r="F15" s="8">
        <f>Dataset!AD15</f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-10908701.1490326</v>
      </c>
      <c r="N15" s="1">
        <f t="shared" si="2"/>
        <v>5364916.7810924649</v>
      </c>
      <c r="O15" s="1">
        <f t="shared" si="3"/>
        <v>0</v>
      </c>
      <c r="P15" s="1">
        <f t="shared" si="4"/>
        <v>8125590.7198266368</v>
      </c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9249738.0441044439</v>
      </c>
      <c r="U15" s="1">
        <f t="shared" si="5"/>
        <v>11831544.395990945</v>
      </c>
      <c r="V15" s="1">
        <f t="shared" si="6"/>
        <v>-124433.75338590704</v>
      </c>
      <c r="W15" s="91">
        <f t="shared" si="7"/>
        <v>1.0517118410008311E-2</v>
      </c>
      <c r="AA15" t="s">
        <v>127</v>
      </c>
      <c r="AB15" s="8">
        <v>650.06241085841896</v>
      </c>
      <c r="AC15">
        <v>60.211847505494603</v>
      </c>
      <c r="AD15">
        <v>10.796254188996601</v>
      </c>
      <c r="AE15" s="90">
        <v>1.4604633024936399E-19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8">
        <f>Dataset!AC16</f>
        <v>520.20000000000005</v>
      </c>
      <c r="F16" s="8">
        <f>Dataset!AD16</f>
        <v>0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-10908701.1490326</v>
      </c>
      <c r="N16" s="1">
        <f t="shared" si="2"/>
        <v>4715832.5608724244</v>
      </c>
      <c r="O16" s="1">
        <f t="shared" si="3"/>
        <v>0</v>
      </c>
      <c r="P16" s="1">
        <f t="shared" si="4"/>
        <v>8996189.7255223468</v>
      </c>
      <c r="Q16" s="1">
        <f t="shared" si="8"/>
        <v>-625752.80362413905</v>
      </c>
      <c r="R16" s="1">
        <f t="shared" si="9"/>
        <v>0</v>
      </c>
      <c r="S16" s="1">
        <f t="shared" si="10"/>
        <v>0</v>
      </c>
      <c r="T16" s="1">
        <f t="shared" si="11"/>
        <v>9259488.9802673198</v>
      </c>
      <c r="U16" s="1">
        <f t="shared" si="5"/>
        <v>11437057.314005353</v>
      </c>
      <c r="V16" s="1">
        <f t="shared" si="6"/>
        <v>-394310.31903340295</v>
      </c>
      <c r="W16" s="91">
        <f t="shared" si="7"/>
        <v>3.4476553558103328E-2</v>
      </c>
      <c r="AB16" s="8"/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8">
        <f>Dataset!AC17</f>
        <v>309.39999999999998</v>
      </c>
      <c r="F17" s="8">
        <f>Dataset!AD17</f>
        <v>0.7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-10908701.1490326</v>
      </c>
      <c r="N17" s="1">
        <f t="shared" si="2"/>
        <v>2804841.5884927488</v>
      </c>
      <c r="O17" s="1">
        <f t="shared" si="3"/>
        <v>10623.059203437939</v>
      </c>
      <c r="P17" s="1">
        <f t="shared" si="4"/>
        <v>8705990.0569571108</v>
      </c>
      <c r="Q17" s="1">
        <f t="shared" si="8"/>
        <v>-625752.80362413905</v>
      </c>
      <c r="R17" s="1">
        <f t="shared" si="9"/>
        <v>0</v>
      </c>
      <c r="S17" s="1">
        <f t="shared" si="10"/>
        <v>0</v>
      </c>
      <c r="T17" s="1">
        <f t="shared" si="11"/>
        <v>9269239.9164301958</v>
      </c>
      <c r="U17" s="1">
        <f t="shared" si="5"/>
        <v>9256240.668426754</v>
      </c>
      <c r="V17" s="1">
        <f t="shared" si="6"/>
        <v>7019.0136898290366</v>
      </c>
      <c r="W17" s="91">
        <f t="shared" si="7"/>
        <v>7.5830069044888291E-4</v>
      </c>
      <c r="AA17" t="s">
        <v>128</v>
      </c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8">
        <f>Dataset!AC18</f>
        <v>120.1</v>
      </c>
      <c r="F18" s="8">
        <f>Dataset!AD18</f>
        <v>34.1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-10908701.1490326</v>
      </c>
      <c r="N18" s="1">
        <f t="shared" si="2"/>
        <v>1088757.1906204885</v>
      </c>
      <c r="O18" s="1">
        <f t="shared" si="3"/>
        <v>517494.74119604827</v>
      </c>
      <c r="P18" s="1">
        <f t="shared" si="4"/>
        <v>8996189.7255223468</v>
      </c>
      <c r="Q18" s="1">
        <f t="shared" si="8"/>
        <v>-625752.80362413905</v>
      </c>
      <c r="R18" s="1">
        <f t="shared" si="9"/>
        <v>0</v>
      </c>
      <c r="S18" s="1">
        <f t="shared" si="10"/>
        <v>0</v>
      </c>
      <c r="T18" s="1">
        <f t="shared" si="11"/>
        <v>9267289.7291976213</v>
      </c>
      <c r="U18" s="1">
        <f t="shared" si="5"/>
        <v>8335277.4338797657</v>
      </c>
      <c r="V18" s="1">
        <f t="shared" si="6"/>
        <v>166359.02527434379</v>
      </c>
      <c r="W18" s="91">
        <f t="shared" si="7"/>
        <v>1.9958426890286454E-2</v>
      </c>
      <c r="AA18" t="s">
        <v>129</v>
      </c>
      <c r="AB18">
        <v>10783854.6353343</v>
      </c>
      <c r="AC18" t="s">
        <v>130</v>
      </c>
      <c r="AD18">
        <v>1989339.7400308901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8">
        <f>Dataset!AC19</f>
        <v>39.4</v>
      </c>
      <c r="F19" s="8">
        <f>Dataset!AD19</f>
        <v>65.900000000000006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-10908701.1490326</v>
      </c>
      <c r="N19" s="1">
        <f t="shared" si="2"/>
        <v>357177.62956242502</v>
      </c>
      <c r="O19" s="1">
        <f t="shared" si="3"/>
        <v>1000085.1450093719</v>
      </c>
      <c r="P19" s="1">
        <f t="shared" si="4"/>
        <v>8705990.0569571108</v>
      </c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9244537.5448175762</v>
      </c>
      <c r="U19" s="1">
        <f t="shared" si="5"/>
        <v>8399089.2273138836</v>
      </c>
      <c r="V19" s="1">
        <f t="shared" si="6"/>
        <v>218080.598812446</v>
      </c>
      <c r="W19" s="91">
        <f t="shared" si="7"/>
        <v>2.5964791289899231E-2</v>
      </c>
      <c r="AA19" t="s">
        <v>131</v>
      </c>
      <c r="AB19">
        <v>12892260421438</v>
      </c>
      <c r="AC19" t="s">
        <v>132</v>
      </c>
      <c r="AD19">
        <v>322443.54871569498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8">
        <f>Dataset!AC20</f>
        <v>0.2</v>
      </c>
      <c r="F20" s="8">
        <f>Dataset!AD20</f>
        <v>153.9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-10908701.1490326</v>
      </c>
      <c r="N20" s="1">
        <f t="shared" si="2"/>
        <v>1813.0844140224622</v>
      </c>
      <c r="O20" s="1">
        <f t="shared" si="3"/>
        <v>2335555.4448701413</v>
      </c>
      <c r="P20" s="1">
        <f t="shared" si="4"/>
        <v>8996189.7255223468</v>
      </c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9314744.2851902861</v>
      </c>
      <c r="U20" s="1">
        <f t="shared" si="5"/>
        <v>9739601.390964197</v>
      </c>
      <c r="V20" s="1">
        <f t="shared" si="6"/>
        <v>335100.77411889657</v>
      </c>
      <c r="W20" s="91">
        <f t="shared" si="7"/>
        <v>3.4406004996239629E-2</v>
      </c>
      <c r="AA20" t="s">
        <v>133</v>
      </c>
      <c r="AB20">
        <v>0.97519518291155705</v>
      </c>
      <c r="AC20" t="s">
        <v>134</v>
      </c>
      <c r="AD20">
        <v>0.97379491097914495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8">
        <f>Dataset!AC21</f>
        <v>1.8</v>
      </c>
      <c r="F21" s="8">
        <f>Dataset!AD21</f>
        <v>113.9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-10908701.1490326</v>
      </c>
      <c r="N21" s="1">
        <f t="shared" si="2"/>
        <v>16317.759726202159</v>
      </c>
      <c r="O21" s="1">
        <f t="shared" si="3"/>
        <v>1728523.4903879734</v>
      </c>
      <c r="P21" s="1">
        <f t="shared" si="4"/>
        <v>8996189.7255223468</v>
      </c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9314744.2851902861</v>
      </c>
      <c r="U21" s="1">
        <f t="shared" si="5"/>
        <v>9147074.1117942091</v>
      </c>
      <c r="V21" s="1">
        <f t="shared" si="6"/>
        <v>224013.63952132687</v>
      </c>
      <c r="W21" s="91">
        <f t="shared" si="7"/>
        <v>2.4490196185519519E-2</v>
      </c>
      <c r="AA21" t="s">
        <v>269</v>
      </c>
      <c r="AB21">
        <v>531.67393940552699</v>
      </c>
      <c r="AC21" t="s">
        <v>135</v>
      </c>
      <c r="AD21" s="90">
        <v>3.0067798653057901E-89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8">
        <f>Dataset!AC22</f>
        <v>63.2</v>
      </c>
      <c r="F22" s="8">
        <f>Dataset!AD22</f>
        <v>43.8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-10908701.1490326</v>
      </c>
      <c r="N22" s="1">
        <f t="shared" si="2"/>
        <v>572934.67483109806</v>
      </c>
      <c r="O22" s="1">
        <f t="shared" si="3"/>
        <v>664699.99015797395</v>
      </c>
      <c r="P22" s="1">
        <f t="shared" si="4"/>
        <v>8705990.0569571108</v>
      </c>
      <c r="Q22" s="1">
        <f t="shared" si="8"/>
        <v>-625752.80362413905</v>
      </c>
      <c r="R22" s="1">
        <f t="shared" si="9"/>
        <v>0</v>
      </c>
      <c r="S22" s="1">
        <f t="shared" si="10"/>
        <v>0</v>
      </c>
      <c r="T22" s="1">
        <f t="shared" si="11"/>
        <v>9291342.0383993816</v>
      </c>
      <c r="U22" s="1">
        <f t="shared" si="5"/>
        <v>7700512.8076888258</v>
      </c>
      <c r="V22" s="1">
        <f t="shared" si="6"/>
        <v>-261744.00192011148</v>
      </c>
      <c r="W22" s="91">
        <f t="shared" si="7"/>
        <v>3.3990463811548334E-2</v>
      </c>
      <c r="AA22" t="s">
        <v>136</v>
      </c>
      <c r="AB22">
        <v>-1.15189861798939E-2</v>
      </c>
      <c r="AC22" t="s">
        <v>137</v>
      </c>
      <c r="AD22" s="90">
        <v>2.0006306173330102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8">
        <f>Dataset!AC23</f>
        <v>175.4</v>
      </c>
      <c r="F23" s="8">
        <f>Dataset!AD23</f>
        <v>2.6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-10908701.1490326</v>
      </c>
      <c r="N23" s="1">
        <f t="shared" si="2"/>
        <v>1590075.0310976992</v>
      </c>
      <c r="O23" s="1">
        <f t="shared" si="3"/>
        <v>39457.077041340919</v>
      </c>
      <c r="P23" s="1">
        <f t="shared" si="4"/>
        <v>8996189.7255223468</v>
      </c>
      <c r="Q23" s="1">
        <f t="shared" si="8"/>
        <v>-625752.80362413905</v>
      </c>
      <c r="R23" s="1">
        <f t="shared" si="9"/>
        <v>0</v>
      </c>
      <c r="S23" s="1">
        <f t="shared" si="10"/>
        <v>0</v>
      </c>
      <c r="T23" s="1">
        <f t="shared" si="11"/>
        <v>9314744.2851902861</v>
      </c>
      <c r="U23" s="1">
        <f t="shared" si="5"/>
        <v>8406012.1661949344</v>
      </c>
      <c r="V23" s="1">
        <f t="shared" si="6"/>
        <v>-50361.807298704982</v>
      </c>
      <c r="W23" s="91">
        <f t="shared" si="7"/>
        <v>5.9911651688105702E-3</v>
      </c>
      <c r="AB23" s="90"/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8">
        <f>Dataset!AC24</f>
        <v>416.7</v>
      </c>
      <c r="F24" s="8">
        <f>Dataset!AD24</f>
        <v>0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-10908701.1490326</v>
      </c>
      <c r="N24" s="1">
        <f t="shared" si="2"/>
        <v>3777561.3766157995</v>
      </c>
      <c r="O24" s="1">
        <f t="shared" si="3"/>
        <v>0</v>
      </c>
      <c r="P24" s="1">
        <f t="shared" si="4"/>
        <v>8705990.0569571108</v>
      </c>
      <c r="Q24" s="1">
        <f t="shared" si="8"/>
        <v>-625752.80362413905</v>
      </c>
      <c r="R24" s="1">
        <f t="shared" si="9"/>
        <v>0</v>
      </c>
      <c r="S24" s="1">
        <f t="shared" si="10"/>
        <v>0</v>
      </c>
      <c r="T24" s="1">
        <f t="shared" si="11"/>
        <v>9338146.5319811888</v>
      </c>
      <c r="U24" s="1">
        <f t="shared" si="5"/>
        <v>10287244.012897361</v>
      </c>
      <c r="V24" s="1">
        <f t="shared" si="6"/>
        <v>-298729.37298140861</v>
      </c>
      <c r="W24" s="91">
        <f t="shared" si="7"/>
        <v>2.9038814730834084E-2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8">
        <f>Dataset!AC25</f>
        <v>655.5</v>
      </c>
      <c r="F25" s="8">
        <f>Dataset!AD25</f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-10908701.1490326</v>
      </c>
      <c r="N25" s="1">
        <f t="shared" si="2"/>
        <v>5942384.1669586198</v>
      </c>
      <c r="O25" s="1">
        <f t="shared" si="3"/>
        <v>0</v>
      </c>
      <c r="P25" s="1">
        <f t="shared" si="4"/>
        <v>8996189.7255223468</v>
      </c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9338796.5943920463</v>
      </c>
      <c r="U25" s="1">
        <f t="shared" si="5"/>
        <v>13368669.337840412</v>
      </c>
      <c r="V25" s="1">
        <f t="shared" si="6"/>
        <v>-342082.12804293819</v>
      </c>
      <c r="W25" s="91">
        <f t="shared" si="7"/>
        <v>2.5588345361693153E-2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8">
        <f>Dataset!AC26</f>
        <v>764.1</v>
      </c>
      <c r="F26" s="8">
        <f>Dataset!AD26</f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-10908701.1490326</v>
      </c>
      <c r="N26" s="1">
        <f t="shared" si="2"/>
        <v>6926889.0037728166</v>
      </c>
      <c r="O26" s="1">
        <f t="shared" si="3"/>
        <v>0</v>
      </c>
      <c r="P26" s="1">
        <f t="shared" si="4"/>
        <v>8996189.7255223468</v>
      </c>
      <c r="Q26" s="1">
        <f t="shared" si="8"/>
        <v>0</v>
      </c>
      <c r="R26" s="1">
        <f t="shared" si="9"/>
        <v>0</v>
      </c>
      <c r="S26" s="1">
        <f t="shared" si="10"/>
        <v>0</v>
      </c>
      <c r="T26" s="1">
        <f t="shared" si="11"/>
        <v>9338796.5943920463</v>
      </c>
      <c r="U26" s="1">
        <f t="shared" si="5"/>
        <v>14353174.17465461</v>
      </c>
      <c r="V26" s="1">
        <f t="shared" si="6"/>
        <v>-408226.68400710821</v>
      </c>
      <c r="W26" s="91">
        <f t="shared" si="7"/>
        <v>2.8441561360550524E-2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8">
        <f>Dataset!AC27</f>
        <v>684.1</v>
      </c>
      <c r="F27" s="8">
        <f>Dataset!AD27</f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-10908701.1490326</v>
      </c>
      <c r="N27" s="1">
        <f t="shared" si="2"/>
        <v>6201655.2381638316</v>
      </c>
      <c r="O27" s="1">
        <f t="shared" si="3"/>
        <v>0</v>
      </c>
      <c r="P27" s="1">
        <f t="shared" si="4"/>
        <v>8125590.7198266368</v>
      </c>
      <c r="Q27" s="1">
        <f t="shared" si="8"/>
        <v>0</v>
      </c>
      <c r="R27" s="1">
        <f t="shared" si="9"/>
        <v>0</v>
      </c>
      <c r="S27" s="1">
        <f t="shared" si="10"/>
        <v>0</v>
      </c>
      <c r="T27" s="1">
        <f t="shared" si="11"/>
        <v>9366099.2156480998</v>
      </c>
      <c r="U27" s="1">
        <f t="shared" si="5"/>
        <v>12784644.024605967</v>
      </c>
      <c r="V27" s="1">
        <f t="shared" si="6"/>
        <v>-239512.80755354092</v>
      </c>
      <c r="W27" s="91">
        <f t="shared" si="7"/>
        <v>1.873441349579719E-2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8">
        <f>Dataset!AC28</f>
        <v>668</v>
      </c>
      <c r="F28" s="8">
        <f>Dataset!AD28</f>
        <v>0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-10908701.1490326</v>
      </c>
      <c r="N28" s="1">
        <f t="shared" si="2"/>
        <v>6055701.9428350236</v>
      </c>
      <c r="O28" s="1">
        <f t="shared" si="3"/>
        <v>0</v>
      </c>
      <c r="P28" s="1">
        <f t="shared" si="4"/>
        <v>8996189.7255223468</v>
      </c>
      <c r="Q28" s="1">
        <f t="shared" si="8"/>
        <v>-625752.80362413905</v>
      </c>
      <c r="R28" s="1">
        <f t="shared" si="9"/>
        <v>0</v>
      </c>
      <c r="S28" s="1">
        <f t="shared" si="10"/>
        <v>0</v>
      </c>
      <c r="T28" s="1">
        <f t="shared" si="11"/>
        <v>9345297.2185006309</v>
      </c>
      <c r="U28" s="1">
        <f t="shared" si="5"/>
        <v>12862734.934201263</v>
      </c>
      <c r="V28" s="1">
        <f t="shared" si="6"/>
        <v>77031.593020932749</v>
      </c>
      <c r="W28" s="91">
        <f t="shared" si="7"/>
        <v>5.9887413847042924E-3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8">
        <f>Dataset!AC29</f>
        <v>329.7</v>
      </c>
      <c r="F29" s="8">
        <f>Dataset!AD29</f>
        <v>0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-10908701.1490326</v>
      </c>
      <c r="N29" s="1">
        <f t="shared" si="2"/>
        <v>2988869.6565160286</v>
      </c>
      <c r="O29" s="1">
        <f t="shared" si="3"/>
        <v>0</v>
      </c>
      <c r="P29" s="1">
        <f t="shared" si="4"/>
        <v>8705990.0569571108</v>
      </c>
      <c r="Q29" s="1">
        <f t="shared" si="8"/>
        <v>-625752.80362413905</v>
      </c>
      <c r="R29" s="1">
        <f t="shared" si="9"/>
        <v>0</v>
      </c>
      <c r="S29" s="1">
        <f t="shared" si="10"/>
        <v>0</v>
      </c>
      <c r="T29" s="1">
        <f t="shared" si="11"/>
        <v>9370649.6525241099</v>
      </c>
      <c r="U29" s="1">
        <f t="shared" si="5"/>
        <v>9531055.4133405108</v>
      </c>
      <c r="V29" s="1">
        <f t="shared" si="6"/>
        <v>-372400.21930698492</v>
      </c>
      <c r="W29" s="91">
        <f t="shared" si="7"/>
        <v>3.9072296105396732E-2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8">
        <f>Dataset!AC30</f>
        <v>125.5</v>
      </c>
      <c r="F30" s="8">
        <f>Dataset!AD30</f>
        <v>14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-10908701.1490326</v>
      </c>
      <c r="N30" s="1">
        <f t="shared" si="2"/>
        <v>1137710.4697990951</v>
      </c>
      <c r="O30" s="1">
        <f t="shared" si="3"/>
        <v>212461.1840687588</v>
      </c>
      <c r="P30" s="1">
        <f t="shared" si="4"/>
        <v>8996189.7255223468</v>
      </c>
      <c r="Q30" s="1">
        <f t="shared" si="8"/>
        <v>-625752.80362413905</v>
      </c>
      <c r="R30" s="1">
        <f t="shared" si="9"/>
        <v>0</v>
      </c>
      <c r="S30" s="1">
        <f t="shared" si="10"/>
        <v>0</v>
      </c>
      <c r="T30" s="1">
        <f t="shared" si="11"/>
        <v>9370649.6525241099</v>
      </c>
      <c r="U30" s="1">
        <f t="shared" si="5"/>
        <v>8182557.0792575711</v>
      </c>
      <c r="V30" s="1">
        <f t="shared" si="6"/>
        <v>-23047.702034543268</v>
      </c>
      <c r="W30" s="91">
        <f t="shared" si="7"/>
        <v>2.8166869856573562E-3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8">
        <f>Dataset!AC31</f>
        <v>24.3</v>
      </c>
      <c r="F31" s="8">
        <f>Dataset!AD31</f>
        <v>68.599999999999994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-10908701.1490326</v>
      </c>
      <c r="N31" s="1">
        <f t="shared" si="2"/>
        <v>220289.75630372914</v>
      </c>
      <c r="O31" s="1">
        <f t="shared" si="3"/>
        <v>1041059.8019369181</v>
      </c>
      <c r="P31" s="1">
        <f t="shared" si="4"/>
        <v>8705990.0569571108</v>
      </c>
      <c r="Q31" s="1">
        <f t="shared" si="8"/>
        <v>0</v>
      </c>
      <c r="R31" s="1">
        <f t="shared" si="9"/>
        <v>0</v>
      </c>
      <c r="S31" s="1">
        <f t="shared" si="10"/>
        <v>0</v>
      </c>
      <c r="T31" s="1">
        <f t="shared" si="11"/>
        <v>9369999.5901132505</v>
      </c>
      <c r="U31" s="1">
        <f t="shared" si="5"/>
        <v>8428638.0562784094</v>
      </c>
      <c r="V31" s="1">
        <f t="shared" si="6"/>
        <v>486275.49098297674</v>
      </c>
      <c r="W31" s="91">
        <f t="shared" si="7"/>
        <v>5.7693246255930392E-2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8">
        <f>Dataset!AC32</f>
        <v>6.3</v>
      </c>
      <c r="F32" s="8">
        <f>Dataset!AD32</f>
        <v>88.9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-10908701.1490326</v>
      </c>
      <c r="N32" s="1">
        <f t="shared" si="2"/>
        <v>57112.159041707557</v>
      </c>
      <c r="O32" s="1">
        <f t="shared" si="3"/>
        <v>1349128.5188366184</v>
      </c>
      <c r="P32" s="1">
        <f t="shared" si="4"/>
        <v>8996189.7255223468</v>
      </c>
      <c r="Q32" s="1">
        <f t="shared" si="8"/>
        <v>0</v>
      </c>
      <c r="R32" s="1">
        <f t="shared" si="9"/>
        <v>0</v>
      </c>
      <c r="S32" s="1">
        <f t="shared" si="10"/>
        <v>0</v>
      </c>
      <c r="T32" s="1">
        <f t="shared" si="11"/>
        <v>9351797.8426092155</v>
      </c>
      <c r="U32" s="1">
        <f t="shared" si="5"/>
        <v>8845527.0969772898</v>
      </c>
      <c r="V32" s="1">
        <f t="shared" si="6"/>
        <v>197771.03812687844</v>
      </c>
      <c r="W32" s="91">
        <f t="shared" si="7"/>
        <v>2.2358310133317114E-2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8">
        <f>Dataset!AC33</f>
        <v>7.6</v>
      </c>
      <c r="F33" s="8">
        <f>Dataset!AD33</f>
        <v>91.4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-10908701.1490326</v>
      </c>
      <c r="N33" s="1">
        <f t="shared" si="2"/>
        <v>68897.207732853552</v>
      </c>
      <c r="O33" s="1">
        <f t="shared" si="3"/>
        <v>1387068.0159917539</v>
      </c>
      <c r="P33" s="1">
        <f t="shared" si="4"/>
        <v>8996189.7255223468</v>
      </c>
      <c r="Q33" s="1">
        <f t="shared" si="8"/>
        <v>0</v>
      </c>
      <c r="R33" s="1">
        <f t="shared" si="9"/>
        <v>0</v>
      </c>
      <c r="S33" s="1">
        <f t="shared" si="10"/>
        <v>0</v>
      </c>
      <c r="T33" s="1">
        <f t="shared" si="11"/>
        <v>9393401.8369041532</v>
      </c>
      <c r="U33" s="1">
        <f t="shared" si="5"/>
        <v>8936855.6371185072</v>
      </c>
      <c r="V33" s="1">
        <f t="shared" si="6"/>
        <v>391570.70883579738</v>
      </c>
      <c r="W33" s="91">
        <f t="shared" si="7"/>
        <v>4.3815266211690844E-2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8">
        <f>Dataset!AC34</f>
        <v>46</v>
      </c>
      <c r="F34" s="8">
        <f>Dataset!AD34</f>
        <v>41.1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12">$AB$8</f>
        <v>-10908701.1490326</v>
      </c>
      <c r="N34" s="1">
        <f t="shared" ref="N34:N65" si="13">E34*$AB$9</f>
        <v>417009.4152251663</v>
      </c>
      <c r="O34" s="1">
        <f t="shared" ref="O34:O65" si="14">F34*$AB$10</f>
        <v>623725.3332304277</v>
      </c>
      <c r="P34" s="1">
        <f t="shared" ref="P34:P65" si="15">G34*$AB$11</f>
        <v>8705990.0569571108</v>
      </c>
      <c r="Q34" s="1">
        <f t="shared" si="8"/>
        <v>-625752.80362413905</v>
      </c>
      <c r="R34" s="1">
        <f t="shared" si="9"/>
        <v>0</v>
      </c>
      <c r="S34" s="1">
        <f t="shared" si="10"/>
        <v>0</v>
      </c>
      <c r="T34" s="1">
        <f t="shared" si="11"/>
        <v>9384300.9631521367</v>
      </c>
      <c r="U34" s="1">
        <f t="shared" ref="U34:U65" si="16">SUM(M34:T34)</f>
        <v>7596571.8159081032</v>
      </c>
      <c r="V34" s="1">
        <f t="shared" ref="V34:V65" si="17">U34-D34</f>
        <v>-334202.02850100771</v>
      </c>
      <c r="W34" s="91">
        <f t="shared" si="7"/>
        <v>4.399379570152287E-2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8">
        <f>Dataset!AC35</f>
        <v>181.9</v>
      </c>
      <c r="F35" s="8">
        <f>Dataset!AD35</f>
        <v>6.3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12"/>
        <v>-10908701.1490326</v>
      </c>
      <c r="N35" s="1">
        <f t="shared" si="13"/>
        <v>1649000.2745534293</v>
      </c>
      <c r="O35" s="1">
        <f t="shared" si="14"/>
        <v>95607.532830941462</v>
      </c>
      <c r="P35" s="1">
        <f t="shared" si="15"/>
        <v>8996189.7255223468</v>
      </c>
      <c r="Q35" s="1">
        <f t="shared" si="8"/>
        <v>-625752.80362413905</v>
      </c>
      <c r="R35" s="1">
        <f t="shared" si="9"/>
        <v>0</v>
      </c>
      <c r="S35" s="1">
        <f t="shared" si="10"/>
        <v>0</v>
      </c>
      <c r="T35" s="1">
        <f t="shared" si="11"/>
        <v>9401202.5858344547</v>
      </c>
      <c r="U35" s="1">
        <f t="shared" si="16"/>
        <v>8607546.166084433</v>
      </c>
      <c r="V35" s="1">
        <f t="shared" si="17"/>
        <v>2703.1550894118845</v>
      </c>
      <c r="W35" s="91">
        <f t="shared" si="7"/>
        <v>3.1404479711800933E-4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8">
        <f>Dataset!AC36</f>
        <v>418.3</v>
      </c>
      <c r="F36" s="8">
        <f>Dataset!AD36</f>
        <v>0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12"/>
        <v>-10908701.1490326</v>
      </c>
      <c r="N36" s="1">
        <f t="shared" si="13"/>
        <v>3792066.0519279796</v>
      </c>
      <c r="O36" s="1">
        <f t="shared" si="14"/>
        <v>0</v>
      </c>
      <c r="P36" s="1">
        <f t="shared" si="15"/>
        <v>8705990.0569571108</v>
      </c>
      <c r="Q36" s="1">
        <f t="shared" si="8"/>
        <v>-625752.80362413905</v>
      </c>
      <c r="R36" s="1">
        <f t="shared" si="9"/>
        <v>0</v>
      </c>
      <c r="S36" s="1">
        <f t="shared" si="10"/>
        <v>0</v>
      </c>
      <c r="T36" s="1">
        <f t="shared" si="11"/>
        <v>9475309.7006723154</v>
      </c>
      <c r="U36" s="1">
        <f t="shared" si="16"/>
        <v>10438911.856900668</v>
      </c>
      <c r="V36" s="1">
        <f t="shared" si="17"/>
        <v>56193.472397901118</v>
      </c>
      <c r="W36" s="91">
        <f t="shared" si="7"/>
        <v>5.3830775820522224E-3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8">
        <f>Dataset!AC37</f>
        <v>518.1</v>
      </c>
      <c r="F37" s="8">
        <f>Dataset!AD37</f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12"/>
        <v>-10908701.1490326</v>
      </c>
      <c r="N37" s="1">
        <f t="shared" si="13"/>
        <v>4696795.1745251883</v>
      </c>
      <c r="O37" s="1">
        <f t="shared" si="14"/>
        <v>0</v>
      </c>
      <c r="P37" s="1">
        <f t="shared" si="15"/>
        <v>8996189.7255223468</v>
      </c>
      <c r="Q37" s="1">
        <f t="shared" si="8"/>
        <v>0</v>
      </c>
      <c r="R37" s="1">
        <f t="shared" si="9"/>
        <v>0</v>
      </c>
      <c r="S37" s="1">
        <f t="shared" si="10"/>
        <v>0</v>
      </c>
      <c r="T37" s="1">
        <f t="shared" si="11"/>
        <v>9416154.0212841984</v>
      </c>
      <c r="U37" s="1">
        <f t="shared" si="16"/>
        <v>12200437.772299133</v>
      </c>
      <c r="V37" s="1">
        <f t="shared" si="17"/>
        <v>-484103.82465718314</v>
      </c>
      <c r="W37" s="91">
        <f t="shared" si="7"/>
        <v>3.9679217556957823E-2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8">
        <f>Dataset!AC38</f>
        <v>762.7</v>
      </c>
      <c r="F38" s="8">
        <f>Dataset!AD38</f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12"/>
        <v>-10908701.1490326</v>
      </c>
      <c r="N38" s="1">
        <f t="shared" si="13"/>
        <v>6914197.4128746595</v>
      </c>
      <c r="O38" s="1">
        <f t="shared" si="14"/>
        <v>0</v>
      </c>
      <c r="P38" s="1">
        <f t="shared" si="15"/>
        <v>8996189.7255223468</v>
      </c>
      <c r="Q38" s="1">
        <f t="shared" si="8"/>
        <v>0</v>
      </c>
      <c r="R38" s="1">
        <f t="shared" si="9"/>
        <v>0</v>
      </c>
      <c r="S38" s="1">
        <f t="shared" si="10"/>
        <v>0</v>
      </c>
      <c r="T38" s="1">
        <f t="shared" si="11"/>
        <v>9496761.7602306418</v>
      </c>
      <c r="U38" s="1">
        <f t="shared" si="16"/>
        <v>14498447.749595048</v>
      </c>
      <c r="V38" s="1">
        <f t="shared" si="17"/>
        <v>84741.944435138255</v>
      </c>
      <c r="W38" s="91">
        <f t="shared" si="7"/>
        <v>5.8448977365528777E-3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8">
        <f>Dataset!AC39</f>
        <v>804.7</v>
      </c>
      <c r="F39" s="8">
        <f>Dataset!AD39</f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12"/>
        <v>-10908701.1490326</v>
      </c>
      <c r="N39" s="1">
        <f t="shared" si="13"/>
        <v>7294945.1398193762</v>
      </c>
      <c r="O39" s="1">
        <f t="shared" si="14"/>
        <v>0</v>
      </c>
      <c r="P39" s="1">
        <f t="shared" si="15"/>
        <v>8125590.7198266368</v>
      </c>
      <c r="Q39" s="1">
        <f t="shared" si="8"/>
        <v>0</v>
      </c>
      <c r="R39" s="1">
        <f t="shared" si="9"/>
        <v>0</v>
      </c>
      <c r="S39" s="1">
        <f t="shared" si="10"/>
        <v>0</v>
      </c>
      <c r="T39" s="1">
        <f t="shared" si="11"/>
        <v>9472059.3886180222</v>
      </c>
      <c r="U39" s="1">
        <f t="shared" si="16"/>
        <v>13983894.099231435</v>
      </c>
      <c r="V39" s="1">
        <f t="shared" si="17"/>
        <v>346351.77036314458</v>
      </c>
      <c r="W39" s="91">
        <f t="shared" si="7"/>
        <v>2.4767905699613409E-2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8">
        <f>Dataset!AC40</f>
        <v>584.70000000000005</v>
      </c>
      <c r="F40" s="8">
        <f>Dataset!AD40</f>
        <v>0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12"/>
        <v>-10908701.1490326</v>
      </c>
      <c r="N40" s="1">
        <f t="shared" si="13"/>
        <v>5300552.2843946684</v>
      </c>
      <c r="O40" s="1">
        <f t="shared" si="14"/>
        <v>0</v>
      </c>
      <c r="P40" s="1">
        <f t="shared" si="15"/>
        <v>8996189.7255223468</v>
      </c>
      <c r="Q40" s="1">
        <f t="shared" si="8"/>
        <v>-625752.80362413905</v>
      </c>
      <c r="R40" s="1">
        <f t="shared" si="9"/>
        <v>0</v>
      </c>
      <c r="S40" s="1">
        <f t="shared" si="10"/>
        <v>0</v>
      </c>
      <c r="T40" s="1">
        <f t="shared" si="11"/>
        <v>9448657.1418271195</v>
      </c>
      <c r="U40" s="1">
        <f t="shared" si="16"/>
        <v>12210945.199087396</v>
      </c>
      <c r="V40" s="1">
        <f t="shared" si="17"/>
        <v>-315397.20444731601</v>
      </c>
      <c r="W40" s="91">
        <f t="shared" si="7"/>
        <v>2.5829057399331192E-2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8">
        <f>Dataset!AC41</f>
        <v>306.8</v>
      </c>
      <c r="F41" s="8">
        <f>Dataset!AD41</f>
        <v>0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12"/>
        <v>-10908701.1490326</v>
      </c>
      <c r="N41" s="1">
        <f t="shared" si="13"/>
        <v>2781271.4911104571</v>
      </c>
      <c r="O41" s="1">
        <f t="shared" si="14"/>
        <v>0</v>
      </c>
      <c r="P41" s="1">
        <f t="shared" si="15"/>
        <v>8705990.0569571108</v>
      </c>
      <c r="Q41" s="1">
        <f t="shared" si="8"/>
        <v>-625752.80362413905</v>
      </c>
      <c r="R41" s="1">
        <f t="shared" si="9"/>
        <v>0</v>
      </c>
      <c r="S41" s="1">
        <f t="shared" si="10"/>
        <v>0</v>
      </c>
      <c r="T41" s="1">
        <f t="shared" si="11"/>
        <v>9409653.3971756138</v>
      </c>
      <c r="U41" s="1">
        <f t="shared" si="16"/>
        <v>9362460.9925864432</v>
      </c>
      <c r="V41" s="1">
        <f t="shared" si="17"/>
        <v>89369.026536352932</v>
      </c>
      <c r="W41" s="91">
        <f t="shared" si="7"/>
        <v>9.5454631647724636E-3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8">
        <f>Dataset!AC42</f>
        <v>111.5</v>
      </c>
      <c r="F42" s="8">
        <f>Dataset!AD42</f>
        <v>42.5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12"/>
        <v>-10908701.1490326</v>
      </c>
      <c r="N42" s="1">
        <f t="shared" si="13"/>
        <v>1010794.5608175226</v>
      </c>
      <c r="O42" s="1">
        <f t="shared" si="14"/>
        <v>644971.45163730346</v>
      </c>
      <c r="P42" s="1">
        <f t="shared" si="15"/>
        <v>8996189.7255223468</v>
      </c>
      <c r="Q42" s="1">
        <f t="shared" si="8"/>
        <v>-625752.80362413905</v>
      </c>
      <c r="R42" s="1">
        <f t="shared" si="9"/>
        <v>0</v>
      </c>
      <c r="S42" s="1">
        <f t="shared" si="10"/>
        <v>0</v>
      </c>
      <c r="T42" s="1">
        <f t="shared" si="11"/>
        <v>9508462.8836260941</v>
      </c>
      <c r="U42" s="1">
        <f t="shared" si="16"/>
        <v>8625964.6689465288</v>
      </c>
      <c r="V42" s="1">
        <f t="shared" si="17"/>
        <v>544184.98186610732</v>
      </c>
      <c r="W42" s="91">
        <f t="shared" si="7"/>
        <v>6.3086854949125068E-2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8">
        <f>Dataset!AC43</f>
        <v>29.1</v>
      </c>
      <c r="F43" s="8">
        <f>Dataset!AD43</f>
        <v>25.3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12"/>
        <v>-10908701.1490326</v>
      </c>
      <c r="N43" s="1">
        <f t="shared" si="13"/>
        <v>263803.78224026825</v>
      </c>
      <c r="O43" s="1">
        <f t="shared" si="14"/>
        <v>383947.71120997128</v>
      </c>
      <c r="P43" s="1">
        <f t="shared" si="15"/>
        <v>8705990.0569571108</v>
      </c>
      <c r="Q43" s="1">
        <f t="shared" si="8"/>
        <v>0</v>
      </c>
      <c r="R43" s="1">
        <f t="shared" si="9"/>
        <v>0</v>
      </c>
      <c r="S43" s="1">
        <f t="shared" si="10"/>
        <v>0</v>
      </c>
      <c r="T43" s="1">
        <f t="shared" si="11"/>
        <v>9477909.9503157493</v>
      </c>
      <c r="U43" s="1">
        <f t="shared" si="16"/>
        <v>7922950.3516904991</v>
      </c>
      <c r="V43" s="1">
        <f t="shared" si="17"/>
        <v>132203.31501785852</v>
      </c>
      <c r="W43" s="91">
        <f t="shared" si="7"/>
        <v>1.6686121854802567E-2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8">
        <f>Dataset!AC44</f>
        <v>4.8</v>
      </c>
      <c r="F44" s="8">
        <f>Dataset!AD44</f>
        <v>129.19999999999999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12"/>
        <v>-10908701.1490326</v>
      </c>
      <c r="N44" s="1">
        <f t="shared" si="13"/>
        <v>43514.025936539088</v>
      </c>
      <c r="O44" s="1">
        <f t="shared" si="14"/>
        <v>1960713.2129774024</v>
      </c>
      <c r="P44" s="1">
        <f t="shared" si="15"/>
        <v>8996189.7255223468</v>
      </c>
      <c r="Q44" s="1">
        <f t="shared" si="8"/>
        <v>0</v>
      </c>
      <c r="R44" s="1">
        <f t="shared" si="9"/>
        <v>0</v>
      </c>
      <c r="S44" s="1">
        <f t="shared" si="10"/>
        <v>0</v>
      </c>
      <c r="T44" s="1">
        <f t="shared" si="11"/>
        <v>9460358.2652225718</v>
      </c>
      <c r="U44" s="1">
        <f t="shared" si="16"/>
        <v>9552074.0806262586</v>
      </c>
      <c r="V44" s="1">
        <f t="shared" si="17"/>
        <v>367782.76720236987</v>
      </c>
      <c r="W44" s="91">
        <f t="shared" si="7"/>
        <v>3.8502922412245059E-2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8">
        <f>Dataset!AC45</f>
        <v>0.4</v>
      </c>
      <c r="F45" s="8">
        <f>Dataset!AD45</f>
        <v>115.8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12"/>
        <v>-10908701.1490326</v>
      </c>
      <c r="N45" s="1">
        <f t="shared" si="13"/>
        <v>3626.1688280449243</v>
      </c>
      <c r="O45" s="1">
        <f t="shared" si="14"/>
        <v>1757357.5082258764</v>
      </c>
      <c r="P45" s="1">
        <f t="shared" si="15"/>
        <v>8996189.7255223468</v>
      </c>
      <c r="Q45" s="1">
        <f t="shared" si="8"/>
        <v>0</v>
      </c>
      <c r="R45" s="1">
        <f t="shared" si="9"/>
        <v>0</v>
      </c>
      <c r="S45" s="1">
        <f t="shared" si="10"/>
        <v>0</v>
      </c>
      <c r="T45" s="1">
        <f t="shared" si="11"/>
        <v>9477259.8879048899</v>
      </c>
      <c r="U45" s="1">
        <f t="shared" si="16"/>
        <v>9325732.1414485574</v>
      </c>
      <c r="V45" s="1">
        <f t="shared" si="17"/>
        <v>-179540.41220542416</v>
      </c>
      <c r="W45" s="91">
        <f t="shared" si="7"/>
        <v>1.9252151947132413E-2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8">
        <f>Dataset!AC46</f>
        <v>11.3</v>
      </c>
      <c r="F46" s="8">
        <f>Dataset!AD46</f>
        <v>113.7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12"/>
        <v>-10908701.1490326</v>
      </c>
      <c r="N46" s="1">
        <f t="shared" si="13"/>
        <v>102439.26939226911</v>
      </c>
      <c r="O46" s="1">
        <f t="shared" si="14"/>
        <v>1725488.3306155626</v>
      </c>
      <c r="P46" s="1">
        <f t="shared" si="15"/>
        <v>8705990.0569571108</v>
      </c>
      <c r="Q46" s="1">
        <f t="shared" si="8"/>
        <v>-625752.80362413905</v>
      </c>
      <c r="R46" s="1">
        <f t="shared" si="9"/>
        <v>0</v>
      </c>
      <c r="S46" s="1">
        <f t="shared" si="10"/>
        <v>0</v>
      </c>
      <c r="T46" s="1">
        <f t="shared" si="11"/>
        <v>9509112.9460369516</v>
      </c>
      <c r="U46" s="1">
        <f t="shared" si="16"/>
        <v>8508576.650345156</v>
      </c>
      <c r="V46" s="1">
        <f t="shared" si="17"/>
        <v>56571.561599364504</v>
      </c>
      <c r="W46" s="91">
        <f t="shared" si="7"/>
        <v>6.6487691095865773E-3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8">
        <f>Dataset!AC47</f>
        <v>199.1</v>
      </c>
      <c r="F47" s="8">
        <f>Dataset!AD47</f>
        <v>6.8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12"/>
        <v>-10908701.1490326</v>
      </c>
      <c r="N47" s="1">
        <f t="shared" si="13"/>
        <v>1804925.5341593609</v>
      </c>
      <c r="O47" s="1">
        <f t="shared" si="14"/>
        <v>103195.43226196856</v>
      </c>
      <c r="P47" s="1">
        <f t="shared" si="15"/>
        <v>8996189.7255223468</v>
      </c>
      <c r="Q47" s="1">
        <f t="shared" si="8"/>
        <v>-625752.80362413905</v>
      </c>
      <c r="R47" s="1">
        <f t="shared" si="9"/>
        <v>0</v>
      </c>
      <c r="S47" s="1">
        <f t="shared" si="10"/>
        <v>0</v>
      </c>
      <c r="T47" s="1">
        <f t="shared" si="11"/>
        <v>9496761.7602306418</v>
      </c>
      <c r="U47" s="1">
        <f t="shared" si="16"/>
        <v>8866618.4995175786</v>
      </c>
      <c r="V47" s="1">
        <f t="shared" si="17"/>
        <v>427800.18525783531</v>
      </c>
      <c r="W47" s="91">
        <f t="shared" si="7"/>
        <v>4.824840329840642E-2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8">
        <f>Dataset!AC48</f>
        <v>281.10000000000002</v>
      </c>
      <c r="F48" s="8">
        <f>Dataset!AD48</f>
        <v>3.5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12"/>
        <v>-10908701.1490326</v>
      </c>
      <c r="N48" s="1">
        <f t="shared" si="13"/>
        <v>2548290.1439085705</v>
      </c>
      <c r="O48" s="1">
        <f t="shared" si="14"/>
        <v>53115.296017189699</v>
      </c>
      <c r="P48" s="1">
        <f t="shared" si="15"/>
        <v>8705990.0569571108</v>
      </c>
      <c r="Q48" s="1">
        <f t="shared" si="8"/>
        <v>-625752.80362413905</v>
      </c>
      <c r="R48" s="1">
        <f t="shared" si="9"/>
        <v>0</v>
      </c>
      <c r="S48" s="1">
        <f t="shared" si="10"/>
        <v>0</v>
      </c>
      <c r="T48" s="1">
        <f t="shared" si="11"/>
        <v>9481810.3247808982</v>
      </c>
      <c r="U48" s="1">
        <f t="shared" si="16"/>
        <v>9254751.8690070305</v>
      </c>
      <c r="V48" s="1">
        <f t="shared" si="17"/>
        <v>171216.58703809418</v>
      </c>
      <c r="W48" s="91">
        <f t="shared" si="7"/>
        <v>1.8500397359271881E-2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8">
        <f>Dataset!AC49</f>
        <v>374.6</v>
      </c>
      <c r="F49" s="8">
        <f>Dataset!AD49</f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12"/>
        <v>-10908701.1490326</v>
      </c>
      <c r="N49" s="1">
        <f t="shared" si="13"/>
        <v>3395907.1074640718</v>
      </c>
      <c r="O49" s="1">
        <f t="shared" si="14"/>
        <v>0</v>
      </c>
      <c r="P49" s="1">
        <f t="shared" si="15"/>
        <v>8996189.7255223468</v>
      </c>
      <c r="Q49" s="1">
        <f t="shared" si="8"/>
        <v>0</v>
      </c>
      <c r="R49" s="1">
        <f t="shared" si="9"/>
        <v>0</v>
      </c>
      <c r="S49" s="1">
        <f t="shared" si="10"/>
        <v>0</v>
      </c>
      <c r="T49" s="1">
        <f t="shared" si="11"/>
        <v>9538365.7545255814</v>
      </c>
      <c r="U49" s="1">
        <f t="shared" si="16"/>
        <v>11021761.438479399</v>
      </c>
      <c r="V49" s="1">
        <f t="shared" si="17"/>
        <v>-94073.0943069309</v>
      </c>
      <c r="W49" s="91">
        <f t="shared" si="7"/>
        <v>8.5352141608237841E-3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8">
        <f>Dataset!AC50</f>
        <v>620.29999999999995</v>
      </c>
      <c r="F50" s="8">
        <f>Dataset!AD50</f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12"/>
        <v>-10908701.1490326</v>
      </c>
      <c r="N50" s="1">
        <f t="shared" si="13"/>
        <v>5623281.3100906657</v>
      </c>
      <c r="O50" s="1">
        <f t="shared" si="14"/>
        <v>0</v>
      </c>
      <c r="P50" s="1">
        <f t="shared" si="15"/>
        <v>8996189.7255223468</v>
      </c>
      <c r="Q50" s="1">
        <f t="shared" si="8"/>
        <v>0</v>
      </c>
      <c r="R50" s="1">
        <f t="shared" si="9"/>
        <v>0</v>
      </c>
      <c r="S50" s="1">
        <f t="shared" si="10"/>
        <v>0</v>
      </c>
      <c r="T50" s="1">
        <f t="shared" si="11"/>
        <v>9571518.93747936</v>
      </c>
      <c r="U50" s="1">
        <f t="shared" si="16"/>
        <v>13282288.824059773</v>
      </c>
      <c r="V50" s="1">
        <f t="shared" si="17"/>
        <v>696096.96411661431</v>
      </c>
      <c r="W50" s="91">
        <f t="shared" si="7"/>
        <v>5.2407907502786115E-2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8">
        <f>Dataset!AC51</f>
        <v>565.5</v>
      </c>
      <c r="F51" s="8">
        <f>Dataset!AD51</f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12"/>
        <v>-10908701.1490326</v>
      </c>
      <c r="N51" s="1">
        <f t="shared" si="13"/>
        <v>5126496.1806485113</v>
      </c>
      <c r="O51" s="1">
        <f t="shared" si="14"/>
        <v>0</v>
      </c>
      <c r="P51" s="1">
        <f t="shared" si="15"/>
        <v>8415790.3883918729</v>
      </c>
      <c r="Q51" s="1">
        <f t="shared" si="8"/>
        <v>0</v>
      </c>
      <c r="R51" s="1">
        <f t="shared" si="9"/>
        <v>0</v>
      </c>
      <c r="S51" s="1">
        <f t="shared" si="10"/>
        <v>0</v>
      </c>
      <c r="T51" s="1">
        <f t="shared" si="11"/>
        <v>9533815.3176495731</v>
      </c>
      <c r="U51" s="1">
        <f t="shared" si="16"/>
        <v>12167400.737657357</v>
      </c>
      <c r="V51" s="1">
        <f t="shared" si="17"/>
        <v>291460.46703215316</v>
      </c>
      <c r="W51" s="91">
        <f t="shared" si="7"/>
        <v>2.3954209556861304E-2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8">
        <f>Dataset!AC52</f>
        <v>451.3</v>
      </c>
      <c r="F52" s="8">
        <f>Dataset!AD52</f>
        <v>0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12"/>
        <v>-10908701.1490326</v>
      </c>
      <c r="N52" s="1">
        <f t="shared" si="13"/>
        <v>4091224.9802416856</v>
      </c>
      <c r="O52" s="1">
        <f t="shared" si="14"/>
        <v>0</v>
      </c>
      <c r="P52" s="1">
        <f t="shared" si="15"/>
        <v>8996189.7255223468</v>
      </c>
      <c r="Q52" s="1">
        <f t="shared" si="8"/>
        <v>-625752.80362413905</v>
      </c>
      <c r="R52" s="1">
        <f t="shared" si="9"/>
        <v>0</v>
      </c>
      <c r="S52" s="1">
        <f t="shared" si="10"/>
        <v>0</v>
      </c>
      <c r="T52" s="1">
        <f t="shared" si="11"/>
        <v>9554292.2835916132</v>
      </c>
      <c r="U52" s="1">
        <f t="shared" si="16"/>
        <v>11107253.036698908</v>
      </c>
      <c r="V52" s="1">
        <f t="shared" si="17"/>
        <v>-302286.49034866318</v>
      </c>
      <c r="W52" s="91">
        <f t="shared" si="7"/>
        <v>2.7215233987187816E-2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8">
        <f>Dataset!AC53</f>
        <v>379.8</v>
      </c>
      <c r="F53" s="8">
        <f>Dataset!AD53</f>
        <v>0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12"/>
        <v>-10908701.1490326</v>
      </c>
      <c r="N53" s="1">
        <f t="shared" si="13"/>
        <v>3443047.3022286557</v>
      </c>
      <c r="O53" s="1">
        <f t="shared" si="14"/>
        <v>0</v>
      </c>
      <c r="P53" s="1">
        <f t="shared" si="15"/>
        <v>8705990.0569571108</v>
      </c>
      <c r="Q53" s="1">
        <f t="shared" si="8"/>
        <v>-625752.80362413905</v>
      </c>
      <c r="R53" s="1">
        <f t="shared" si="9"/>
        <v>0</v>
      </c>
      <c r="S53" s="1">
        <f t="shared" si="10"/>
        <v>0</v>
      </c>
      <c r="T53" s="1">
        <f t="shared" si="11"/>
        <v>9554292.2835916132</v>
      </c>
      <c r="U53" s="1">
        <f t="shared" si="16"/>
        <v>10168875.690120641</v>
      </c>
      <c r="V53" s="1">
        <f t="shared" si="17"/>
        <v>645764.23515438661</v>
      </c>
      <c r="W53" s="91">
        <f t="shared" si="7"/>
        <v>6.3503995410403663E-2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8">
        <f>Dataset!AC54</f>
        <v>156.19999999999999</v>
      </c>
      <c r="F54" s="8">
        <f>Dataset!AD54</f>
        <v>30.6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12"/>
        <v>-10908701.1490326</v>
      </c>
      <c r="N54" s="1">
        <f t="shared" si="13"/>
        <v>1416018.9273515427</v>
      </c>
      <c r="O54" s="1">
        <f t="shared" si="14"/>
        <v>464379.44517885853</v>
      </c>
      <c r="P54" s="1">
        <f t="shared" si="15"/>
        <v>8996189.7255223468</v>
      </c>
      <c r="Q54" s="1">
        <f t="shared" si="8"/>
        <v>-625752.80362413905</v>
      </c>
      <c r="R54" s="1">
        <f t="shared" si="9"/>
        <v>0</v>
      </c>
      <c r="S54" s="1">
        <f t="shared" si="10"/>
        <v>0</v>
      </c>
      <c r="T54" s="1">
        <f t="shared" si="11"/>
        <v>9642375.7402629275</v>
      </c>
      <c r="U54" s="1">
        <f t="shared" si="16"/>
        <v>8984509.8856589366</v>
      </c>
      <c r="V54" s="1">
        <f t="shared" si="17"/>
        <v>583714.56134750508</v>
      </c>
      <c r="W54" s="91">
        <f t="shared" si="7"/>
        <v>6.4968993164471842E-2</v>
      </c>
      <c r="AB54">
        <v>1</v>
      </c>
      <c r="AC54">
        <f>AB54+1</f>
        <v>2</v>
      </c>
      <c r="AD54">
        <f t="shared" ref="AD54:AM54" si="18">AC54+1</f>
        <v>3</v>
      </c>
      <c r="AE54">
        <f t="shared" si="18"/>
        <v>4</v>
      </c>
      <c r="AF54">
        <f t="shared" si="18"/>
        <v>5</v>
      </c>
      <c r="AG54">
        <f t="shared" si="18"/>
        <v>6</v>
      </c>
      <c r="AH54">
        <f t="shared" si="18"/>
        <v>7</v>
      </c>
      <c r="AI54">
        <f t="shared" si="18"/>
        <v>8</v>
      </c>
      <c r="AJ54">
        <f t="shared" si="18"/>
        <v>9</v>
      </c>
      <c r="AK54">
        <f t="shared" si="18"/>
        <v>10</v>
      </c>
      <c r="AL54">
        <f>AK54+1</f>
        <v>11</v>
      </c>
      <c r="AM54">
        <f t="shared" si="18"/>
        <v>12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8">
        <f>Dataset!AC55</f>
        <v>28.5</v>
      </c>
      <c r="F55" s="8">
        <f>Dataset!AD55</f>
        <v>67.5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12"/>
        <v>-10908701.1490326</v>
      </c>
      <c r="N55" s="1">
        <f t="shared" si="13"/>
        <v>258364.52899820084</v>
      </c>
      <c r="O55" s="1">
        <f t="shared" si="14"/>
        <v>1024366.4231886585</v>
      </c>
      <c r="P55" s="1">
        <f t="shared" si="15"/>
        <v>8705990.0569571108</v>
      </c>
      <c r="Q55" s="1">
        <f t="shared" si="8"/>
        <v>0</v>
      </c>
      <c r="R55" s="1">
        <f t="shared" si="9"/>
        <v>0</v>
      </c>
      <c r="S55" s="1">
        <f t="shared" si="10"/>
        <v>0</v>
      </c>
      <c r="T55" s="1">
        <f t="shared" si="11"/>
        <v>9605322.1828439981</v>
      </c>
      <c r="U55" s="1">
        <f t="shared" si="16"/>
        <v>8685342.0429553688</v>
      </c>
      <c r="V55" s="1">
        <f t="shared" si="17"/>
        <v>276134.68057556823</v>
      </c>
      <c r="W55" s="91">
        <f t="shared" ref="W55:W117" si="19">ABS(V55/U55)</f>
        <v>3.1793184334005534E-2</v>
      </c>
      <c r="AA55">
        <v>2012</v>
      </c>
      <c r="AB55" s="8">
        <f t="shared" ref="AB55:AM64" si="20">SUMIFS($V:$V,$B:$B,$AA55,$C:$C,AB$54)</f>
        <v>-532879.38685567863</v>
      </c>
      <c r="AC55" s="8">
        <f t="shared" si="20"/>
        <v>-227061.36330696009</v>
      </c>
      <c r="AD55" s="8">
        <f t="shared" si="20"/>
        <v>-750504.20184748992</v>
      </c>
      <c r="AE55" s="8">
        <f t="shared" si="20"/>
        <v>641782.99645062536</v>
      </c>
      <c r="AF55" s="8">
        <f t="shared" si="20"/>
        <v>43730.728324064985</v>
      </c>
      <c r="AG55" s="8">
        <f t="shared" si="20"/>
        <v>399700.32945313118</v>
      </c>
      <c r="AH55" s="8">
        <f t="shared" si="20"/>
        <v>216506.57591978274</v>
      </c>
      <c r="AI55" s="8">
        <f t="shared" si="20"/>
        <v>268954.65269954875</v>
      </c>
      <c r="AJ55" s="8">
        <f t="shared" si="20"/>
        <v>-274850.20063248649</v>
      </c>
      <c r="AK55" s="8">
        <f t="shared" si="20"/>
        <v>-135471.28776967805</v>
      </c>
      <c r="AL55" s="8">
        <f t="shared" si="20"/>
        <v>10907.749579459429</v>
      </c>
      <c r="AM55" s="8">
        <f t="shared" si="20"/>
        <v>-353466.86316513456</v>
      </c>
      <c r="AN55" s="1">
        <f t="shared" ref="AN55:AN64" si="21">SUM(AB55:AM55)</f>
        <v>-692650.2711508153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8">
        <f>Dataset!AC56</f>
        <v>0</v>
      </c>
      <c r="F56" s="8">
        <f>Dataset!AD56</f>
        <v>182.4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12"/>
        <v>-10908701.1490326</v>
      </c>
      <c r="N56" s="1">
        <f t="shared" si="13"/>
        <v>0</v>
      </c>
      <c r="O56" s="1">
        <f t="shared" si="14"/>
        <v>2768065.7124386863</v>
      </c>
      <c r="P56" s="1">
        <f t="shared" si="15"/>
        <v>8996189.7255223468</v>
      </c>
      <c r="Q56" s="1">
        <f t="shared" si="8"/>
        <v>0</v>
      </c>
      <c r="R56" s="1">
        <f t="shared" si="9"/>
        <v>0</v>
      </c>
      <c r="S56" s="1">
        <f t="shared" si="10"/>
        <v>0</v>
      </c>
      <c r="T56" s="1">
        <f t="shared" si="11"/>
        <v>9610522.6821308658</v>
      </c>
      <c r="U56" s="1">
        <f t="shared" si="16"/>
        <v>10466076.971059298</v>
      </c>
      <c r="V56" s="1">
        <f t="shared" si="17"/>
        <v>90301.396351821721</v>
      </c>
      <c r="W56" s="91">
        <f t="shared" si="19"/>
        <v>8.6280080493887374E-3</v>
      </c>
      <c r="AA56">
        <f>AA55+1</f>
        <v>2013</v>
      </c>
      <c r="AB56" s="8">
        <f t="shared" si="20"/>
        <v>-674355.91980421916</v>
      </c>
      <c r="AC56" s="8">
        <f t="shared" si="20"/>
        <v>-124433.75338590704</v>
      </c>
      <c r="AD56" s="8">
        <f t="shared" si="20"/>
        <v>-394310.31903340295</v>
      </c>
      <c r="AE56" s="8">
        <f t="shared" si="20"/>
        <v>7019.0136898290366</v>
      </c>
      <c r="AF56" s="8">
        <f t="shared" si="20"/>
        <v>166359.02527434379</v>
      </c>
      <c r="AG56" s="8">
        <f t="shared" si="20"/>
        <v>218080.598812446</v>
      </c>
      <c r="AH56" s="8">
        <f t="shared" si="20"/>
        <v>335100.77411889657</v>
      </c>
      <c r="AI56" s="8">
        <f t="shared" si="20"/>
        <v>224013.63952132687</v>
      </c>
      <c r="AJ56" s="8">
        <f t="shared" si="20"/>
        <v>-261744.00192011148</v>
      </c>
      <c r="AK56" s="8">
        <f t="shared" si="20"/>
        <v>-50361.807298704982</v>
      </c>
      <c r="AL56" s="8">
        <f t="shared" si="20"/>
        <v>-298729.37298140861</v>
      </c>
      <c r="AM56" s="8">
        <f t="shared" si="20"/>
        <v>-342082.12804293819</v>
      </c>
      <c r="AN56" s="1">
        <f t="shared" si="21"/>
        <v>-1195444.2510498501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8">
        <f>Dataset!AC57</f>
        <v>0</v>
      </c>
      <c r="F57" s="8">
        <f>Dataset!AD57</f>
        <v>198.1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12"/>
        <v>-10908701.1490326</v>
      </c>
      <c r="N57" s="1">
        <f t="shared" si="13"/>
        <v>0</v>
      </c>
      <c r="O57" s="1">
        <f t="shared" si="14"/>
        <v>3006325.7545729368</v>
      </c>
      <c r="P57" s="1">
        <f t="shared" si="15"/>
        <v>8996189.7255223468</v>
      </c>
      <c r="Q57" s="1">
        <f t="shared" si="8"/>
        <v>0</v>
      </c>
      <c r="R57" s="1">
        <f t="shared" si="9"/>
        <v>0</v>
      </c>
      <c r="S57" s="1">
        <f t="shared" si="10"/>
        <v>0</v>
      </c>
      <c r="T57" s="1">
        <f t="shared" si="11"/>
        <v>9639775.4906194955</v>
      </c>
      <c r="U57" s="1">
        <f t="shared" si="16"/>
        <v>10733589.821682179</v>
      </c>
      <c r="V57" s="1">
        <f t="shared" si="17"/>
        <v>8306.7846266571432</v>
      </c>
      <c r="W57" s="91">
        <f t="shared" si="19"/>
        <v>7.739055399599102E-4</v>
      </c>
      <c r="AA57">
        <f t="shared" ref="AA57:AA64" si="22">AA56+1</f>
        <v>2014</v>
      </c>
      <c r="AB57" s="8">
        <f t="shared" si="20"/>
        <v>-408226.68400710821</v>
      </c>
      <c r="AC57" s="8">
        <f t="shared" si="20"/>
        <v>-239512.80755354092</v>
      </c>
      <c r="AD57" s="8">
        <f t="shared" si="20"/>
        <v>77031.593020932749</v>
      </c>
      <c r="AE57" s="8">
        <f t="shared" si="20"/>
        <v>-372400.21930698492</v>
      </c>
      <c r="AF57" s="8">
        <f t="shared" si="20"/>
        <v>-23047.702034543268</v>
      </c>
      <c r="AG57" s="8">
        <f t="shared" si="20"/>
        <v>486275.49098297674</v>
      </c>
      <c r="AH57" s="8">
        <f t="shared" si="20"/>
        <v>197771.03812687844</v>
      </c>
      <c r="AI57" s="8">
        <f t="shared" si="20"/>
        <v>391570.70883579738</v>
      </c>
      <c r="AJ57" s="8">
        <f t="shared" si="20"/>
        <v>-334202.02850100771</v>
      </c>
      <c r="AK57" s="8">
        <f t="shared" si="20"/>
        <v>2703.1550894118845</v>
      </c>
      <c r="AL57" s="8">
        <f t="shared" si="20"/>
        <v>56193.472397901118</v>
      </c>
      <c r="AM57" s="8">
        <f t="shared" si="20"/>
        <v>-484103.82465718314</v>
      </c>
      <c r="AN57" s="1">
        <f t="shared" si="21"/>
        <v>-649947.80760646984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8">
        <f>Dataset!AC58</f>
        <v>19.5</v>
      </c>
      <c r="F58" s="8">
        <f>Dataset!AD58</f>
        <v>75.5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12"/>
        <v>-10908701.1490326</v>
      </c>
      <c r="N58" s="1">
        <f t="shared" si="13"/>
        <v>176775.73036719006</v>
      </c>
      <c r="O58" s="1">
        <f t="shared" si="14"/>
        <v>1145772.8140850922</v>
      </c>
      <c r="P58" s="1">
        <f t="shared" si="15"/>
        <v>8705990.0569571108</v>
      </c>
      <c r="Q58" s="1">
        <f t="shared" si="8"/>
        <v>-625752.80362413905</v>
      </c>
      <c r="R58" s="1">
        <f t="shared" si="9"/>
        <v>0</v>
      </c>
      <c r="S58" s="1">
        <f t="shared" si="10"/>
        <v>0</v>
      </c>
      <c r="T58" s="1">
        <f t="shared" si="11"/>
        <v>9618973.4934720248</v>
      </c>
      <c r="U58" s="1">
        <f t="shared" si="16"/>
        <v>8113058.1422246778</v>
      </c>
      <c r="V58" s="1">
        <f t="shared" si="17"/>
        <v>-502151.64318133425</v>
      </c>
      <c r="W58" s="91">
        <f t="shared" si="19"/>
        <v>6.189424929273827E-2</v>
      </c>
      <c r="AA58">
        <f t="shared" si="22"/>
        <v>2015</v>
      </c>
      <c r="AB58" s="8">
        <f t="shared" si="20"/>
        <v>84741.944435138255</v>
      </c>
      <c r="AC58" s="8">
        <f t="shared" si="20"/>
        <v>346351.77036314458</v>
      </c>
      <c r="AD58" s="8">
        <f t="shared" si="20"/>
        <v>-315397.20444731601</v>
      </c>
      <c r="AE58" s="8">
        <f t="shared" si="20"/>
        <v>89369.026536352932</v>
      </c>
      <c r="AF58" s="8">
        <f t="shared" si="20"/>
        <v>544184.98186610732</v>
      </c>
      <c r="AG58" s="8">
        <f t="shared" si="20"/>
        <v>132203.31501785852</v>
      </c>
      <c r="AH58" s="8">
        <f t="shared" si="20"/>
        <v>367782.76720236987</v>
      </c>
      <c r="AI58" s="8">
        <f t="shared" si="20"/>
        <v>-179540.41220542416</v>
      </c>
      <c r="AJ58" s="8">
        <f t="shared" si="20"/>
        <v>56571.561599364504</v>
      </c>
      <c r="AK58" s="8">
        <f t="shared" si="20"/>
        <v>427800.18525783531</v>
      </c>
      <c r="AL58" s="8">
        <f t="shared" si="20"/>
        <v>171216.58703809418</v>
      </c>
      <c r="AM58" s="8">
        <f t="shared" si="20"/>
        <v>-94073.0943069309</v>
      </c>
      <c r="AN58" s="1">
        <f t="shared" si="21"/>
        <v>1631211.4283565944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8">
        <f>Dataset!AC59</f>
        <v>147.6</v>
      </c>
      <c r="F59" s="8">
        <f>Dataset!AD59</f>
        <v>15.8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12"/>
        <v>-10908701.1490326</v>
      </c>
      <c r="N59" s="1">
        <f t="shared" si="13"/>
        <v>1338056.297548577</v>
      </c>
      <c r="O59" s="1">
        <f t="shared" si="14"/>
        <v>239777.62202045636</v>
      </c>
      <c r="P59" s="1">
        <f t="shared" si="15"/>
        <v>8996189.7255223468</v>
      </c>
      <c r="Q59" s="1">
        <f t="shared" si="8"/>
        <v>-625752.80362413905</v>
      </c>
      <c r="R59" s="1">
        <f t="shared" si="9"/>
        <v>0</v>
      </c>
      <c r="S59" s="1">
        <f t="shared" si="10"/>
        <v>0</v>
      </c>
      <c r="T59" s="1">
        <f t="shared" si="11"/>
        <v>9696330.9203641769</v>
      </c>
      <c r="U59" s="1">
        <f t="shared" si="16"/>
        <v>8735900.6127988193</v>
      </c>
      <c r="V59" s="1">
        <f t="shared" si="17"/>
        <v>479158.28177782241</v>
      </c>
      <c r="W59" s="91">
        <f t="shared" si="19"/>
        <v>5.4849328422511556E-2</v>
      </c>
      <c r="AA59">
        <f t="shared" si="22"/>
        <v>2016</v>
      </c>
      <c r="AB59" s="8">
        <f t="shared" si="20"/>
        <v>696096.96411661431</v>
      </c>
      <c r="AC59" s="8">
        <f t="shared" si="20"/>
        <v>291460.46703215316</v>
      </c>
      <c r="AD59" s="8">
        <f t="shared" si="20"/>
        <v>-302286.49034866318</v>
      </c>
      <c r="AE59" s="8">
        <f t="shared" si="20"/>
        <v>645764.23515438661</v>
      </c>
      <c r="AF59" s="8">
        <f t="shared" si="20"/>
        <v>583714.56134750508</v>
      </c>
      <c r="AG59" s="8">
        <f t="shared" si="20"/>
        <v>276134.68057556823</v>
      </c>
      <c r="AH59" s="8">
        <f t="shared" si="20"/>
        <v>90301.396351821721</v>
      </c>
      <c r="AI59" s="8">
        <f t="shared" si="20"/>
        <v>8306.7846266571432</v>
      </c>
      <c r="AJ59" s="8">
        <f t="shared" si="20"/>
        <v>-502151.64318133425</v>
      </c>
      <c r="AK59" s="8">
        <f t="shared" si="20"/>
        <v>479158.28177782241</v>
      </c>
      <c r="AL59" s="8">
        <f t="shared" si="20"/>
        <v>-127302.18351298384</v>
      </c>
      <c r="AM59" s="8">
        <f t="shared" si="20"/>
        <v>395316.72189813852</v>
      </c>
      <c r="AN59" s="1">
        <f t="shared" si="21"/>
        <v>2534513.7758376859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8">
        <f>Dataset!AC60</f>
        <v>257</v>
      </c>
      <c r="F60" s="8">
        <f>Dataset!AD60</f>
        <v>0.1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12"/>
        <v>-10908701.1490326</v>
      </c>
      <c r="N60" s="1">
        <f t="shared" si="13"/>
        <v>2329813.4720188635</v>
      </c>
      <c r="O60" s="1">
        <f t="shared" si="14"/>
        <v>1517.5798862054201</v>
      </c>
      <c r="P60" s="1">
        <f t="shared" si="15"/>
        <v>8705990.0569571108</v>
      </c>
      <c r="Q60" s="1">
        <f t="shared" si="8"/>
        <v>-625752.80362413905</v>
      </c>
      <c r="R60" s="1">
        <f t="shared" si="9"/>
        <v>0</v>
      </c>
      <c r="S60" s="1">
        <f t="shared" si="10"/>
        <v>0</v>
      </c>
      <c r="T60" s="1">
        <f t="shared" si="11"/>
        <v>9704131.6692944784</v>
      </c>
      <c r="U60" s="1">
        <f t="shared" si="16"/>
        <v>9206998.8254999202</v>
      </c>
      <c r="V60" s="1">
        <f t="shared" si="17"/>
        <v>-127302.18351298384</v>
      </c>
      <c r="W60" s="91">
        <f t="shared" si="19"/>
        <v>1.3826675328816674E-2</v>
      </c>
      <c r="AA60">
        <f t="shared" si="22"/>
        <v>2017</v>
      </c>
      <c r="AB60" s="8">
        <f t="shared" si="20"/>
        <v>29356.990154016763</v>
      </c>
      <c r="AC60" s="8">
        <f t="shared" si="20"/>
        <v>-63956.988889791071</v>
      </c>
      <c r="AD60" s="8">
        <f t="shared" si="20"/>
        <v>491546.95217727497</v>
      </c>
      <c r="AE60" s="8">
        <f t="shared" si="20"/>
        <v>-154113.02408218943</v>
      </c>
      <c r="AF60" s="8">
        <f t="shared" si="20"/>
        <v>444515.29500572197</v>
      </c>
      <c r="AG60" s="8">
        <f t="shared" si="20"/>
        <v>385971.64128587767</v>
      </c>
      <c r="AH60" s="8">
        <f t="shared" si="20"/>
        <v>349175.16898435168</v>
      </c>
      <c r="AI60" s="8">
        <f t="shared" si="20"/>
        <v>236762.15306027234</v>
      </c>
      <c r="AJ60" s="8">
        <f t="shared" si="20"/>
        <v>112618.91183877736</v>
      </c>
      <c r="AK60" s="8">
        <f t="shared" si="20"/>
        <v>-76074.254051290452</v>
      </c>
      <c r="AL60" s="8">
        <f t="shared" si="20"/>
        <v>253877.97031387873</v>
      </c>
      <c r="AM60" s="8">
        <f t="shared" si="20"/>
        <v>462801.09109398536</v>
      </c>
      <c r="AN60" s="1">
        <f t="shared" si="21"/>
        <v>2472481.9068908859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8">
        <f>Dataset!AC61</f>
        <v>534.4</v>
      </c>
      <c r="F61" s="8">
        <f>Dataset!AD61</f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12"/>
        <v>-10908701.1490326</v>
      </c>
      <c r="N61" s="1">
        <f t="shared" si="13"/>
        <v>4844561.5542680183</v>
      </c>
      <c r="O61" s="1">
        <f t="shared" si="14"/>
        <v>0</v>
      </c>
      <c r="P61" s="1">
        <f t="shared" si="15"/>
        <v>8996189.7255223468</v>
      </c>
      <c r="Q61" s="1">
        <f t="shared" si="8"/>
        <v>0</v>
      </c>
      <c r="R61" s="1">
        <f t="shared" si="9"/>
        <v>0</v>
      </c>
      <c r="S61" s="1">
        <f t="shared" si="10"/>
        <v>0</v>
      </c>
      <c r="T61" s="1">
        <f t="shared" si="11"/>
        <v>9704131.6692944784</v>
      </c>
      <c r="U61" s="1">
        <f t="shared" si="16"/>
        <v>12636181.800052244</v>
      </c>
      <c r="V61" s="1">
        <f t="shared" si="17"/>
        <v>395316.72189813852</v>
      </c>
      <c r="W61" s="91">
        <f t="shared" si="19"/>
        <v>3.1284507310309836E-2</v>
      </c>
      <c r="AA61">
        <f t="shared" si="22"/>
        <v>2018</v>
      </c>
      <c r="AB61" s="8">
        <f t="shared" si="20"/>
        <v>-456960.80267639831</v>
      </c>
      <c r="AC61" s="8">
        <f t="shared" si="20"/>
        <v>-316727.68379843049</v>
      </c>
      <c r="AD61" s="8">
        <f t="shared" si="20"/>
        <v>230414.98139269836</v>
      </c>
      <c r="AE61" s="8">
        <f t="shared" si="20"/>
        <v>458167.40929348394</v>
      </c>
      <c r="AF61" s="8">
        <f t="shared" si="20"/>
        <v>-182974.75228836946</v>
      </c>
      <c r="AG61" s="8">
        <f t="shared" si="20"/>
        <v>-599545.7234332934</v>
      </c>
      <c r="AH61" s="8">
        <f t="shared" si="20"/>
        <v>-724571.75543919764</v>
      </c>
      <c r="AI61" s="8">
        <f t="shared" si="20"/>
        <v>-594164.42280448787</v>
      </c>
      <c r="AJ61" s="8">
        <f t="shared" si="20"/>
        <v>-711489.86475245282</v>
      </c>
      <c r="AK61" s="8">
        <f t="shared" si="20"/>
        <v>201093.21533766203</v>
      </c>
      <c r="AL61" s="8">
        <f t="shared" si="20"/>
        <v>48676.283070119098</v>
      </c>
      <c r="AM61" s="8">
        <f t="shared" si="20"/>
        <v>-184417.27549574897</v>
      </c>
      <c r="AN61" s="1">
        <f t="shared" si="21"/>
        <v>-2832500.3915944155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8">
        <f>Dataset!AC62</f>
        <v>552</v>
      </c>
      <c r="F62" s="8">
        <f>Dataset!AD62</f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12"/>
        <v>-10908701.1490326</v>
      </c>
      <c r="N62" s="1">
        <f t="shared" si="13"/>
        <v>5004112.9827019954</v>
      </c>
      <c r="O62" s="1">
        <f t="shared" si="14"/>
        <v>0</v>
      </c>
      <c r="P62" s="1">
        <f t="shared" si="15"/>
        <v>8996189.7255223468</v>
      </c>
      <c r="Q62" s="1">
        <f t="shared" si="8"/>
        <v>0</v>
      </c>
      <c r="R62" s="1">
        <f t="shared" si="9"/>
        <v>0</v>
      </c>
      <c r="S62" s="1">
        <f t="shared" si="10"/>
        <v>0</v>
      </c>
      <c r="T62" s="1">
        <f t="shared" si="11"/>
        <v>9763937.4110934529</v>
      </c>
      <c r="U62" s="1">
        <f t="shared" si="16"/>
        <v>12855538.970285196</v>
      </c>
      <c r="V62" s="1">
        <f t="shared" si="17"/>
        <v>29356.990154016763</v>
      </c>
      <c r="W62" s="91">
        <f t="shared" si="19"/>
        <v>2.283606328904115E-3</v>
      </c>
      <c r="AA62">
        <f t="shared" si="22"/>
        <v>2019</v>
      </c>
      <c r="AB62" s="8">
        <f t="shared" si="20"/>
        <v>141525.23198498785</v>
      </c>
      <c r="AC62" s="8">
        <f t="shared" si="20"/>
        <v>-407490.2620372083</v>
      </c>
      <c r="AD62" s="8">
        <f t="shared" si="20"/>
        <v>-105274.68481830321</v>
      </c>
      <c r="AE62" s="8">
        <f t="shared" si="20"/>
        <v>2641.269708847627</v>
      </c>
      <c r="AF62" s="8">
        <f t="shared" si="20"/>
        <v>80170.814035911113</v>
      </c>
      <c r="AG62" s="8">
        <f t="shared" si="20"/>
        <v>92508.225489234552</v>
      </c>
      <c r="AH62" s="8">
        <f t="shared" si="20"/>
        <v>-411441.30598544516</v>
      </c>
      <c r="AI62" s="8">
        <f t="shared" si="20"/>
        <v>-402220.75591615401</v>
      </c>
      <c r="AJ62" s="8">
        <f t="shared" si="20"/>
        <v>-394124.24469986651</v>
      </c>
      <c r="AK62" s="8">
        <f t="shared" si="20"/>
        <v>220685.01529061794</v>
      </c>
      <c r="AL62" s="8">
        <f t="shared" si="20"/>
        <v>313593.73278139532</v>
      </c>
      <c r="AM62" s="8">
        <f t="shared" si="20"/>
        <v>-261973.21098320372</v>
      </c>
      <c r="AN62" s="1">
        <f t="shared" si="21"/>
        <v>-1131400.1751491865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8">
        <f>Dataset!AC63</f>
        <v>456.4</v>
      </c>
      <c r="F63" s="8">
        <f>Dataset!AD63</f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12"/>
        <v>-10908701.1490326</v>
      </c>
      <c r="N63" s="1">
        <f t="shared" si="13"/>
        <v>4137458.6327992585</v>
      </c>
      <c r="O63" s="1">
        <f t="shared" si="14"/>
        <v>0</v>
      </c>
      <c r="P63" s="1">
        <f t="shared" si="15"/>
        <v>8125590.7198266368</v>
      </c>
      <c r="Q63" s="1">
        <f t="shared" si="8"/>
        <v>0</v>
      </c>
      <c r="R63" s="1">
        <f t="shared" si="9"/>
        <v>0</v>
      </c>
      <c r="S63" s="1">
        <f t="shared" si="10"/>
        <v>0</v>
      </c>
      <c r="T63" s="1">
        <f t="shared" si="11"/>
        <v>9738584.9770699739</v>
      </c>
      <c r="U63" s="1">
        <f t="shared" si="16"/>
        <v>11092933.180663269</v>
      </c>
      <c r="V63" s="1">
        <f t="shared" si="17"/>
        <v>-63956.988889791071</v>
      </c>
      <c r="W63" s="91">
        <f t="shared" si="19"/>
        <v>5.7655615379779068E-3</v>
      </c>
      <c r="AA63">
        <f t="shared" si="22"/>
        <v>2020</v>
      </c>
      <c r="AB63" s="8">
        <f t="shared" si="20"/>
        <v>25301.826990595087</v>
      </c>
      <c r="AC63" s="8">
        <f t="shared" si="20"/>
        <v>305378.76531285234</v>
      </c>
      <c r="AD63" s="8">
        <f t="shared" si="20"/>
        <v>-57360.109477981925</v>
      </c>
      <c r="AE63" s="8">
        <f t="shared" si="20"/>
        <v>-45336.121990159154</v>
      </c>
      <c r="AF63" s="8">
        <f t="shared" si="20"/>
        <v>-15799.63869856298</v>
      </c>
      <c r="AG63" s="8">
        <f t="shared" si="20"/>
        <v>-70548.270695000887</v>
      </c>
      <c r="AH63" s="8">
        <f t="shared" si="20"/>
        <v>-243547.97829656117</v>
      </c>
      <c r="AI63" s="8">
        <f t="shared" si="20"/>
        <v>-241491.83775418997</v>
      </c>
      <c r="AJ63" s="8">
        <f t="shared" si="20"/>
        <v>-158440.28584467806</v>
      </c>
      <c r="AK63" s="8">
        <f t="shared" si="20"/>
        <v>-52859.262746093795</v>
      </c>
      <c r="AL63" s="8">
        <f t="shared" si="20"/>
        <v>-350824.53982791677</v>
      </c>
      <c r="AM63" s="8">
        <f t="shared" si="20"/>
        <v>-224165.02491082251</v>
      </c>
      <c r="AN63" s="1">
        <f t="shared" si="21"/>
        <v>-1129692.4779385198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8">
        <f>Dataset!AC64</f>
        <v>547.1</v>
      </c>
      <c r="F64" s="8">
        <f>Dataset!AD64</f>
        <v>0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12"/>
        <v>-10908701.1490326</v>
      </c>
      <c r="N64" s="1">
        <f t="shared" si="13"/>
        <v>4959692.4145584451</v>
      </c>
      <c r="O64" s="1">
        <f t="shared" si="14"/>
        <v>0</v>
      </c>
      <c r="P64" s="1">
        <f t="shared" si="15"/>
        <v>8996189.7255223468</v>
      </c>
      <c r="Q64" s="1">
        <f t="shared" si="8"/>
        <v>-625752.80362413905</v>
      </c>
      <c r="R64" s="1">
        <f t="shared" si="9"/>
        <v>0</v>
      </c>
      <c r="S64" s="1">
        <f t="shared" si="10"/>
        <v>0</v>
      </c>
      <c r="T64" s="1">
        <f t="shared" si="11"/>
        <v>9741185.2267134078</v>
      </c>
      <c r="U64" s="1">
        <f t="shared" si="16"/>
        <v>12162613.41413746</v>
      </c>
      <c r="V64" s="1">
        <f t="shared" si="17"/>
        <v>491546.95217727497</v>
      </c>
      <c r="W64" s="91">
        <f t="shared" si="19"/>
        <v>4.0414583234711331E-2</v>
      </c>
      <c r="AA64">
        <f t="shared" si="22"/>
        <v>2021</v>
      </c>
      <c r="AB64" s="8">
        <f t="shared" si="20"/>
        <v>110247.7470139619</v>
      </c>
      <c r="AC64" s="8">
        <f t="shared" si="20"/>
        <v>6444.6468903813511</v>
      </c>
      <c r="AD64" s="8">
        <f t="shared" si="20"/>
        <v>-582698.59246761352</v>
      </c>
      <c r="AE64" s="8">
        <f t="shared" si="20"/>
        <v>-106053.07199147344</v>
      </c>
      <c r="AF64" s="8">
        <f t="shared" si="20"/>
        <v>64775.540958140045</v>
      </c>
      <c r="AG64" s="8">
        <f t="shared" si="20"/>
        <v>431700.02607182786</v>
      </c>
      <c r="AH64" s="8">
        <f t="shared" si="20"/>
        <v>-90130.259264184162</v>
      </c>
      <c r="AI64" s="8">
        <f t="shared" si="20"/>
        <v>-2481.7669143807143</v>
      </c>
      <c r="AJ64" s="8">
        <f t="shared" si="20"/>
        <v>-343961.68116848916</v>
      </c>
      <c r="AK64" s="8">
        <f t="shared" si="20"/>
        <v>43982.471931727603</v>
      </c>
      <c r="AL64" s="8">
        <f t="shared" si="20"/>
        <v>192926.75845424458</v>
      </c>
      <c r="AM64" s="8">
        <f t="shared" si="20"/>
        <v>-204662.1945715826</v>
      </c>
      <c r="AN64" s="1">
        <f t="shared" si="21"/>
        <v>-479910.37505744025</v>
      </c>
    </row>
    <row r="65" spans="1:40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8">
        <f>Dataset!AC65</f>
        <v>240.9</v>
      </c>
      <c r="F65" s="8">
        <f>Dataset!AD65</f>
        <v>2.5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12"/>
        <v>-10908701.1490326</v>
      </c>
      <c r="N65" s="1">
        <f t="shared" si="13"/>
        <v>2183860.1766900555</v>
      </c>
      <c r="O65" s="1">
        <f t="shared" si="14"/>
        <v>37939.497155135497</v>
      </c>
      <c r="P65" s="1">
        <f t="shared" si="15"/>
        <v>8705990.0569571108</v>
      </c>
      <c r="Q65" s="1">
        <f t="shared" si="8"/>
        <v>-625752.80362413905</v>
      </c>
      <c r="R65" s="1">
        <f t="shared" si="9"/>
        <v>0</v>
      </c>
      <c r="S65" s="1">
        <f t="shared" si="10"/>
        <v>0</v>
      </c>
      <c r="T65" s="1">
        <f t="shared" si="11"/>
        <v>9700881.357240187</v>
      </c>
      <c r="U65" s="1">
        <f t="shared" si="16"/>
        <v>9094217.1353857499</v>
      </c>
      <c r="V65" s="1">
        <f t="shared" si="17"/>
        <v>-154113.02408218943</v>
      </c>
      <c r="W65" s="91">
        <f t="shared" si="19"/>
        <v>1.6946266158802507E-2</v>
      </c>
      <c r="AB65" s="1">
        <f t="shared" ref="AB65:AM65" si="23">SUM(AB55:AB64)</f>
        <v>-985152.08864809014</v>
      </c>
      <c r="AC65" s="1">
        <f t="shared" si="23"/>
        <v>-429547.20937330648</v>
      </c>
      <c r="AD65" s="1">
        <f t="shared" si="23"/>
        <v>-1708838.0758498646</v>
      </c>
      <c r="AE65" s="1">
        <f t="shared" si="23"/>
        <v>1166841.5134627186</v>
      </c>
      <c r="AF65" s="1">
        <f t="shared" si="23"/>
        <v>1705628.8537903186</v>
      </c>
      <c r="AG65" s="1">
        <f t="shared" si="23"/>
        <v>1752480.3135606265</v>
      </c>
      <c r="AH65" s="1">
        <f t="shared" si="23"/>
        <v>86946.421718712896</v>
      </c>
      <c r="AI65" s="1">
        <f t="shared" si="23"/>
        <v>-290291.25685103424</v>
      </c>
      <c r="AJ65" s="1">
        <f t="shared" si="23"/>
        <v>-2811773.4772622846</v>
      </c>
      <c r="AK65" s="1">
        <f t="shared" si="23"/>
        <v>1060655.7128193099</v>
      </c>
      <c r="AL65" s="1">
        <f t="shared" si="23"/>
        <v>270536.45731278323</v>
      </c>
      <c r="AM65" s="1">
        <f t="shared" si="23"/>
        <v>-1290825.8031414207</v>
      </c>
      <c r="AN65" s="1">
        <f>SUM(AB65:AM65)</f>
        <v>-1473338.6384615311</v>
      </c>
    </row>
    <row r="66" spans="1:40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8">
        <f>Dataset!AC66</f>
        <v>167.7</v>
      </c>
      <c r="F66" s="8">
        <f>Dataset!AD66</f>
        <v>17.3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24">$AB$8</f>
        <v>-10908701.1490326</v>
      </c>
      <c r="N66" s="1">
        <f t="shared" ref="N66:N97" si="25">E66*$AB$9</f>
        <v>1520271.2811578345</v>
      </c>
      <c r="O66" s="1">
        <f t="shared" ref="O66:O97" si="26">F66*$AB$10</f>
        <v>262541.32031353767</v>
      </c>
      <c r="P66" s="1">
        <f t="shared" ref="P66:P97" si="27">G66*$AB$11</f>
        <v>8996189.7255223468</v>
      </c>
      <c r="Q66" s="1">
        <f t="shared" si="8"/>
        <v>-625752.80362413905</v>
      </c>
      <c r="R66" s="1">
        <f t="shared" si="9"/>
        <v>0</v>
      </c>
      <c r="S66" s="1">
        <f t="shared" si="10"/>
        <v>0</v>
      </c>
      <c r="T66" s="1">
        <f t="shared" si="11"/>
        <v>9785389.4706517812</v>
      </c>
      <c r="U66" s="1">
        <f t="shared" ref="U66:U97" si="28">SUM(M66:T66)</f>
        <v>9029937.8449887615</v>
      </c>
      <c r="V66" s="1">
        <f t="shared" ref="V66:V97" si="29">U66-D66</f>
        <v>444515.29500572197</v>
      </c>
      <c r="W66" s="91">
        <f t="shared" si="19"/>
        <v>4.9226838837258376E-2</v>
      </c>
    </row>
    <row r="67" spans="1:40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8">
        <f>Dataset!AC67</f>
        <v>34.1</v>
      </c>
      <c r="F67" s="8">
        <f>Dataset!AD67</f>
        <v>70.7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24"/>
        <v>-10908701.1490326</v>
      </c>
      <c r="N67" s="1">
        <f t="shared" si="25"/>
        <v>309130.89259082981</v>
      </c>
      <c r="O67" s="1">
        <f t="shared" si="26"/>
        <v>1072928.9795472319</v>
      </c>
      <c r="P67" s="1">
        <f t="shared" si="27"/>
        <v>8705990.0569571108</v>
      </c>
      <c r="Q67" s="1">
        <f t="shared" ref="Q67:Q121" si="30">H67*$AB$12</f>
        <v>0</v>
      </c>
      <c r="R67" s="1">
        <f t="shared" ref="R67:R121" si="31">I67*$AB$13</f>
        <v>0</v>
      </c>
      <c r="S67" s="1">
        <f t="shared" ref="S67:S121" si="32">J67*$AB$14</f>
        <v>0</v>
      </c>
      <c r="T67" s="1">
        <f t="shared" ref="T67:T121" si="33">K67*$AB$15</f>
        <v>9701531.4196510445</v>
      </c>
      <c r="U67" s="1">
        <f t="shared" si="28"/>
        <v>8880880.1997136176</v>
      </c>
      <c r="V67" s="1">
        <f t="shared" si="29"/>
        <v>385971.64128587767</v>
      </c>
      <c r="W67" s="91">
        <f t="shared" si="19"/>
        <v>4.3460966999456216E-2</v>
      </c>
    </row>
    <row r="68" spans="1:40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8">
        <f>Dataset!AC68</f>
        <v>0</v>
      </c>
      <c r="F68" s="8">
        <f>Dataset!AD68</f>
        <v>119.9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24"/>
        <v>-10908701.1490326</v>
      </c>
      <c r="N68" s="1">
        <f t="shared" si="25"/>
        <v>0</v>
      </c>
      <c r="O68" s="1">
        <f t="shared" si="26"/>
        <v>1819578.2835602986</v>
      </c>
      <c r="P68" s="1">
        <f t="shared" si="27"/>
        <v>8996189.7255223468</v>
      </c>
      <c r="Q68" s="1">
        <f t="shared" si="30"/>
        <v>0</v>
      </c>
      <c r="R68" s="1">
        <f t="shared" si="31"/>
        <v>0</v>
      </c>
      <c r="S68" s="1">
        <f t="shared" si="32"/>
        <v>0</v>
      </c>
      <c r="T68" s="1">
        <f t="shared" si="33"/>
        <v>9922552.6393429078</v>
      </c>
      <c r="U68" s="1">
        <f t="shared" si="28"/>
        <v>9829619.4993929528</v>
      </c>
      <c r="V68" s="1">
        <f t="shared" si="29"/>
        <v>349175.16898435168</v>
      </c>
      <c r="W68" s="91">
        <f t="shared" si="19"/>
        <v>3.5522755382943937E-2</v>
      </c>
    </row>
    <row r="69" spans="1:40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8">
        <f>Dataset!AC69</f>
        <v>5.9</v>
      </c>
      <c r="F69" s="8">
        <f>Dataset!AD69</f>
        <v>93.2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24"/>
        <v>-10908701.1490326</v>
      </c>
      <c r="N69" s="1">
        <f t="shared" si="25"/>
        <v>53485.990213662633</v>
      </c>
      <c r="O69" s="1">
        <f t="shared" si="26"/>
        <v>1414384.4539434514</v>
      </c>
      <c r="P69" s="1">
        <f t="shared" si="27"/>
        <v>8996189.7255223468</v>
      </c>
      <c r="Q69" s="1">
        <f t="shared" si="30"/>
        <v>0</v>
      </c>
      <c r="R69" s="1">
        <f t="shared" si="31"/>
        <v>0</v>
      </c>
      <c r="S69" s="1">
        <f t="shared" si="32"/>
        <v>0</v>
      </c>
      <c r="T69" s="1">
        <f t="shared" si="33"/>
        <v>9830243.7770010121</v>
      </c>
      <c r="U69" s="1">
        <f t="shared" si="28"/>
        <v>9385602.7976478729</v>
      </c>
      <c r="V69" s="1">
        <f t="shared" si="29"/>
        <v>236762.15306027234</v>
      </c>
      <c r="W69" s="91">
        <f t="shared" si="19"/>
        <v>2.5226099821697903E-2</v>
      </c>
    </row>
    <row r="70" spans="1:40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8">
        <f>Dataset!AC70</f>
        <v>40.9</v>
      </c>
      <c r="F70" s="8">
        <f>Dataset!AD70</f>
        <v>83.9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24"/>
        <v>-10908701.1490326</v>
      </c>
      <c r="N70" s="1">
        <f t="shared" si="25"/>
        <v>370775.76266759349</v>
      </c>
      <c r="O70" s="1">
        <f t="shared" si="26"/>
        <v>1273249.5245263474</v>
      </c>
      <c r="P70" s="1">
        <f t="shared" si="27"/>
        <v>8705990.0569571108</v>
      </c>
      <c r="Q70" s="1">
        <f t="shared" si="30"/>
        <v>-625752.80362413905</v>
      </c>
      <c r="R70" s="1">
        <f t="shared" si="31"/>
        <v>0</v>
      </c>
      <c r="S70" s="1">
        <f t="shared" si="32"/>
        <v>0</v>
      </c>
      <c r="T70" s="1">
        <f t="shared" si="33"/>
        <v>9873147.8961176667</v>
      </c>
      <c r="U70" s="1">
        <f t="shared" si="28"/>
        <v>8688709.2876119763</v>
      </c>
      <c r="V70" s="1">
        <f t="shared" si="29"/>
        <v>112618.91183877736</v>
      </c>
      <c r="W70" s="91">
        <f t="shared" si="19"/>
        <v>1.2961523755817798E-2</v>
      </c>
    </row>
    <row r="71" spans="1:40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8">
        <f>Dataset!AC71</f>
        <v>111.2</v>
      </c>
      <c r="F71" s="8">
        <f>Dataset!AD71</f>
        <v>20.5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24"/>
        <v>-10908701.1490326</v>
      </c>
      <c r="N71" s="1">
        <f t="shared" si="25"/>
        <v>1008074.9341964889</v>
      </c>
      <c r="O71" s="1">
        <f t="shared" si="26"/>
        <v>311103.8766721111</v>
      </c>
      <c r="P71" s="1">
        <f t="shared" si="27"/>
        <v>8996189.7255223468</v>
      </c>
      <c r="Q71" s="1">
        <f t="shared" si="30"/>
        <v>-625752.80362413905</v>
      </c>
      <c r="R71" s="1">
        <f t="shared" si="31"/>
        <v>0</v>
      </c>
      <c r="S71" s="1">
        <f t="shared" si="32"/>
        <v>0</v>
      </c>
      <c r="T71" s="1">
        <f t="shared" si="33"/>
        <v>9886149.1443348359</v>
      </c>
      <c r="U71" s="1">
        <f t="shared" si="28"/>
        <v>8667063.7280690446</v>
      </c>
      <c r="V71" s="1">
        <f t="shared" si="29"/>
        <v>-76074.254051290452</v>
      </c>
      <c r="W71" s="91">
        <f t="shared" si="19"/>
        <v>8.7773964099187741E-3</v>
      </c>
    </row>
    <row r="72" spans="1:40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8">
        <f>Dataset!AC72</f>
        <v>384.8</v>
      </c>
      <c r="F72" s="8">
        <f>Dataset!AD72</f>
        <v>0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24"/>
        <v>-10908701.1490326</v>
      </c>
      <c r="N72" s="1">
        <f t="shared" si="25"/>
        <v>3488374.412579217</v>
      </c>
      <c r="O72" s="1">
        <f t="shared" si="26"/>
        <v>0</v>
      </c>
      <c r="P72" s="1">
        <f t="shared" si="27"/>
        <v>8705990.0569571108</v>
      </c>
      <c r="Q72" s="1">
        <f t="shared" si="30"/>
        <v>-625752.80362413905</v>
      </c>
      <c r="R72" s="1">
        <f t="shared" si="31"/>
        <v>0</v>
      </c>
      <c r="S72" s="1">
        <f t="shared" si="32"/>
        <v>0</v>
      </c>
      <c r="T72" s="1">
        <f t="shared" si="33"/>
        <v>9892649.7684434205</v>
      </c>
      <c r="U72" s="1">
        <f t="shared" si="28"/>
        <v>10552560.285323009</v>
      </c>
      <c r="V72" s="1">
        <f t="shared" si="29"/>
        <v>253877.97031387873</v>
      </c>
      <c r="W72" s="91">
        <f t="shared" si="19"/>
        <v>2.4058424064819985E-2</v>
      </c>
    </row>
    <row r="73" spans="1:40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8">
        <f>Dataset!AC73</f>
        <v>653.70000000000005</v>
      </c>
      <c r="F73" s="8">
        <f>Dataset!AD73</f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24"/>
        <v>-10908701.1490326</v>
      </c>
      <c r="N73" s="1">
        <f t="shared" si="25"/>
        <v>5926066.4072324177</v>
      </c>
      <c r="O73" s="1">
        <f t="shared" si="26"/>
        <v>0</v>
      </c>
      <c r="P73" s="1">
        <f t="shared" si="27"/>
        <v>8996189.7255223468</v>
      </c>
      <c r="Q73" s="1">
        <f t="shared" si="30"/>
        <v>0</v>
      </c>
      <c r="R73" s="1">
        <f t="shared" si="31"/>
        <v>0</v>
      </c>
      <c r="S73" s="1">
        <f t="shared" si="32"/>
        <v>0</v>
      </c>
      <c r="T73" s="1">
        <f t="shared" si="33"/>
        <v>9899150.3925520033</v>
      </c>
      <c r="U73" s="1">
        <f t="shared" si="28"/>
        <v>13912705.376274168</v>
      </c>
      <c r="V73" s="1">
        <f t="shared" si="29"/>
        <v>462801.09109398536</v>
      </c>
      <c r="W73" s="91">
        <f t="shared" si="19"/>
        <v>3.3264636788989763E-2</v>
      </c>
    </row>
    <row r="74" spans="1:40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8">
        <f>Dataset!AC74</f>
        <v>654.20000000000005</v>
      </c>
      <c r="F74" s="8">
        <f>Dataset!AD74</f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24"/>
        <v>-10908701.1490326</v>
      </c>
      <c r="N74" s="1">
        <f t="shared" si="25"/>
        <v>5930599.1182674738</v>
      </c>
      <c r="O74" s="1">
        <f t="shared" si="26"/>
        <v>0</v>
      </c>
      <c r="P74" s="1">
        <f t="shared" si="27"/>
        <v>8996189.7255223468</v>
      </c>
      <c r="Q74" s="1">
        <f t="shared" si="30"/>
        <v>0</v>
      </c>
      <c r="R74" s="1">
        <f t="shared" si="31"/>
        <v>0</v>
      </c>
      <c r="S74" s="1">
        <f t="shared" si="32"/>
        <v>0</v>
      </c>
      <c r="T74" s="1">
        <f t="shared" si="33"/>
        <v>9983658.5059635974</v>
      </c>
      <c r="U74" s="1">
        <f t="shared" si="28"/>
        <v>14001746.200720817</v>
      </c>
      <c r="V74" s="1">
        <f t="shared" si="29"/>
        <v>-456960.80267639831</v>
      </c>
      <c r="W74" s="91">
        <f t="shared" si="19"/>
        <v>3.2635986692350828E-2</v>
      </c>
    </row>
    <row r="75" spans="1:40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8">
        <f>Dataset!AC75</f>
        <v>498.2</v>
      </c>
      <c r="F75" s="8">
        <f>Dataset!AD75</f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24"/>
        <v>-10908701.1490326</v>
      </c>
      <c r="N75" s="1">
        <f t="shared" si="25"/>
        <v>4516393.2753299531</v>
      </c>
      <c r="O75" s="1">
        <f t="shared" si="26"/>
        <v>0</v>
      </c>
      <c r="P75" s="1">
        <f t="shared" si="27"/>
        <v>8125590.7198266368</v>
      </c>
      <c r="Q75" s="1">
        <f t="shared" si="30"/>
        <v>0</v>
      </c>
      <c r="R75" s="1">
        <f t="shared" si="31"/>
        <v>0</v>
      </c>
      <c r="S75" s="1">
        <f t="shared" si="32"/>
        <v>0</v>
      </c>
      <c r="T75" s="1">
        <f t="shared" si="33"/>
        <v>9910201.4535365961</v>
      </c>
      <c r="U75" s="1">
        <f t="shared" si="28"/>
        <v>11643484.299660586</v>
      </c>
      <c r="V75" s="1">
        <f t="shared" si="29"/>
        <v>-316727.68379843049</v>
      </c>
      <c r="W75" s="91">
        <f t="shared" si="19"/>
        <v>2.720213946676282E-2</v>
      </c>
    </row>
    <row r="76" spans="1:40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8">
        <f>Dataset!AC76</f>
        <v>535.1</v>
      </c>
      <c r="F76" s="8">
        <f>Dataset!AD76</f>
        <v>0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24"/>
        <v>-10908701.1490326</v>
      </c>
      <c r="N76" s="1">
        <f t="shared" si="25"/>
        <v>4850907.3497170974</v>
      </c>
      <c r="O76" s="1">
        <f t="shared" si="26"/>
        <v>0</v>
      </c>
      <c r="P76" s="1">
        <f t="shared" si="27"/>
        <v>8996189.7255223468</v>
      </c>
      <c r="Q76" s="1">
        <f t="shared" si="30"/>
        <v>-625752.80362413905</v>
      </c>
      <c r="R76" s="1">
        <f t="shared" si="31"/>
        <v>0</v>
      </c>
      <c r="S76" s="1">
        <f t="shared" si="32"/>
        <v>0</v>
      </c>
      <c r="T76" s="1">
        <f t="shared" si="33"/>
        <v>9994059.5045373328</v>
      </c>
      <c r="U76" s="1">
        <f t="shared" si="28"/>
        <v>12306702.627120037</v>
      </c>
      <c r="V76" s="1">
        <f t="shared" si="29"/>
        <v>230414.98139269836</v>
      </c>
      <c r="W76" s="91">
        <f t="shared" si="19"/>
        <v>1.872272276124861E-2</v>
      </c>
    </row>
    <row r="77" spans="1:40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8">
        <f>Dataset!AC77</f>
        <v>412.4</v>
      </c>
      <c r="F77" s="8">
        <f>Dataset!AD77</f>
        <v>0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24"/>
        <v>-10908701.1490326</v>
      </c>
      <c r="N77" s="1">
        <f t="shared" si="25"/>
        <v>3738580.0617143167</v>
      </c>
      <c r="O77" s="1">
        <f t="shared" si="26"/>
        <v>0</v>
      </c>
      <c r="P77" s="1">
        <f t="shared" si="27"/>
        <v>8705990.0569571108</v>
      </c>
      <c r="Q77" s="1">
        <f t="shared" si="30"/>
        <v>-625752.80362413905</v>
      </c>
      <c r="R77" s="1">
        <f t="shared" si="31"/>
        <v>0</v>
      </c>
      <c r="S77" s="1">
        <f t="shared" si="32"/>
        <v>0</v>
      </c>
      <c r="T77" s="1">
        <f t="shared" si="33"/>
        <v>9951805.4478315357</v>
      </c>
      <c r="U77" s="1">
        <f t="shared" si="28"/>
        <v>10861921.613846224</v>
      </c>
      <c r="V77" s="1">
        <f t="shared" si="29"/>
        <v>458167.40929348394</v>
      </c>
      <c r="W77" s="91">
        <f t="shared" si="19"/>
        <v>4.2181063865295756E-2</v>
      </c>
    </row>
    <row r="78" spans="1:40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8">
        <f>Dataset!AC78</f>
        <v>95.5</v>
      </c>
      <c r="F78" s="8">
        <f>Dataset!AD78</f>
        <v>45.5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24"/>
        <v>-10908701.1490326</v>
      </c>
      <c r="N78" s="1">
        <f t="shared" si="25"/>
        <v>865747.8076957257</v>
      </c>
      <c r="O78" s="1">
        <f t="shared" si="26"/>
        <v>690498.84822346608</v>
      </c>
      <c r="P78" s="1">
        <f t="shared" si="27"/>
        <v>8996189.7255223468</v>
      </c>
      <c r="Q78" s="1">
        <f t="shared" si="30"/>
        <v>-625752.80362413905</v>
      </c>
      <c r="R78" s="1">
        <f t="shared" si="31"/>
        <v>0</v>
      </c>
      <c r="S78" s="1">
        <f t="shared" si="32"/>
        <v>0</v>
      </c>
      <c r="T78" s="1">
        <f t="shared" si="33"/>
        <v>9994059.5045373328</v>
      </c>
      <c r="U78" s="1">
        <f t="shared" si="28"/>
        <v>9012041.9333221335</v>
      </c>
      <c r="V78" s="1">
        <f t="shared" si="29"/>
        <v>-182974.75228836946</v>
      </c>
      <c r="W78" s="91">
        <f t="shared" si="19"/>
        <v>2.0303362283725968E-2</v>
      </c>
    </row>
    <row r="79" spans="1:40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8">
        <f>Dataset!AC79</f>
        <v>30.9</v>
      </c>
      <c r="F79" s="8">
        <f>Dataset!AD79</f>
        <v>54.4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24"/>
        <v>-10908701.1490326</v>
      </c>
      <c r="N79" s="1">
        <f t="shared" si="25"/>
        <v>280121.54196647037</v>
      </c>
      <c r="O79" s="1">
        <f t="shared" si="26"/>
        <v>825563.45809574844</v>
      </c>
      <c r="P79" s="1">
        <f t="shared" si="27"/>
        <v>8705990.0569571108</v>
      </c>
      <c r="Q79" s="1">
        <f t="shared" si="30"/>
        <v>0</v>
      </c>
      <c r="R79" s="1">
        <f t="shared" si="31"/>
        <v>0</v>
      </c>
      <c r="S79" s="1">
        <f t="shared" si="32"/>
        <v>0</v>
      </c>
      <c r="T79" s="1">
        <f t="shared" si="33"/>
        <v>9983658.5059635974</v>
      </c>
      <c r="U79" s="1">
        <f t="shared" si="28"/>
        <v>8886632.4139503259</v>
      </c>
      <c r="V79" s="1">
        <f t="shared" si="29"/>
        <v>-599545.7234332934</v>
      </c>
      <c r="W79" s="91">
        <f t="shared" si="19"/>
        <v>6.7466020366963808E-2</v>
      </c>
    </row>
    <row r="80" spans="1:40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8">
        <f>Dataset!AC80</f>
        <v>0</v>
      </c>
      <c r="F80" s="8">
        <f>Dataset!AD80</f>
        <v>166.5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24"/>
        <v>-10908701.1490326</v>
      </c>
      <c r="N80" s="1">
        <f t="shared" si="25"/>
        <v>0</v>
      </c>
      <c r="O80" s="1">
        <f t="shared" si="26"/>
        <v>2526770.5105320243</v>
      </c>
      <c r="P80" s="1">
        <f t="shared" si="27"/>
        <v>8996189.7255223468</v>
      </c>
      <c r="Q80" s="1">
        <f t="shared" si="30"/>
        <v>0</v>
      </c>
      <c r="R80" s="1">
        <f t="shared" si="31"/>
        <v>0</v>
      </c>
      <c r="S80" s="1">
        <f t="shared" si="32"/>
        <v>0</v>
      </c>
      <c r="T80" s="1">
        <f t="shared" si="33"/>
        <v>10023962.37543682</v>
      </c>
      <c r="U80" s="1">
        <f t="shared" si="28"/>
        <v>10638221.462458592</v>
      </c>
      <c r="V80" s="1">
        <f t="shared" si="29"/>
        <v>-724571.75543919764</v>
      </c>
      <c r="W80" s="91">
        <f t="shared" si="19"/>
        <v>6.8110234215009696E-2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8">
        <f>Dataset!AC81</f>
        <v>1.1000000000000001</v>
      </c>
      <c r="F81" s="8">
        <f>Dataset!AD81</f>
        <v>181.5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24"/>
        <v>-10908701.1490326</v>
      </c>
      <c r="N81" s="1">
        <f t="shared" si="25"/>
        <v>9971.9642771235431</v>
      </c>
      <c r="O81" s="1">
        <f t="shared" si="26"/>
        <v>2754407.4934628373</v>
      </c>
      <c r="P81" s="1">
        <f t="shared" si="27"/>
        <v>8996189.7255223468</v>
      </c>
      <c r="Q81" s="1">
        <f t="shared" si="30"/>
        <v>0</v>
      </c>
      <c r="R81" s="1">
        <f t="shared" si="31"/>
        <v>0</v>
      </c>
      <c r="S81" s="1">
        <f t="shared" si="32"/>
        <v>0</v>
      </c>
      <c r="T81" s="1">
        <f t="shared" si="33"/>
        <v>9997309.816591626</v>
      </c>
      <c r="U81" s="1">
        <f t="shared" si="28"/>
        <v>10849177.850821335</v>
      </c>
      <c r="V81" s="1">
        <f t="shared" si="29"/>
        <v>-594164.42280448787</v>
      </c>
      <c r="W81" s="91">
        <f t="shared" si="19"/>
        <v>5.4765847788135098E-2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8">
        <f>Dataset!AC82</f>
        <v>43.7</v>
      </c>
      <c r="F82" s="8">
        <f>Dataset!AD82</f>
        <v>82.6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24"/>
        <v>-10908701.1490326</v>
      </c>
      <c r="N82" s="1">
        <f t="shared" si="25"/>
        <v>396158.94446390797</v>
      </c>
      <c r="O82" s="1">
        <f t="shared" si="26"/>
        <v>1253520.9860056769</v>
      </c>
      <c r="P82" s="1">
        <f t="shared" si="27"/>
        <v>8705990.0569571108</v>
      </c>
      <c r="Q82" s="1">
        <f t="shared" si="30"/>
        <v>-625752.80362413905</v>
      </c>
      <c r="R82" s="1">
        <f t="shared" si="31"/>
        <v>0</v>
      </c>
      <c r="S82" s="1">
        <f t="shared" si="32"/>
        <v>0</v>
      </c>
      <c r="T82" s="1">
        <f t="shared" si="33"/>
        <v>10037613.686064847</v>
      </c>
      <c r="U82" s="1">
        <f t="shared" si="28"/>
        <v>8858829.7208348028</v>
      </c>
      <c r="V82" s="1">
        <f t="shared" si="29"/>
        <v>-711489.86475245282</v>
      </c>
      <c r="W82" s="91">
        <f t="shared" si="19"/>
        <v>8.031420482991361E-2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8">
        <f>Dataset!AC83</f>
        <v>235.6</v>
      </c>
      <c r="F83" s="8">
        <f>Dataset!AD83</f>
        <v>17.100000000000001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24"/>
        <v>-10908701.1490326</v>
      </c>
      <c r="N83" s="1">
        <f t="shared" si="25"/>
        <v>2135813.4397184602</v>
      </c>
      <c r="O83" s="1">
        <f t="shared" si="26"/>
        <v>259506.16054112685</v>
      </c>
      <c r="P83" s="1">
        <f t="shared" si="27"/>
        <v>8996189.7255223468</v>
      </c>
      <c r="Q83" s="1">
        <f t="shared" si="30"/>
        <v>-625752.80362413905</v>
      </c>
      <c r="R83" s="1">
        <f t="shared" si="31"/>
        <v>0</v>
      </c>
      <c r="S83" s="1">
        <f t="shared" si="32"/>
        <v>0</v>
      </c>
      <c r="T83" s="1">
        <f t="shared" si="33"/>
        <v>10033063.249188839</v>
      </c>
      <c r="U83" s="1">
        <f t="shared" si="28"/>
        <v>9890118.622314034</v>
      </c>
      <c r="V83" s="1">
        <f t="shared" si="29"/>
        <v>201093.21533766203</v>
      </c>
      <c r="W83" s="91">
        <f t="shared" si="19"/>
        <v>2.0332740487455484E-2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8">
        <f>Dataset!AC84</f>
        <v>443</v>
      </c>
      <c r="F84" s="8">
        <f>Dataset!AD84</f>
        <v>0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24"/>
        <v>-10908701.1490326</v>
      </c>
      <c r="N84" s="1">
        <f t="shared" si="25"/>
        <v>4015981.9770597536</v>
      </c>
      <c r="O84" s="1">
        <f t="shared" si="26"/>
        <v>0</v>
      </c>
      <c r="P84" s="1">
        <f t="shared" si="27"/>
        <v>8705990.0569571108</v>
      </c>
      <c r="Q84" s="1">
        <f t="shared" si="30"/>
        <v>-625752.80362413905</v>
      </c>
      <c r="R84" s="1">
        <f t="shared" si="31"/>
        <v>0</v>
      </c>
      <c r="S84" s="1">
        <f t="shared" si="32"/>
        <v>0</v>
      </c>
      <c r="T84" s="1">
        <f t="shared" si="33"/>
        <v>10067516.556964334</v>
      </c>
      <c r="U84" s="1">
        <f t="shared" si="28"/>
        <v>11255034.638324458</v>
      </c>
      <c r="V84" s="1">
        <f t="shared" si="29"/>
        <v>48676.283070119098</v>
      </c>
      <c r="W84" s="91">
        <f t="shared" si="19"/>
        <v>4.3248452478654971E-3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8">
        <f>Dataset!AC85</f>
        <v>526.29999999999995</v>
      </c>
      <c r="F85" s="8">
        <f>Dataset!AD85</f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24"/>
        <v>-10908701.1490326</v>
      </c>
      <c r="N85" s="1">
        <f t="shared" si="25"/>
        <v>4771131.6355001088</v>
      </c>
      <c r="O85" s="1">
        <f t="shared" si="26"/>
        <v>0</v>
      </c>
      <c r="P85" s="1">
        <f t="shared" si="27"/>
        <v>8996189.7255223468</v>
      </c>
      <c r="Q85" s="1">
        <f t="shared" si="30"/>
        <v>0</v>
      </c>
      <c r="R85" s="1">
        <f t="shared" si="31"/>
        <v>0</v>
      </c>
      <c r="S85" s="1">
        <f t="shared" si="32"/>
        <v>0</v>
      </c>
      <c r="T85" s="1">
        <f t="shared" si="33"/>
        <v>10050614.934282016</v>
      </c>
      <c r="U85" s="1">
        <f t="shared" si="28"/>
        <v>12909235.146271871</v>
      </c>
      <c r="V85" s="1">
        <f t="shared" si="29"/>
        <v>-184417.27549574897</v>
      </c>
      <c r="W85" s="91">
        <f t="shared" si="19"/>
        <v>1.4285685666591009E-2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8">
        <f>Dataset!AC86</f>
        <v>715.9</v>
      </c>
      <c r="F86" s="8">
        <f>Dataset!AD86</f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24"/>
        <v>-10908701.1490326</v>
      </c>
      <c r="N86" s="1">
        <f t="shared" si="25"/>
        <v>6489935.6599934027</v>
      </c>
      <c r="O86" s="1">
        <f t="shared" si="26"/>
        <v>0</v>
      </c>
      <c r="P86" s="1">
        <f t="shared" si="27"/>
        <v>8996189.7255223468</v>
      </c>
      <c r="Q86" s="1">
        <f t="shared" si="30"/>
        <v>0</v>
      </c>
      <c r="R86" s="1">
        <f t="shared" si="31"/>
        <v>0</v>
      </c>
      <c r="S86" s="1">
        <f t="shared" si="32"/>
        <v>0</v>
      </c>
      <c r="T86" s="1">
        <f t="shared" si="33"/>
        <v>10130897.642023031</v>
      </c>
      <c r="U86" s="1">
        <f t="shared" si="28"/>
        <v>14708321.87850618</v>
      </c>
      <c r="V86" s="1">
        <f t="shared" si="29"/>
        <v>141525.23198498785</v>
      </c>
      <c r="W86" s="91">
        <f t="shared" si="19"/>
        <v>9.6221195833226872E-3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8">
        <f>Dataset!AC87</f>
        <v>578.4</v>
      </c>
      <c r="F87" s="8">
        <f>Dataset!AD87</f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24"/>
        <v>-10908701.1490326</v>
      </c>
      <c r="N87" s="1">
        <f t="shared" si="25"/>
        <v>5243440.1253529601</v>
      </c>
      <c r="O87" s="1">
        <f t="shared" si="26"/>
        <v>0</v>
      </c>
      <c r="P87" s="1">
        <f t="shared" si="27"/>
        <v>8125590.7198266368</v>
      </c>
      <c r="Q87" s="1">
        <f t="shared" si="30"/>
        <v>0</v>
      </c>
      <c r="R87" s="1">
        <f t="shared" si="31"/>
        <v>0</v>
      </c>
      <c r="S87" s="1">
        <f t="shared" si="32"/>
        <v>0</v>
      </c>
      <c r="T87" s="1">
        <f t="shared" si="33"/>
        <v>10130897.642023031</v>
      </c>
      <c r="U87" s="1">
        <f t="shared" si="28"/>
        <v>12591227.338170027</v>
      </c>
      <c r="V87" s="1">
        <f t="shared" si="29"/>
        <v>-407490.2620372083</v>
      </c>
      <c r="W87" s="91">
        <f t="shared" si="19"/>
        <v>3.2363029519919047E-2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8">
        <f>Dataset!AC88</f>
        <v>549.29999999999995</v>
      </c>
      <c r="F88" s="8">
        <f>Dataset!AD88</f>
        <v>0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24"/>
        <v>-10908701.1490326</v>
      </c>
      <c r="N88" s="1">
        <f t="shared" si="25"/>
        <v>4979636.3431126913</v>
      </c>
      <c r="O88" s="1">
        <f t="shared" si="26"/>
        <v>0</v>
      </c>
      <c r="P88" s="1">
        <f t="shared" si="27"/>
        <v>8996189.7255223468</v>
      </c>
      <c r="Q88" s="1">
        <f t="shared" si="30"/>
        <v>-625752.80362413905</v>
      </c>
      <c r="R88" s="1">
        <f t="shared" si="31"/>
        <v>0</v>
      </c>
      <c r="S88" s="1">
        <f t="shared" si="32"/>
        <v>0</v>
      </c>
      <c r="T88" s="1">
        <f t="shared" si="33"/>
        <v>10122771.8618873</v>
      </c>
      <c r="U88" s="1">
        <f t="shared" si="28"/>
        <v>12564143.977865599</v>
      </c>
      <c r="V88" s="1">
        <f t="shared" si="29"/>
        <v>-105274.68481830321</v>
      </c>
      <c r="W88" s="91">
        <f t="shared" si="19"/>
        <v>8.378977907588998E-3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8">
        <f>Dataset!AC89</f>
        <v>331.1</v>
      </c>
      <c r="F89" s="8">
        <f>Dataset!AD89</f>
        <v>0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24"/>
        <v>-10908701.1490326</v>
      </c>
      <c r="N89" s="1">
        <f t="shared" si="25"/>
        <v>3001561.2474141861</v>
      </c>
      <c r="O89" s="1">
        <f t="shared" si="26"/>
        <v>0</v>
      </c>
      <c r="P89" s="1">
        <f t="shared" si="27"/>
        <v>8705990.0569571108</v>
      </c>
      <c r="Q89" s="1">
        <f t="shared" si="30"/>
        <v>-625752.80362413905</v>
      </c>
      <c r="R89" s="1">
        <f t="shared" si="31"/>
        <v>0</v>
      </c>
      <c r="S89" s="1">
        <f t="shared" si="32"/>
        <v>0</v>
      </c>
      <c r="T89" s="1">
        <f t="shared" si="33"/>
        <v>10155274.982430222</v>
      </c>
      <c r="U89" s="1">
        <f t="shared" si="28"/>
        <v>10328372.33414478</v>
      </c>
      <c r="V89" s="1">
        <f t="shared" si="29"/>
        <v>2641.269708847627</v>
      </c>
      <c r="W89" s="91">
        <f t="shared" si="19"/>
        <v>2.5572952091548816E-4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8">
        <f>Dataset!AC90</f>
        <v>179.6</v>
      </c>
      <c r="F90" s="8">
        <f>Dataset!AD90</f>
        <v>4.5999999999999996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24"/>
        <v>-10908701.1490326</v>
      </c>
      <c r="N90" s="1">
        <f t="shared" si="25"/>
        <v>1628149.8037921709</v>
      </c>
      <c r="O90" s="1">
        <f t="shared" si="26"/>
        <v>69808.674765449308</v>
      </c>
      <c r="P90" s="1">
        <f t="shared" si="27"/>
        <v>8996189.7255223468</v>
      </c>
      <c r="Q90" s="1">
        <f t="shared" si="30"/>
        <v>-625752.80362413905</v>
      </c>
      <c r="R90" s="1">
        <f t="shared" si="31"/>
        <v>0</v>
      </c>
      <c r="S90" s="1">
        <f t="shared" si="32"/>
        <v>0</v>
      </c>
      <c r="T90" s="1">
        <f t="shared" si="33"/>
        <v>10197529.039136019</v>
      </c>
      <c r="U90" s="1">
        <f t="shared" si="28"/>
        <v>9357223.2905592471</v>
      </c>
      <c r="V90" s="1">
        <f t="shared" si="29"/>
        <v>80170.814035911113</v>
      </c>
      <c r="W90" s="91">
        <f t="shared" si="19"/>
        <v>8.5677996074751787E-3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8">
        <f>Dataset!AC91</f>
        <v>53.6</v>
      </c>
      <c r="F91" s="8">
        <f>Dataset!AD91</f>
        <v>34.4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24"/>
        <v>-10908701.1490326</v>
      </c>
      <c r="N91" s="1">
        <f t="shared" si="25"/>
        <v>485906.62295801984</v>
      </c>
      <c r="O91" s="1">
        <f t="shared" si="26"/>
        <v>522047.48085466446</v>
      </c>
      <c r="P91" s="1">
        <f t="shared" si="27"/>
        <v>8705990.0569571108</v>
      </c>
      <c r="Q91" s="1">
        <f t="shared" si="30"/>
        <v>0</v>
      </c>
      <c r="R91" s="1">
        <f t="shared" si="31"/>
        <v>0</v>
      </c>
      <c r="S91" s="1">
        <f t="shared" si="32"/>
        <v>0</v>
      </c>
      <c r="T91" s="1">
        <f t="shared" si="33"/>
        <v>10224181.597981213</v>
      </c>
      <c r="U91" s="1">
        <f t="shared" si="28"/>
        <v>9029424.6097184066</v>
      </c>
      <c r="V91" s="1">
        <f t="shared" si="29"/>
        <v>92508.225489234552</v>
      </c>
      <c r="W91" s="91">
        <f t="shared" si="19"/>
        <v>1.0245196065945063E-2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8">
        <f>Dataset!AC92</f>
        <v>0</v>
      </c>
      <c r="F92" s="8">
        <f>Dataset!AD92</f>
        <v>163.30000000000001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24"/>
        <v>-10908701.1490326</v>
      </c>
      <c r="N92" s="1">
        <f t="shared" si="25"/>
        <v>0</v>
      </c>
      <c r="O92" s="1">
        <f t="shared" si="26"/>
        <v>2478207.9541734508</v>
      </c>
      <c r="P92" s="1">
        <f t="shared" si="27"/>
        <v>8996189.7255223468</v>
      </c>
      <c r="Q92" s="1">
        <f t="shared" si="30"/>
        <v>0</v>
      </c>
      <c r="R92" s="1">
        <f t="shared" si="31"/>
        <v>0</v>
      </c>
      <c r="S92" s="1">
        <f t="shared" si="32"/>
        <v>0</v>
      </c>
      <c r="T92" s="1">
        <f t="shared" si="33"/>
        <v>10237832.908609239</v>
      </c>
      <c r="U92" s="1">
        <f t="shared" si="28"/>
        <v>10803529.439272437</v>
      </c>
      <c r="V92" s="1">
        <f t="shared" si="29"/>
        <v>-411441.30598544516</v>
      </c>
      <c r="W92" s="91">
        <f t="shared" si="19"/>
        <v>3.8083971381592648E-2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8">
        <f>Dataset!AC93</f>
        <v>0</v>
      </c>
      <c r="F93" s="8">
        <f>Dataset!AD93</f>
        <v>111.4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24"/>
        <v>-10908701.1490326</v>
      </c>
      <c r="N93" s="1">
        <f t="shared" si="25"/>
        <v>0</v>
      </c>
      <c r="O93" s="1">
        <f t="shared" si="26"/>
        <v>1690583.9932328379</v>
      </c>
      <c r="P93" s="1">
        <f t="shared" si="27"/>
        <v>8996189.7255223468</v>
      </c>
      <c r="Q93" s="1">
        <f t="shared" si="30"/>
        <v>0</v>
      </c>
      <c r="R93" s="1">
        <f t="shared" si="31"/>
        <v>0</v>
      </c>
      <c r="S93" s="1">
        <f t="shared" si="32"/>
        <v>0</v>
      </c>
      <c r="T93" s="1">
        <f t="shared" si="33"/>
        <v>10226781.847624646</v>
      </c>
      <c r="U93" s="1">
        <f t="shared" si="28"/>
        <v>10004854.417347232</v>
      </c>
      <c r="V93" s="1">
        <f t="shared" si="29"/>
        <v>-402220.75591615401</v>
      </c>
      <c r="W93" s="91">
        <f t="shared" si="19"/>
        <v>4.0202559591347067E-2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8">
        <f>Dataset!AC94</f>
        <v>25.8</v>
      </c>
      <c r="F94" s="8">
        <f>Dataset!AD94</f>
        <v>39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24"/>
        <v>-10908701.1490326</v>
      </c>
      <c r="N94" s="1">
        <f t="shared" si="25"/>
        <v>233887.88940889761</v>
      </c>
      <c r="O94" s="1">
        <f t="shared" si="26"/>
        <v>591856.15562011383</v>
      </c>
      <c r="P94" s="1">
        <f t="shared" si="27"/>
        <v>8705990.0569571108</v>
      </c>
      <c r="Q94" s="1">
        <f t="shared" si="30"/>
        <v>-625752.80362413905</v>
      </c>
      <c r="R94" s="1">
        <f t="shared" si="31"/>
        <v>0</v>
      </c>
      <c r="S94" s="1">
        <f t="shared" si="32"/>
        <v>0</v>
      </c>
      <c r="T94" s="1">
        <f t="shared" si="33"/>
        <v>10275536.528439028</v>
      </c>
      <c r="U94" s="1">
        <f t="shared" si="28"/>
        <v>8272816.6777684102</v>
      </c>
      <c r="V94" s="1">
        <f t="shared" si="29"/>
        <v>-394124.24469986651</v>
      </c>
      <c r="W94" s="91">
        <f t="shared" si="19"/>
        <v>4.7640877351845468E-2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8">
        <f>Dataset!AC95</f>
        <v>192.6</v>
      </c>
      <c r="F95" s="8">
        <f>Dataset!AD95</f>
        <v>5.8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24"/>
        <v>-10908701.1490326</v>
      </c>
      <c r="N95" s="1">
        <f t="shared" si="25"/>
        <v>1746000.290703631</v>
      </c>
      <c r="O95" s="1">
        <f t="shared" si="26"/>
        <v>88019.633399914354</v>
      </c>
      <c r="P95" s="1">
        <f t="shared" si="27"/>
        <v>8996189.7255223468</v>
      </c>
      <c r="Q95" s="1">
        <f t="shared" si="30"/>
        <v>-625752.80362413905</v>
      </c>
      <c r="R95" s="1">
        <f t="shared" si="31"/>
        <v>0</v>
      </c>
      <c r="S95" s="1">
        <f t="shared" si="32"/>
        <v>0</v>
      </c>
      <c r="T95" s="1">
        <f t="shared" si="33"/>
        <v>10278136.778082462</v>
      </c>
      <c r="U95" s="1">
        <f t="shared" si="28"/>
        <v>9573892.4750516172</v>
      </c>
      <c r="V95" s="1">
        <f t="shared" si="29"/>
        <v>220685.01529061794</v>
      </c>
      <c r="W95" s="91">
        <f t="shared" si="19"/>
        <v>2.3050709611132137E-2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8">
        <f>Dataset!AC96</f>
        <v>463.2</v>
      </c>
      <c r="F96" s="8">
        <f>Dataset!AD96</f>
        <v>0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24"/>
        <v>-10908701.1490326</v>
      </c>
      <c r="N96" s="1">
        <f t="shared" si="25"/>
        <v>4199103.5028760219</v>
      </c>
      <c r="O96" s="1">
        <f t="shared" si="26"/>
        <v>0</v>
      </c>
      <c r="P96" s="1">
        <f t="shared" si="27"/>
        <v>8705990.0569571108</v>
      </c>
      <c r="Q96" s="1">
        <f t="shared" si="30"/>
        <v>-625752.80362413905</v>
      </c>
      <c r="R96" s="1">
        <f t="shared" si="31"/>
        <v>0</v>
      </c>
      <c r="S96" s="1">
        <f t="shared" si="32"/>
        <v>0</v>
      </c>
      <c r="T96" s="1">
        <f t="shared" si="33"/>
        <v>10309339.773803666</v>
      </c>
      <c r="U96" s="1">
        <f t="shared" si="28"/>
        <v>11679979.38098006</v>
      </c>
      <c r="V96" s="1">
        <f t="shared" si="29"/>
        <v>313593.73278139532</v>
      </c>
      <c r="W96" s="91">
        <f t="shared" si="19"/>
        <v>2.6848825888516413E-2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8">
        <f>Dataset!AC97</f>
        <v>521.1</v>
      </c>
      <c r="F97" s="8">
        <f>Dataset!AD97</f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24"/>
        <v>-10908701.1490326</v>
      </c>
      <c r="N97" s="1">
        <f t="shared" si="25"/>
        <v>4723991.4407355255</v>
      </c>
      <c r="O97" s="1">
        <f t="shared" si="26"/>
        <v>0</v>
      </c>
      <c r="P97" s="1">
        <f t="shared" si="27"/>
        <v>8996189.7255223468</v>
      </c>
      <c r="Q97" s="1">
        <f t="shared" si="30"/>
        <v>0</v>
      </c>
      <c r="R97" s="1">
        <f t="shared" si="31"/>
        <v>0</v>
      </c>
      <c r="S97" s="1">
        <f t="shared" si="32"/>
        <v>0</v>
      </c>
      <c r="T97" s="1">
        <f t="shared" si="33"/>
        <v>10350293.705687746</v>
      </c>
      <c r="U97" s="1">
        <f t="shared" si="28"/>
        <v>13161773.722913019</v>
      </c>
      <c r="V97" s="1">
        <f t="shared" si="29"/>
        <v>-261973.21098320372</v>
      </c>
      <c r="W97" s="91">
        <f t="shared" si="19"/>
        <v>1.9904096248603696E-2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8">
        <f>Dataset!AC98</f>
        <v>551.79999999999995</v>
      </c>
      <c r="F98" s="8">
        <f>Dataset!AD98</f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33" si="34">$AB$8</f>
        <v>-10908701.1490326</v>
      </c>
      <c r="N98" s="1">
        <f t="shared" ref="N98:N121" si="35">E98*$AB$9</f>
        <v>5002299.8982879724</v>
      </c>
      <c r="O98" s="1">
        <f t="shared" ref="O98:O121" si="36">F98*$AB$10</f>
        <v>0</v>
      </c>
      <c r="P98" s="1">
        <f t="shared" ref="P98:P121" si="37">G98*$AB$11</f>
        <v>8996189.7255223468</v>
      </c>
      <c r="Q98" s="1">
        <f t="shared" si="30"/>
        <v>0</v>
      </c>
      <c r="R98" s="1">
        <f t="shared" si="31"/>
        <v>0</v>
      </c>
      <c r="S98" s="1">
        <f t="shared" si="32"/>
        <v>0</v>
      </c>
      <c r="T98" s="1">
        <f t="shared" si="33"/>
        <v>10406849.13543243</v>
      </c>
      <c r="U98" s="1">
        <f t="shared" ref="U98:U121" si="38">SUM(M98:T98)</f>
        <v>13496637.610210149</v>
      </c>
      <c r="V98" s="1">
        <f t="shared" ref="V98:V121" si="39">U98-D98</f>
        <v>25301.826990595087</v>
      </c>
      <c r="W98" s="91">
        <f t="shared" si="19"/>
        <v>1.8746763246761818E-3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8">
        <f>Dataset!AC99</f>
        <v>563.70000000000005</v>
      </c>
      <c r="F99" s="8">
        <f>Dataset!AD99</f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34"/>
        <v>-10908701.1490326</v>
      </c>
      <c r="N99" s="1">
        <f t="shared" si="35"/>
        <v>5110178.4209223101</v>
      </c>
      <c r="O99" s="1">
        <f t="shared" si="36"/>
        <v>0</v>
      </c>
      <c r="P99" s="1">
        <f t="shared" si="37"/>
        <v>8415790.3883918729</v>
      </c>
      <c r="Q99" s="1">
        <f t="shared" si="30"/>
        <v>0</v>
      </c>
      <c r="R99" s="1">
        <f t="shared" si="31"/>
        <v>0</v>
      </c>
      <c r="S99" s="1">
        <f t="shared" si="32"/>
        <v>0</v>
      </c>
      <c r="T99" s="1">
        <f t="shared" si="33"/>
        <v>10415950.009184446</v>
      </c>
      <c r="U99" s="1">
        <f t="shared" si="38"/>
        <v>13033217.66946603</v>
      </c>
      <c r="V99" s="1">
        <f t="shared" si="39"/>
        <v>305378.76531285234</v>
      </c>
      <c r="W99" s="91">
        <f t="shared" si="19"/>
        <v>2.3430803739915108E-2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8">
        <f>Dataset!AC100</f>
        <v>424.1</v>
      </c>
      <c r="F100" s="8">
        <f>Dataset!AD100</f>
        <v>0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34"/>
        <v>-10908701.1490326</v>
      </c>
      <c r="N100" s="1">
        <f t="shared" si="35"/>
        <v>3844645.4999346309</v>
      </c>
      <c r="O100" s="1">
        <f t="shared" si="36"/>
        <v>0</v>
      </c>
      <c r="P100" s="1">
        <f t="shared" si="37"/>
        <v>8996189.7255223468</v>
      </c>
      <c r="Q100" s="1">
        <f t="shared" si="30"/>
        <v>-625752.80362413905</v>
      </c>
      <c r="R100" s="1">
        <f t="shared" si="31"/>
        <v>529573.93173945171</v>
      </c>
      <c r="S100" s="1">
        <f t="shared" si="32"/>
        <v>0</v>
      </c>
      <c r="T100" s="1">
        <f t="shared" si="33"/>
        <v>10420500.446060456</v>
      </c>
      <c r="U100" s="1">
        <f t="shared" si="38"/>
        <v>12256455.650600147</v>
      </c>
      <c r="V100" s="1">
        <f t="shared" si="39"/>
        <v>-57360.109477981925</v>
      </c>
      <c r="W100" s="91">
        <f t="shared" si="19"/>
        <v>4.6799915989720279E-3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8">
        <f>Dataset!AC101</f>
        <v>338.6</v>
      </c>
      <c r="F101" s="8">
        <f>Dataset!AD101</f>
        <v>0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34"/>
        <v>-10908701.1490326</v>
      </c>
      <c r="N101" s="1">
        <f t="shared" si="35"/>
        <v>3069551.9129400286</v>
      </c>
      <c r="O101" s="1">
        <f t="shared" si="36"/>
        <v>0</v>
      </c>
      <c r="P101" s="1">
        <f t="shared" si="37"/>
        <v>8705990.0569571108</v>
      </c>
      <c r="Q101" s="1">
        <f t="shared" si="30"/>
        <v>-625752.80362413905</v>
      </c>
      <c r="R101" s="1">
        <f t="shared" si="31"/>
        <v>422810.02897188958</v>
      </c>
      <c r="S101" s="1">
        <f t="shared" si="32"/>
        <v>0</v>
      </c>
      <c r="T101" s="1">
        <f t="shared" si="33"/>
        <v>10490057.124022307</v>
      </c>
      <c r="U101" s="1">
        <f t="shared" si="38"/>
        <v>11153955.170234596</v>
      </c>
      <c r="V101" s="1">
        <f t="shared" si="39"/>
        <v>-45336.121990159154</v>
      </c>
      <c r="W101" s="91">
        <f t="shared" si="19"/>
        <v>4.0645781068892016E-3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8">
        <f>Dataset!AC102</f>
        <v>198.3</v>
      </c>
      <c r="F102" s="8">
        <f>Dataset!AD102</f>
        <v>28.5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34"/>
        <v>-10908701.1490326</v>
      </c>
      <c r="N102" s="1">
        <f t="shared" si="35"/>
        <v>1797673.1965032713</v>
      </c>
      <c r="O102" s="1">
        <f t="shared" si="36"/>
        <v>432510.26756854472</v>
      </c>
      <c r="P102" s="1">
        <f t="shared" si="37"/>
        <v>8996189.7255223468</v>
      </c>
      <c r="Q102" s="1">
        <f t="shared" si="30"/>
        <v>-625752.80362413905</v>
      </c>
      <c r="R102" s="1">
        <f t="shared" si="31"/>
        <v>247617.33238371441</v>
      </c>
      <c r="S102" s="1">
        <f t="shared" si="32"/>
        <v>259436.3294417529</v>
      </c>
      <c r="T102" s="1">
        <f t="shared" si="33"/>
        <v>10466004.814820545</v>
      </c>
      <c r="U102" s="1">
        <f t="shared" si="38"/>
        <v>10664977.713583436</v>
      </c>
      <c r="V102" s="1">
        <f t="shared" si="39"/>
        <v>-15799.63869856298</v>
      </c>
      <c r="W102" s="91">
        <f t="shared" si="19"/>
        <v>1.4814506999334643E-3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8">
        <f>Dataset!AC103</f>
        <v>29.7</v>
      </c>
      <c r="F103" s="8">
        <f>Dataset!AD103</f>
        <v>78.8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34"/>
        <v>-10908701.1490326</v>
      </c>
      <c r="N103" s="1">
        <f t="shared" si="35"/>
        <v>269243.0354823356</v>
      </c>
      <c r="O103" s="1">
        <f t="shared" si="36"/>
        <v>1195852.9503298709</v>
      </c>
      <c r="P103" s="1">
        <f t="shared" si="37"/>
        <v>8705990.0569571108</v>
      </c>
      <c r="Q103" s="1">
        <f t="shared" si="30"/>
        <v>0</v>
      </c>
      <c r="R103" s="1">
        <f t="shared" si="31"/>
        <v>37086.408329784761</v>
      </c>
      <c r="S103" s="1">
        <f t="shared" si="32"/>
        <v>717318.69333368866</v>
      </c>
      <c r="T103" s="1">
        <f t="shared" si="33"/>
        <v>10505008.559472051</v>
      </c>
      <c r="U103" s="1">
        <f t="shared" si="38"/>
        <v>10521798.554872241</v>
      </c>
      <c r="V103" s="1">
        <f t="shared" si="39"/>
        <v>-70548.270695000887</v>
      </c>
      <c r="W103" s="91">
        <f t="shared" si="19"/>
        <v>6.7049630656854471E-3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8">
        <f>Dataset!AC104</f>
        <v>0</v>
      </c>
      <c r="F104" s="8">
        <f>Dataset!AD104</f>
        <v>201.4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34"/>
        <v>-10908701.1490326</v>
      </c>
      <c r="N104" s="1">
        <f t="shared" si="35"/>
        <v>0</v>
      </c>
      <c r="O104" s="1">
        <f t="shared" si="36"/>
        <v>3056405.8908177158</v>
      </c>
      <c r="P104" s="1">
        <f t="shared" si="37"/>
        <v>8996189.7255223468</v>
      </c>
      <c r="Q104" s="1">
        <f t="shared" si="30"/>
        <v>0</v>
      </c>
      <c r="R104" s="1">
        <f t="shared" si="31"/>
        <v>0</v>
      </c>
      <c r="S104" s="1">
        <f t="shared" si="32"/>
        <v>1833350.0613883871</v>
      </c>
      <c r="T104" s="1">
        <f t="shared" si="33"/>
        <v>10540111.929658405</v>
      </c>
      <c r="U104" s="1">
        <f t="shared" si="38"/>
        <v>13517356.458354255</v>
      </c>
      <c r="V104" s="1">
        <f t="shared" si="39"/>
        <v>-243547.97829656117</v>
      </c>
      <c r="W104" s="91">
        <f t="shared" si="19"/>
        <v>1.8017426635667286E-2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8">
        <f>Dataset!AC105</f>
        <v>0.7</v>
      </c>
      <c r="F105" s="8">
        <f>Dataset!AD105</f>
        <v>138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34"/>
        <v>-10908701.1490326</v>
      </c>
      <c r="N105" s="1">
        <f t="shared" si="35"/>
        <v>6345.7954490786169</v>
      </c>
      <c r="O105" s="1">
        <f t="shared" si="36"/>
        <v>2094260.2429634796</v>
      </c>
      <c r="P105" s="1">
        <f t="shared" si="37"/>
        <v>8996189.7255223468</v>
      </c>
      <c r="Q105" s="1">
        <f t="shared" si="30"/>
        <v>0</v>
      </c>
      <c r="R105" s="1">
        <f t="shared" si="31"/>
        <v>874.09043201512895</v>
      </c>
      <c r="S105" s="1">
        <f t="shared" si="32"/>
        <v>1256218.0162442771</v>
      </c>
      <c r="T105" s="1">
        <f t="shared" si="33"/>
        <v>10542712.179301839</v>
      </c>
      <c r="U105" s="1">
        <f t="shared" si="38"/>
        <v>11987898.900880435</v>
      </c>
      <c r="V105" s="1">
        <f t="shared" si="39"/>
        <v>-241491.83775418997</v>
      </c>
      <c r="W105" s="91">
        <f t="shared" si="19"/>
        <v>2.0144634164078069E-2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8">
        <f>Dataset!AC106</f>
        <v>47.2</v>
      </c>
      <c r="F106" s="8">
        <f>Dataset!AD106</f>
        <v>45.6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34"/>
        <v>-10908701.1490326</v>
      </c>
      <c r="N106" s="1">
        <f t="shared" si="35"/>
        <v>427887.92170930107</v>
      </c>
      <c r="O106" s="1">
        <f t="shared" si="36"/>
        <v>692016.42810967157</v>
      </c>
      <c r="P106" s="1">
        <f t="shared" si="37"/>
        <v>8705990.0569571108</v>
      </c>
      <c r="Q106" s="1">
        <f t="shared" si="30"/>
        <v>-625752.80362413905</v>
      </c>
      <c r="R106" s="1">
        <f t="shared" si="31"/>
        <v>58938.669130162991</v>
      </c>
      <c r="S106" s="1">
        <f t="shared" si="32"/>
        <v>415098.12710680463</v>
      </c>
      <c r="T106" s="1">
        <f t="shared" si="33"/>
        <v>10544012.304123556</v>
      </c>
      <c r="U106" s="1">
        <f t="shared" si="38"/>
        <v>9309489.5544798672</v>
      </c>
      <c r="V106" s="1">
        <f t="shared" si="39"/>
        <v>-158440.28584467806</v>
      </c>
      <c r="W106" s="91">
        <f t="shared" si="19"/>
        <v>1.7019223762750151E-2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8">
        <f>Dataset!AC107</f>
        <v>218.1</v>
      </c>
      <c r="F107" s="8">
        <f>Dataset!AD107</f>
        <v>0.2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34"/>
        <v>-10908701.1490326</v>
      </c>
      <c r="N107" s="1">
        <f t="shared" si="35"/>
        <v>1977168.5534914949</v>
      </c>
      <c r="O107" s="1">
        <f t="shared" si="36"/>
        <v>3035.1597724108401</v>
      </c>
      <c r="P107" s="1">
        <f t="shared" si="37"/>
        <v>8996189.7255223468</v>
      </c>
      <c r="Q107" s="1">
        <f t="shared" si="30"/>
        <v>-625752.80362413905</v>
      </c>
      <c r="R107" s="1">
        <f t="shared" si="31"/>
        <v>272341.60460357089</v>
      </c>
      <c r="S107" s="1">
        <f t="shared" si="32"/>
        <v>1820.6058206438802</v>
      </c>
      <c r="T107" s="1">
        <f t="shared" si="33"/>
        <v>10588216.548061928</v>
      </c>
      <c r="U107" s="1">
        <f t="shared" si="38"/>
        <v>10304318.244615657</v>
      </c>
      <c r="V107" s="1">
        <f t="shared" si="39"/>
        <v>-52859.262746093795</v>
      </c>
      <c r="W107" s="91">
        <f t="shared" si="19"/>
        <v>5.1298165964268902E-3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8">
        <f>Dataset!AC108</f>
        <v>259.89999999999998</v>
      </c>
      <c r="F108" s="8">
        <f>Dataset!AD108</f>
        <v>13.2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34"/>
        <v>-10908701.1490326</v>
      </c>
      <c r="N108" s="1">
        <f t="shared" si="35"/>
        <v>2356103.1960221892</v>
      </c>
      <c r="O108" s="1">
        <f t="shared" si="36"/>
        <v>200320.54497911542</v>
      </c>
      <c r="P108" s="1">
        <f t="shared" si="37"/>
        <v>8705990.0569571108</v>
      </c>
      <c r="Q108" s="1">
        <f t="shared" si="30"/>
        <v>-625752.80362413905</v>
      </c>
      <c r="R108" s="1">
        <f t="shared" si="31"/>
        <v>324537.29040104576</v>
      </c>
      <c r="S108" s="1">
        <f t="shared" si="32"/>
        <v>120159.98416249607</v>
      </c>
      <c r="T108" s="1">
        <f t="shared" si="33"/>
        <v>10525160.494208662</v>
      </c>
      <c r="U108" s="1">
        <f t="shared" si="38"/>
        <v>10697817.61407388</v>
      </c>
      <c r="V108" s="1">
        <f t="shared" si="39"/>
        <v>-350824.53982791677</v>
      </c>
      <c r="W108" s="91">
        <f t="shared" si="19"/>
        <v>3.2794028883646097E-2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8">
        <f>Dataset!AC109</f>
        <v>506.6</v>
      </c>
      <c r="F109" s="8">
        <f>Dataset!AD109</f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34"/>
        <v>-10908701.1490326</v>
      </c>
      <c r="N109" s="1">
        <f t="shared" si="35"/>
        <v>4592542.8207188966</v>
      </c>
      <c r="O109" s="1">
        <f t="shared" si="36"/>
        <v>0</v>
      </c>
      <c r="P109" s="1">
        <f t="shared" si="37"/>
        <v>8996189.7255223468</v>
      </c>
      <c r="Q109" s="1">
        <f t="shared" si="30"/>
        <v>0</v>
      </c>
      <c r="R109" s="1">
        <f t="shared" si="31"/>
        <v>632591.73265552055</v>
      </c>
      <c r="S109" s="1">
        <f t="shared" si="32"/>
        <v>0</v>
      </c>
      <c r="T109" s="1">
        <f t="shared" si="33"/>
        <v>10648022.289860902</v>
      </c>
      <c r="U109" s="1">
        <f t="shared" si="38"/>
        <v>13960645.419725066</v>
      </c>
      <c r="V109" s="1">
        <f t="shared" si="39"/>
        <v>-224165.02491082251</v>
      </c>
      <c r="W109" s="91">
        <f t="shared" si="19"/>
        <v>1.6056924173011272E-2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14525486.8064586</v>
      </c>
      <c r="E110" s="8">
        <f>Dataset!AC110</f>
        <v>574.70000000000005</v>
      </c>
      <c r="F110" s="8">
        <f>Dataset!AD110</f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34"/>
        <v>-10908701.1490326</v>
      </c>
      <c r="N110" s="1">
        <f t="shared" si="35"/>
        <v>5209898.0636935448</v>
      </c>
      <c r="O110" s="1">
        <f t="shared" si="36"/>
        <v>0</v>
      </c>
      <c r="P110" s="1">
        <f t="shared" si="37"/>
        <v>8996189.7255223468</v>
      </c>
      <c r="Q110" s="1">
        <f t="shared" si="30"/>
        <v>0</v>
      </c>
      <c r="R110" s="1">
        <f t="shared" si="31"/>
        <v>717628.24468442099</v>
      </c>
      <c r="S110" s="1">
        <f t="shared" si="32"/>
        <v>0</v>
      </c>
      <c r="T110" s="1">
        <f t="shared" si="33"/>
        <v>10620719.668604849</v>
      </c>
      <c r="U110" s="1">
        <f t="shared" si="38"/>
        <v>14635734.553472562</v>
      </c>
      <c r="V110" s="1">
        <f t="shared" si="39"/>
        <v>110247.7470139619</v>
      </c>
      <c r="W110" s="91">
        <f t="shared" si="19"/>
        <v>7.5327785299169597E-3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13851136.655214092</v>
      </c>
      <c r="E111" s="8">
        <f>Dataset!AC111</f>
        <v>583.6</v>
      </c>
      <c r="F111" s="8">
        <f>Dataset!AD111</f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34"/>
        <v>-10908701.1490326</v>
      </c>
      <c r="N111" s="1">
        <f t="shared" si="35"/>
        <v>5290580.3201175444</v>
      </c>
      <c r="O111" s="1">
        <f t="shared" si="36"/>
        <v>0</v>
      </c>
      <c r="P111" s="1">
        <f t="shared" si="37"/>
        <v>8125590.7198266368</v>
      </c>
      <c r="Q111" s="1">
        <f t="shared" si="30"/>
        <v>0</v>
      </c>
      <c r="R111" s="1">
        <f t="shared" si="31"/>
        <v>728741.68017718475</v>
      </c>
      <c r="S111" s="1">
        <f t="shared" si="32"/>
        <v>0</v>
      </c>
      <c r="T111" s="1">
        <f t="shared" si="33"/>
        <v>10621369.731015706</v>
      </c>
      <c r="U111" s="1">
        <f t="shared" si="38"/>
        <v>13857581.302104473</v>
      </c>
      <c r="V111" s="1">
        <f t="shared" si="39"/>
        <v>6444.6468903813511</v>
      </c>
      <c r="W111" s="91">
        <f t="shared" si="19"/>
        <v>4.6506289588953294E-4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12806760.195148831</v>
      </c>
      <c r="E112" s="8">
        <f>Dataset!AC112</f>
        <v>398.9</v>
      </c>
      <c r="F112" s="8">
        <f>Dataset!AD112</f>
        <v>0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34"/>
        <v>-10908701.1490326</v>
      </c>
      <c r="N112" s="1">
        <f t="shared" si="35"/>
        <v>3616196.8637678004</v>
      </c>
      <c r="O112" s="1">
        <f t="shared" si="36"/>
        <v>0</v>
      </c>
      <c r="P112" s="1">
        <f t="shared" si="37"/>
        <v>8996189.7255223468</v>
      </c>
      <c r="Q112" s="1">
        <f t="shared" si="30"/>
        <v>-625752.80362413905</v>
      </c>
      <c r="R112" s="1">
        <f t="shared" si="31"/>
        <v>498106.67618690705</v>
      </c>
      <c r="S112" s="1">
        <f t="shared" si="32"/>
        <v>0</v>
      </c>
      <c r="T112" s="1">
        <f t="shared" si="33"/>
        <v>10648022.289860902</v>
      </c>
      <c r="U112" s="1">
        <f t="shared" si="38"/>
        <v>12224061.602681218</v>
      </c>
      <c r="V112" s="1">
        <f t="shared" si="39"/>
        <v>-582698.59246761352</v>
      </c>
      <c r="W112" s="91">
        <f t="shared" si="19"/>
        <v>4.7668165574345993E-2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10680552.702474553</v>
      </c>
      <c r="E113" s="8">
        <f>Dataset!AC113</f>
        <v>258.60000000000002</v>
      </c>
      <c r="F113" s="8">
        <f>Dataset!AD113</f>
        <v>3.8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34"/>
        <v>-10908701.1490326</v>
      </c>
      <c r="N113" s="1">
        <f t="shared" si="35"/>
        <v>2344318.1473310436</v>
      </c>
      <c r="O113" s="1">
        <f t="shared" si="36"/>
        <v>57668.035675805957</v>
      </c>
      <c r="P113" s="1">
        <f t="shared" si="37"/>
        <v>8705990.0569571108</v>
      </c>
      <c r="Q113" s="1">
        <f t="shared" si="30"/>
        <v>-625752.80362413905</v>
      </c>
      <c r="R113" s="1">
        <f t="shared" si="31"/>
        <v>322913.97959873197</v>
      </c>
      <c r="S113" s="1">
        <f t="shared" si="32"/>
        <v>34591.510592233717</v>
      </c>
      <c r="T113" s="1">
        <f t="shared" si="33"/>
        <v>10643471.852984894</v>
      </c>
      <c r="U113" s="1">
        <f t="shared" si="38"/>
        <v>10574499.63048308</v>
      </c>
      <c r="V113" s="1">
        <f t="shared" si="39"/>
        <v>-106053.07199147344</v>
      </c>
      <c r="W113" s="91">
        <f t="shared" si="19"/>
        <v>1.0029133831141717E-2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10213669.97827022</v>
      </c>
      <c r="E114" s="8">
        <f>Dataset!AC114</f>
        <v>154.19999999999999</v>
      </c>
      <c r="F114" s="8">
        <f>Dataset!AD114</f>
        <v>26.2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34"/>
        <v>-10908701.1490326</v>
      </c>
      <c r="N114" s="1">
        <f t="shared" si="35"/>
        <v>1397888.0832113181</v>
      </c>
      <c r="O114" s="1">
        <f t="shared" si="36"/>
        <v>397605.93018582003</v>
      </c>
      <c r="P114" s="1">
        <f t="shared" si="37"/>
        <v>8996189.7255223468</v>
      </c>
      <c r="Q114" s="1">
        <f t="shared" si="30"/>
        <v>-625752.80362413905</v>
      </c>
      <c r="R114" s="1">
        <f t="shared" si="31"/>
        <v>192549.63516676126</v>
      </c>
      <c r="S114" s="1">
        <f t="shared" si="32"/>
        <v>238499.36250434828</v>
      </c>
      <c r="T114" s="1">
        <f t="shared" si="33"/>
        <v>10590166.735294504</v>
      </c>
      <c r="U114" s="1">
        <f t="shared" si="38"/>
        <v>10278445.51922836</v>
      </c>
      <c r="V114" s="1">
        <f t="shared" si="39"/>
        <v>64775.540958140045</v>
      </c>
      <c r="W114" s="91">
        <f t="shared" si="19"/>
        <v>6.3020756238831516E-3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Dataset!F115</f>
        <v>11268140.51705692</v>
      </c>
      <c r="E115" s="8">
        <f>Dataset!AC115</f>
        <v>7.3</v>
      </c>
      <c r="F115" s="8">
        <f>Dataset!AD115</f>
        <v>127.6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34"/>
        <v>-10908701.1490326</v>
      </c>
      <c r="N115" s="1">
        <f t="shared" si="35"/>
        <v>66177.581111819862</v>
      </c>
      <c r="O115" s="1">
        <f t="shared" si="36"/>
        <v>1936431.9347981159</v>
      </c>
      <c r="P115" s="1">
        <f t="shared" si="37"/>
        <v>8705990.0569571108</v>
      </c>
      <c r="Q115" s="1">
        <f t="shared" si="30"/>
        <v>0</v>
      </c>
      <c r="R115" s="1">
        <f t="shared" si="31"/>
        <v>9115.5145053006308</v>
      </c>
      <c r="S115" s="1">
        <f t="shared" si="32"/>
        <v>1161546.5135707953</v>
      </c>
      <c r="T115" s="1">
        <f t="shared" si="33"/>
        <v>10729280.091218205</v>
      </c>
      <c r="U115" s="1">
        <f t="shared" si="38"/>
        <v>11699840.543128747</v>
      </c>
      <c r="V115" s="1">
        <f t="shared" si="39"/>
        <v>431700.02607182786</v>
      </c>
      <c r="W115" s="91">
        <f t="shared" si="19"/>
        <v>3.6897941000175676E-2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Dataset!F116</f>
        <v>11644359.060199441</v>
      </c>
      <c r="E116" s="8">
        <f>Dataset!AC116</f>
        <v>2.2999999999999998</v>
      </c>
      <c r="F116" s="8">
        <f>Dataset!AD116</f>
        <v>113.3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34"/>
        <v>-10908701.1490326</v>
      </c>
      <c r="N116" s="1">
        <f t="shared" si="35"/>
        <v>20850.470761258312</v>
      </c>
      <c r="O116" s="1">
        <f t="shared" si="36"/>
        <v>1719418.0110707409</v>
      </c>
      <c r="P116" s="1">
        <f t="shared" si="37"/>
        <v>8996189.7255223468</v>
      </c>
      <c r="Q116" s="1">
        <f t="shared" si="30"/>
        <v>0</v>
      </c>
      <c r="R116" s="1">
        <f t="shared" si="31"/>
        <v>2872.0114194782809</v>
      </c>
      <c r="S116" s="1">
        <f t="shared" si="32"/>
        <v>1031373.197394758</v>
      </c>
      <c r="T116" s="1">
        <f t="shared" si="33"/>
        <v>10692226.533799276</v>
      </c>
      <c r="U116" s="1">
        <f t="shared" si="38"/>
        <v>11554228.800935257</v>
      </c>
      <c r="V116" s="1">
        <f t="shared" si="39"/>
        <v>-90130.259264184162</v>
      </c>
      <c r="W116" s="91">
        <f t="shared" si="19"/>
        <v>7.8006296064423242E-3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Dataset!F117</f>
        <v>13390908.757881163</v>
      </c>
      <c r="E117" s="8">
        <f>Dataset!AC117</f>
        <v>0.2</v>
      </c>
      <c r="F117" s="8">
        <f>Dataset!AD117</f>
        <v>189.9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M117" s="8">
        <f t="shared" si="34"/>
        <v>-10908701.1490326</v>
      </c>
      <c r="N117" s="1">
        <f t="shared" si="35"/>
        <v>1813.0844140224622</v>
      </c>
      <c r="O117" s="1">
        <f t="shared" si="36"/>
        <v>2881884.2039040928</v>
      </c>
      <c r="P117" s="1">
        <f t="shared" si="37"/>
        <v>8996189.7255223468</v>
      </c>
      <c r="Q117" s="1">
        <f t="shared" si="30"/>
        <v>0</v>
      </c>
      <c r="R117" s="1">
        <f t="shared" si="31"/>
        <v>249.74012343289402</v>
      </c>
      <c r="S117" s="1">
        <f t="shared" si="32"/>
        <v>1728665.2267013642</v>
      </c>
      <c r="T117" s="1">
        <f t="shared" si="33"/>
        <v>10688326.159334125</v>
      </c>
      <c r="U117" s="1">
        <f t="shared" si="38"/>
        <v>13388426.990966782</v>
      </c>
      <c r="V117" s="1">
        <f t="shared" si="39"/>
        <v>-2481.7669143807143</v>
      </c>
      <c r="W117" s="91">
        <f t="shared" si="19"/>
        <v>1.8536657936404113E-4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Dataset!F118</f>
        <v>9629712.6486098822</v>
      </c>
      <c r="E118" s="8">
        <f>Dataset!AC118</f>
        <v>21.9</v>
      </c>
      <c r="F118" s="8">
        <f>Dataset!AD118</f>
        <v>47.9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M118" s="8">
        <f t="shared" si="34"/>
        <v>-10908701.1490326</v>
      </c>
      <c r="N118" s="1">
        <f t="shared" si="35"/>
        <v>198532.74333545959</v>
      </c>
      <c r="O118" s="1">
        <f t="shared" si="36"/>
        <v>726920.7654923962</v>
      </c>
      <c r="P118" s="1">
        <f t="shared" si="37"/>
        <v>8705990.0569571108</v>
      </c>
      <c r="Q118" s="1">
        <f t="shared" si="30"/>
        <v>-625752.80362413905</v>
      </c>
      <c r="R118" s="1">
        <f t="shared" si="31"/>
        <v>27346.543515901893</v>
      </c>
      <c r="S118" s="1">
        <f t="shared" si="32"/>
        <v>436035.09404420923</v>
      </c>
      <c r="T118" s="1">
        <f t="shared" si="33"/>
        <v>10725379.716753054</v>
      </c>
      <c r="U118" s="1">
        <f t="shared" si="38"/>
        <v>9285750.9674413931</v>
      </c>
      <c r="V118" s="1">
        <f t="shared" si="39"/>
        <v>-343961.68116848916</v>
      </c>
      <c r="W118" s="91">
        <f t="shared" ref="W118:W122" si="40">ABS(V118/U118)</f>
        <v>3.7041880874742514E-2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Dataset!F119</f>
        <v>9917099.6450224221</v>
      </c>
      <c r="E119" s="8">
        <f>Dataset!AC119</f>
        <v>96.4</v>
      </c>
      <c r="F119" s="8">
        <f>Dataset!AD119</f>
        <v>35.299999999999997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M119" s="8">
        <f t="shared" si="34"/>
        <v>-10908701.1490326</v>
      </c>
      <c r="N119" s="1">
        <f t="shared" si="35"/>
        <v>873906.68755882676</v>
      </c>
      <c r="O119" s="1">
        <f t="shared" si="36"/>
        <v>535705.69983051321</v>
      </c>
      <c r="P119" s="1">
        <f t="shared" si="37"/>
        <v>8996189.7255223468</v>
      </c>
      <c r="Q119" s="1">
        <f t="shared" si="30"/>
        <v>-625752.80362413905</v>
      </c>
      <c r="R119" s="1">
        <f t="shared" si="31"/>
        <v>120374.73949465492</v>
      </c>
      <c r="S119" s="1">
        <f t="shared" si="32"/>
        <v>321336.92734364478</v>
      </c>
      <c r="T119" s="1">
        <f t="shared" si="33"/>
        <v>10648022.289860902</v>
      </c>
      <c r="U119" s="1">
        <f t="shared" si="38"/>
        <v>9961082.1169541497</v>
      </c>
      <c r="V119" s="1">
        <f t="shared" si="39"/>
        <v>43982.471931727603</v>
      </c>
      <c r="W119" s="91">
        <f t="shared" si="40"/>
        <v>4.4154311163510764E-3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Dataset!F120</f>
        <v>11427475.735330135</v>
      </c>
      <c r="E120" s="8">
        <f>Dataset!AC120</f>
        <v>352.5</v>
      </c>
      <c r="F120" s="8">
        <f>Dataset!AD120</f>
        <v>0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M120" s="8">
        <f t="shared" si="34"/>
        <v>-10908701.1490326</v>
      </c>
      <c r="N120" s="1">
        <f t="shared" si="35"/>
        <v>3195561.2797145895</v>
      </c>
      <c r="O120" s="1">
        <f t="shared" si="36"/>
        <v>0</v>
      </c>
      <c r="P120" s="1">
        <f t="shared" si="37"/>
        <v>8705990.0569571108</v>
      </c>
      <c r="Q120" s="1">
        <f t="shared" si="30"/>
        <v>-625752.80362413905</v>
      </c>
      <c r="R120" s="1">
        <f t="shared" si="31"/>
        <v>440166.96755047567</v>
      </c>
      <c r="S120" s="1">
        <f t="shared" si="32"/>
        <v>0</v>
      </c>
      <c r="T120" s="1">
        <f t="shared" si="33"/>
        <v>10813138.142218942</v>
      </c>
      <c r="U120" s="1">
        <f t="shared" si="38"/>
        <v>11620402.493784379</v>
      </c>
      <c r="V120" s="1">
        <f t="shared" si="39"/>
        <v>192926.75845424458</v>
      </c>
      <c r="W120" s="91">
        <f t="shared" si="40"/>
        <v>1.6602416186310146E-2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Dataset!F121</f>
        <v>13760223.220346045</v>
      </c>
      <c r="E121" s="8">
        <f>Dataset!AC121</f>
        <v>464.3</v>
      </c>
      <c r="F121" s="8">
        <f>Dataset!AD121</f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M121" s="8">
        <f t="shared" si="34"/>
        <v>-10908701.1490326</v>
      </c>
      <c r="N121" s="1">
        <f t="shared" si="35"/>
        <v>4209075.4671531459</v>
      </c>
      <c r="O121" s="1">
        <f t="shared" si="36"/>
        <v>0</v>
      </c>
      <c r="P121" s="1">
        <f t="shared" si="37"/>
        <v>8996189.7255223468</v>
      </c>
      <c r="Q121" s="1">
        <f t="shared" si="30"/>
        <v>0</v>
      </c>
      <c r="R121" s="1">
        <f t="shared" si="31"/>
        <v>579771.69654946344</v>
      </c>
      <c r="S121" s="1">
        <f t="shared" si="32"/>
        <v>0</v>
      </c>
      <c r="T121" s="1">
        <f t="shared" si="33"/>
        <v>10679225.285582107</v>
      </c>
      <c r="U121" s="1">
        <f t="shared" si="38"/>
        <v>13555561.025774462</v>
      </c>
      <c r="V121" s="1">
        <f t="shared" si="39"/>
        <v>-204662.1945715826</v>
      </c>
      <c r="W121" s="91">
        <f t="shared" si="40"/>
        <v>1.5098024654415936E-2</v>
      </c>
    </row>
    <row r="122" spans="1:23">
      <c r="A122" s="7">
        <f>Dataset!A122</f>
        <v>44562</v>
      </c>
      <c r="B122">
        <f>Dataset!B122</f>
        <v>2022</v>
      </c>
      <c r="C122">
        <f>Dataset!C122</f>
        <v>1</v>
      </c>
      <c r="D122" s="8">
        <f>Dataset!F122</f>
        <v>16482136.829845345</v>
      </c>
      <c r="E122" s="8">
        <f>Dataset!AC122</f>
        <v>765</v>
      </c>
      <c r="F122" s="8">
        <f>Dataset!AD122</f>
        <v>0</v>
      </c>
      <c r="G122" s="8">
        <f>Dataset!AR122</f>
        <v>31</v>
      </c>
      <c r="H122" s="8">
        <f>Dataset!BI122</f>
        <v>0</v>
      </c>
      <c r="I122" s="8">
        <f>Dataset!BT122</f>
        <v>765</v>
      </c>
      <c r="J122" s="8">
        <f>Dataset!BU122</f>
        <v>0</v>
      </c>
      <c r="K122" s="8">
        <f>Dataset!Q122</f>
        <v>16503</v>
      </c>
      <c r="M122" s="8">
        <f t="shared" si="34"/>
        <v>-10908701.1490326</v>
      </c>
      <c r="N122" s="1">
        <f t="shared" ref="N122:N129" si="41">E122*$AB$9</f>
        <v>6935047.8836359177</v>
      </c>
      <c r="O122" s="1">
        <f t="shared" ref="O122:O129" si="42">F122*$AB$10</f>
        <v>0</v>
      </c>
      <c r="P122" s="1">
        <f t="shared" ref="P122:P129" si="43">G122*$AB$11</f>
        <v>8996189.7255223468</v>
      </c>
      <c r="Q122" s="1">
        <f t="shared" ref="Q122:Q129" si="44">H122*$AB$12</f>
        <v>0</v>
      </c>
      <c r="R122" s="1">
        <f t="shared" ref="R122:R129" si="45">I122*$AB$13</f>
        <v>955255.97213081957</v>
      </c>
      <c r="S122" s="1">
        <f t="shared" ref="S122:S129" si="46">J122*$AB$14</f>
        <v>0</v>
      </c>
      <c r="T122" s="1">
        <f t="shared" ref="T122:T129" si="47">K122*$AB$15</f>
        <v>10727979.966396488</v>
      </c>
      <c r="U122" s="1">
        <f t="shared" ref="U122:U129" si="48">SUM(M122:T122)</f>
        <v>16705772.398652971</v>
      </c>
      <c r="V122" s="1">
        <f t="shared" ref="V122:V129" si="49">U122-D122</f>
        <v>223635.56880762614</v>
      </c>
      <c r="W122" s="91">
        <f t="shared" si="40"/>
        <v>1.3386724269370416E-2</v>
      </c>
    </row>
    <row r="123" spans="1:23">
      <c r="A123" s="7">
        <f>Dataset!A123</f>
        <v>44593</v>
      </c>
      <c r="B123">
        <f>Dataset!B123</f>
        <v>2022</v>
      </c>
      <c r="C123">
        <f>Dataset!C123</f>
        <v>2</v>
      </c>
      <c r="D123" s="8">
        <f>Dataset!F123</f>
        <v>14042331.540072184</v>
      </c>
      <c r="E123" s="8">
        <f>Dataset!AC123</f>
        <v>586.1</v>
      </c>
      <c r="F123" s="8">
        <f>Dataset!AD123</f>
        <v>0</v>
      </c>
      <c r="G123" s="8">
        <f>Dataset!AR123</f>
        <v>28</v>
      </c>
      <c r="H123" s="8">
        <f>Dataset!BI123</f>
        <v>0</v>
      </c>
      <c r="I123" s="8">
        <f>Dataset!BT123</f>
        <v>586.1</v>
      </c>
      <c r="J123" s="8">
        <f>Dataset!BU123</f>
        <v>0</v>
      </c>
      <c r="K123" s="8">
        <f>Dataset!Q123</f>
        <v>16635</v>
      </c>
      <c r="M123" s="8">
        <f t="shared" si="34"/>
        <v>-10908701.1490326</v>
      </c>
      <c r="N123" s="1">
        <f t="shared" si="41"/>
        <v>5313243.8752928255</v>
      </c>
      <c r="O123" s="1">
        <f t="shared" si="42"/>
        <v>0</v>
      </c>
      <c r="P123" s="1">
        <f t="shared" si="43"/>
        <v>8125590.7198266368</v>
      </c>
      <c r="Q123" s="1">
        <f t="shared" si="44"/>
        <v>0</v>
      </c>
      <c r="R123" s="1">
        <f t="shared" si="45"/>
        <v>731863.43172009592</v>
      </c>
      <c r="S123" s="1">
        <f t="shared" si="46"/>
        <v>0</v>
      </c>
      <c r="T123" s="1">
        <f t="shared" si="47"/>
        <v>10813788.204629799</v>
      </c>
      <c r="U123" s="1">
        <f t="shared" si="48"/>
        <v>14075785.082436757</v>
      </c>
      <c r="V123" s="1">
        <f t="shared" si="49"/>
        <v>33453.542364573106</v>
      </c>
      <c r="W123" s="91">
        <f t="shared" ref="W123:W129" si="50">ABS(V123/U123)</f>
        <v>2.376673284555559E-3</v>
      </c>
    </row>
    <row r="124" spans="1:23">
      <c r="A124" s="7">
        <f>Dataset!A124</f>
        <v>44621</v>
      </c>
      <c r="B124">
        <f>Dataset!B124</f>
        <v>2022</v>
      </c>
      <c r="C124">
        <f>Dataset!C124</f>
        <v>3</v>
      </c>
      <c r="D124" s="8">
        <f>Dataset!F124</f>
        <v>13520845.143106591</v>
      </c>
      <c r="E124" s="8">
        <f>Dataset!AC124</f>
        <v>477.9</v>
      </c>
      <c r="F124" s="8">
        <f>Dataset!AD124</f>
        <v>0</v>
      </c>
      <c r="G124" s="8">
        <f>Dataset!AR124</f>
        <v>31</v>
      </c>
      <c r="H124" s="8">
        <f>Dataset!BI124</f>
        <v>1</v>
      </c>
      <c r="I124" s="8">
        <f>Dataset!BT124</f>
        <v>477.9</v>
      </c>
      <c r="J124" s="8">
        <f>Dataset!BU124</f>
        <v>0</v>
      </c>
      <c r="K124" s="8">
        <f>Dataset!Q124</f>
        <v>16660</v>
      </c>
      <c r="M124" s="8">
        <f t="shared" si="34"/>
        <v>-10908701.1490326</v>
      </c>
      <c r="N124" s="1">
        <f t="shared" si="41"/>
        <v>4332365.2073066728</v>
      </c>
      <c r="O124" s="1">
        <f t="shared" si="42"/>
        <v>0</v>
      </c>
      <c r="P124" s="1">
        <f t="shared" si="43"/>
        <v>8996189.7255223468</v>
      </c>
      <c r="Q124" s="1">
        <f t="shared" si="44"/>
        <v>-625752.80362413905</v>
      </c>
      <c r="R124" s="1">
        <f t="shared" si="45"/>
        <v>596754.02494290017</v>
      </c>
      <c r="S124" s="1">
        <f t="shared" si="46"/>
        <v>0</v>
      </c>
      <c r="T124" s="1">
        <f t="shared" si="47"/>
        <v>10830039.76490126</v>
      </c>
      <c r="U124" s="1">
        <f t="shared" si="48"/>
        <v>13220894.770016439</v>
      </c>
      <c r="V124" s="1">
        <f t="shared" si="49"/>
        <v>-299950.3730901517</v>
      </c>
      <c r="W124" s="91">
        <f t="shared" si="50"/>
        <v>2.2687600068522346E-2</v>
      </c>
    </row>
    <row r="125" spans="1:23">
      <c r="A125" s="7">
        <f>Dataset!A125</f>
        <v>44652</v>
      </c>
      <c r="B125">
        <f>Dataset!B125</f>
        <v>2022</v>
      </c>
      <c r="C125">
        <f>Dataset!C125</f>
        <v>4</v>
      </c>
      <c r="D125" s="8">
        <f>Dataset!F125</f>
        <v>11093017.9200319</v>
      </c>
      <c r="E125" s="8">
        <f>Dataset!AC125</f>
        <v>313.8</v>
      </c>
      <c r="F125" s="8">
        <f>Dataset!AD125</f>
        <v>0.3</v>
      </c>
      <c r="G125" s="8">
        <f>Dataset!AR125</f>
        <v>30</v>
      </c>
      <c r="H125" s="8">
        <f>Dataset!BI125</f>
        <v>1</v>
      </c>
      <c r="I125" s="8">
        <f>Dataset!BT125</f>
        <v>313.8</v>
      </c>
      <c r="J125" s="8">
        <f>Dataset!BU125</f>
        <v>0.3</v>
      </c>
      <c r="K125" s="8">
        <f>Dataset!Q125</f>
        <v>16541</v>
      </c>
      <c r="M125" s="8">
        <f t="shared" si="34"/>
        <v>-10908701.1490326</v>
      </c>
      <c r="N125" s="1">
        <f t="shared" si="41"/>
        <v>2844729.4456012431</v>
      </c>
      <c r="O125" s="1">
        <f t="shared" si="42"/>
        <v>4552.7396586162595</v>
      </c>
      <c r="P125" s="1">
        <f t="shared" si="43"/>
        <v>8705990.0569571108</v>
      </c>
      <c r="Q125" s="1">
        <f t="shared" si="44"/>
        <v>-625752.80362413905</v>
      </c>
      <c r="R125" s="1">
        <f t="shared" si="45"/>
        <v>391842.25366621069</v>
      </c>
      <c r="S125" s="1">
        <f t="shared" si="46"/>
        <v>2730.9087309658198</v>
      </c>
      <c r="T125" s="1">
        <f t="shared" si="47"/>
        <v>10752682.338009108</v>
      </c>
      <c r="U125" s="1">
        <f t="shared" si="48"/>
        <v>11168073.789966516</v>
      </c>
      <c r="V125" s="1">
        <f t="shared" si="49"/>
        <v>75055.86993461661</v>
      </c>
      <c r="W125" s="91">
        <f t="shared" si="50"/>
        <v>6.7205743216030133E-3</v>
      </c>
    </row>
    <row r="126" spans="1:23">
      <c r="A126" s="7">
        <f>Dataset!A126</f>
        <v>44682</v>
      </c>
      <c r="B126">
        <f>Dataset!B126</f>
        <v>2022</v>
      </c>
      <c r="C126">
        <f>Dataset!C126</f>
        <v>5</v>
      </c>
      <c r="D126" s="8">
        <f>Dataset!F126</f>
        <v>10205693.884079456</v>
      </c>
      <c r="E126" s="8">
        <f>Dataset!AC126</f>
        <v>103</v>
      </c>
      <c r="F126" s="8">
        <f>Dataset!AD126</f>
        <v>50.8</v>
      </c>
      <c r="G126" s="8">
        <f>Dataset!AR126</f>
        <v>31</v>
      </c>
      <c r="H126" s="8">
        <f>Dataset!BI126</f>
        <v>1</v>
      </c>
      <c r="I126" s="8">
        <f>Dataset!BT126</f>
        <v>103</v>
      </c>
      <c r="J126" s="8">
        <f>Dataset!BU126</f>
        <v>50.8</v>
      </c>
      <c r="K126" s="8">
        <f>Dataset!Q126</f>
        <v>16626</v>
      </c>
      <c r="M126" s="8">
        <f t="shared" si="34"/>
        <v>-10908701.1490326</v>
      </c>
      <c r="N126" s="1">
        <f t="shared" si="41"/>
        <v>933738.47322156793</v>
      </c>
      <c r="O126" s="1">
        <f t="shared" si="42"/>
        <v>770930.58219235332</v>
      </c>
      <c r="P126" s="1">
        <f t="shared" si="43"/>
        <v>8996189.7255223468</v>
      </c>
      <c r="Q126" s="1">
        <f t="shared" si="44"/>
        <v>-625752.80362413905</v>
      </c>
      <c r="R126" s="1">
        <f t="shared" si="45"/>
        <v>128616.16356794041</v>
      </c>
      <c r="S126" s="1">
        <f t="shared" si="46"/>
        <v>462433.87844354549</v>
      </c>
      <c r="T126" s="1">
        <f t="shared" si="47"/>
        <v>10807937.642932074</v>
      </c>
      <c r="U126" s="1">
        <f t="shared" si="48"/>
        <v>10565392.513223089</v>
      </c>
      <c r="V126" s="1">
        <f t="shared" si="49"/>
        <v>359698.62914363295</v>
      </c>
      <c r="W126" s="91">
        <f t="shared" si="50"/>
        <v>3.4044984953796376E-2</v>
      </c>
    </row>
    <row r="127" spans="1:23">
      <c r="A127" s="7">
        <f>Dataset!A127</f>
        <v>44713</v>
      </c>
      <c r="B127">
        <f>Dataset!B127</f>
        <v>2022</v>
      </c>
      <c r="C127">
        <f>Dataset!C127</f>
        <v>6</v>
      </c>
      <c r="D127" s="8">
        <f>Dataset!F127</f>
        <v>10320565.288033396</v>
      </c>
      <c r="E127" s="8">
        <f>Dataset!AC127</f>
        <v>19.600000000000001</v>
      </c>
      <c r="F127" s="8">
        <f>Dataset!AD127</f>
        <v>57</v>
      </c>
      <c r="G127" s="8">
        <f>Dataset!AR127</f>
        <v>30</v>
      </c>
      <c r="H127" s="8">
        <f>Dataset!BI127</f>
        <v>0</v>
      </c>
      <c r="I127" s="8">
        <f>Dataset!BT127</f>
        <v>19.600000000000001</v>
      </c>
      <c r="J127" s="8">
        <f>Dataset!BU127</f>
        <v>57</v>
      </c>
      <c r="K127" s="8">
        <f>Dataset!Q127</f>
        <v>16647</v>
      </c>
      <c r="M127" s="8">
        <f t="shared" si="34"/>
        <v>-10908701.1490326</v>
      </c>
      <c r="N127" s="1">
        <f t="shared" si="41"/>
        <v>177682.27257420128</v>
      </c>
      <c r="O127" s="1">
        <f t="shared" si="42"/>
        <v>865020.53513708944</v>
      </c>
      <c r="P127" s="1">
        <f t="shared" si="43"/>
        <v>8705990.0569571108</v>
      </c>
      <c r="Q127" s="1">
        <f t="shared" si="44"/>
        <v>0</v>
      </c>
      <c r="R127" s="1">
        <f t="shared" si="45"/>
        <v>24474.532096423616</v>
      </c>
      <c r="S127" s="1">
        <f t="shared" si="46"/>
        <v>518872.65888350579</v>
      </c>
      <c r="T127" s="1">
        <f t="shared" si="47"/>
        <v>10821588.953560101</v>
      </c>
      <c r="U127" s="1">
        <f t="shared" si="48"/>
        <v>10204927.860175831</v>
      </c>
      <c r="V127" s="1">
        <f t="shared" si="49"/>
        <v>-115637.42785756476</v>
      </c>
      <c r="W127" s="91">
        <f t="shared" si="50"/>
        <v>1.1331528203039383E-2</v>
      </c>
    </row>
    <row r="128" spans="1:23">
      <c r="A128" s="7">
        <f>Dataset!A128</f>
        <v>44743</v>
      </c>
      <c r="B128">
        <f>Dataset!B128</f>
        <v>2022</v>
      </c>
      <c r="C128">
        <f>Dataset!C128</f>
        <v>7</v>
      </c>
      <c r="D128" s="8">
        <f>Dataset!F128</f>
        <v>11889900.07636784</v>
      </c>
      <c r="E128" s="8">
        <f>Dataset!AC128</f>
        <v>0</v>
      </c>
      <c r="F128" s="8">
        <f>Dataset!AD128</f>
        <v>126.1</v>
      </c>
      <c r="G128" s="8">
        <f>Dataset!AR128</f>
        <v>31</v>
      </c>
      <c r="H128" s="8">
        <f>Dataset!BI128</f>
        <v>0</v>
      </c>
      <c r="I128" s="8">
        <f>Dataset!BT128</f>
        <v>0</v>
      </c>
      <c r="J128" s="8">
        <f>Dataset!BU128</f>
        <v>126.1</v>
      </c>
      <c r="K128" s="8">
        <f>Dataset!Q128</f>
        <v>16670</v>
      </c>
      <c r="M128" s="8">
        <f t="shared" si="34"/>
        <v>-10908701.1490326</v>
      </c>
      <c r="N128" s="1">
        <f t="shared" si="41"/>
        <v>0</v>
      </c>
      <c r="O128" s="1">
        <f t="shared" si="42"/>
        <v>1913668.2365050346</v>
      </c>
      <c r="P128" s="1">
        <f t="shared" si="43"/>
        <v>8996189.7255223468</v>
      </c>
      <c r="Q128" s="1">
        <f t="shared" si="44"/>
        <v>0</v>
      </c>
      <c r="R128" s="1">
        <f t="shared" si="45"/>
        <v>0</v>
      </c>
      <c r="S128" s="1">
        <f t="shared" si="46"/>
        <v>1147891.9699159663</v>
      </c>
      <c r="T128" s="1">
        <f t="shared" si="47"/>
        <v>10836540.389009845</v>
      </c>
      <c r="U128" s="1">
        <f t="shared" si="48"/>
        <v>11985589.171920592</v>
      </c>
      <c r="V128" s="1">
        <f t="shared" si="49"/>
        <v>95689.095552751794</v>
      </c>
      <c r="W128" s="91">
        <f t="shared" si="50"/>
        <v>7.9836789147527901E-3</v>
      </c>
    </row>
    <row r="129" spans="1:23">
      <c r="A129" s="7">
        <f>Dataset!A129</f>
        <v>44774</v>
      </c>
      <c r="B129">
        <f>Dataset!B129</f>
        <v>2022</v>
      </c>
      <c r="C129">
        <f>Dataset!C129</f>
        <v>8</v>
      </c>
      <c r="D129" s="8">
        <f>Dataset!F129</f>
        <v>12312225.249759458</v>
      </c>
      <c r="E129" s="8">
        <f>Dataset!AC129</f>
        <v>0</v>
      </c>
      <c r="F129" s="8">
        <f>Dataset!AD129</f>
        <v>142.9</v>
      </c>
      <c r="G129" s="8">
        <f>Dataset!AR129</f>
        <v>31</v>
      </c>
      <c r="H129" s="8">
        <f>Dataset!BI129</f>
        <v>0</v>
      </c>
      <c r="I129" s="8">
        <f>Dataset!BT129</f>
        <v>0</v>
      </c>
      <c r="J129" s="8">
        <f>Dataset!BU129</f>
        <v>142.9</v>
      </c>
      <c r="K129" s="8">
        <f>Dataset!Q129</f>
        <v>16679</v>
      </c>
      <c r="M129" s="8">
        <f t="shared" si="34"/>
        <v>-10908701.1490326</v>
      </c>
      <c r="N129" s="1">
        <f t="shared" si="41"/>
        <v>0</v>
      </c>
      <c r="O129" s="1">
        <f t="shared" si="42"/>
        <v>2168621.6573875453</v>
      </c>
      <c r="P129" s="1">
        <f t="shared" si="43"/>
        <v>8996189.7255223468</v>
      </c>
      <c r="Q129" s="1">
        <f t="shared" si="44"/>
        <v>0</v>
      </c>
      <c r="R129" s="1">
        <f t="shared" si="45"/>
        <v>0</v>
      </c>
      <c r="S129" s="1">
        <f t="shared" si="46"/>
        <v>1300822.8588500523</v>
      </c>
      <c r="T129" s="1">
        <f t="shared" si="47"/>
        <v>10842390.95070757</v>
      </c>
      <c r="U129" s="1">
        <f t="shared" si="48"/>
        <v>12399324.043434914</v>
      </c>
      <c r="V129" s="1">
        <f t="shared" si="49"/>
        <v>87098.793675456196</v>
      </c>
      <c r="W129" s="91">
        <f t="shared" si="50"/>
        <v>7.0244791869579779E-3</v>
      </c>
    </row>
    <row r="130" spans="1:23">
      <c r="A130" s="7">
        <f>Dataset!A130</f>
        <v>44805</v>
      </c>
      <c r="B130">
        <f>Dataset!B130</f>
        <v>2022</v>
      </c>
      <c r="C130">
        <f>Dataset!C130</f>
        <v>9</v>
      </c>
      <c r="D130" s="8">
        <f>Dataset!F130</f>
        <v>10040754.671037443</v>
      </c>
      <c r="E130" s="8">
        <f>Dataset!AC130</f>
        <v>37.5</v>
      </c>
      <c r="F130" s="8">
        <f>Dataset!AD130</f>
        <v>67.8</v>
      </c>
      <c r="G130" s="8">
        <f>Dataset!AR130</f>
        <v>30</v>
      </c>
      <c r="H130" s="8">
        <f>Dataset!BI130</f>
        <v>1</v>
      </c>
      <c r="I130" s="8">
        <f>Dataset!BT130</f>
        <v>37.5</v>
      </c>
      <c r="J130" s="8">
        <f>Dataset!BU130</f>
        <v>67.8</v>
      </c>
      <c r="K130" s="8">
        <f>Dataset!Q130</f>
        <v>16722</v>
      </c>
      <c r="M130" s="8">
        <f t="shared" si="34"/>
        <v>-10908701.1490326</v>
      </c>
      <c r="N130" s="1">
        <f t="shared" ref="N130:N133" si="51">E130*$AB$9</f>
        <v>339953.32762921165</v>
      </c>
      <c r="O130" s="1">
        <f t="shared" ref="O130:O133" si="52">F130*$AB$10</f>
        <v>1028919.1628472747</v>
      </c>
      <c r="P130" s="1">
        <f t="shared" ref="P130:P133" si="53">G130*$AB$11</f>
        <v>8705990.0569571108</v>
      </c>
      <c r="Q130" s="1">
        <f t="shared" ref="Q130:Q133" si="54">H130*$AB$12</f>
        <v>-625752.80362413905</v>
      </c>
      <c r="R130" s="1">
        <f t="shared" ref="R130:R133" si="55">I130*$AB$13</f>
        <v>46826.273143667626</v>
      </c>
      <c r="S130" s="1">
        <f t="shared" ref="S130:S133" si="56">J130*$AB$14</f>
        <v>617185.37319827534</v>
      </c>
      <c r="T130" s="1">
        <f t="shared" ref="T130:T133" si="57">K130*$AB$15</f>
        <v>10870343.634374483</v>
      </c>
      <c r="U130" s="1">
        <f t="shared" ref="U130:U133" si="58">SUM(M130:T130)</f>
        <v>10074763.875493284</v>
      </c>
      <c r="V130" s="1">
        <f t="shared" ref="V130:V133" si="59">U130-D130</f>
        <v>34009.204455841333</v>
      </c>
      <c r="W130" s="91">
        <f t="shared" ref="W130:W133" si="60">ABS(V130/U130)</f>
        <v>3.3756825347111335E-3</v>
      </c>
    </row>
    <row r="131" spans="1:23">
      <c r="A131" s="7">
        <f>Dataset!A131</f>
        <v>44835</v>
      </c>
      <c r="B131">
        <f>Dataset!B131</f>
        <v>2022</v>
      </c>
      <c r="C131">
        <f>Dataset!C131</f>
        <v>10</v>
      </c>
      <c r="D131" s="8">
        <f>Dataset!F131</f>
        <v>9986292.167354485</v>
      </c>
      <c r="E131" s="8">
        <f>Dataset!AC131</f>
        <v>181.2</v>
      </c>
      <c r="F131" s="8">
        <f>Dataset!AD131</f>
        <v>6.7</v>
      </c>
      <c r="G131" s="8">
        <f>Dataset!AR131</f>
        <v>31</v>
      </c>
      <c r="H131" s="8">
        <f>Dataset!BI131</f>
        <v>1</v>
      </c>
      <c r="I131" s="8">
        <f>Dataset!BT131</f>
        <v>181.2</v>
      </c>
      <c r="J131" s="8">
        <f>Dataset!BU131</f>
        <v>6.7</v>
      </c>
      <c r="K131" s="8">
        <f>Dataset!Q131</f>
        <v>16696</v>
      </c>
      <c r="M131" s="8">
        <f t="shared" si="34"/>
        <v>-10908701.1490326</v>
      </c>
      <c r="N131" s="1">
        <f t="shared" si="51"/>
        <v>1642654.4791043506</v>
      </c>
      <c r="O131" s="1">
        <f t="shared" si="52"/>
        <v>101677.85237576315</v>
      </c>
      <c r="P131" s="1">
        <f t="shared" si="53"/>
        <v>8996189.7255223468</v>
      </c>
      <c r="Q131" s="1">
        <f t="shared" si="54"/>
        <v>-625752.80362413905</v>
      </c>
      <c r="R131" s="1">
        <f t="shared" si="55"/>
        <v>226264.55183020196</v>
      </c>
      <c r="S131" s="1">
        <f t="shared" si="56"/>
        <v>60990.294991569979</v>
      </c>
      <c r="T131" s="1">
        <f t="shared" si="57"/>
        <v>10853442.011692163</v>
      </c>
      <c r="U131" s="1">
        <f t="shared" si="58"/>
        <v>10346764.962859657</v>
      </c>
      <c r="V131" s="1">
        <f t="shared" si="59"/>
        <v>360472.79550517164</v>
      </c>
      <c r="W131" s="91">
        <f t="shared" si="60"/>
        <v>3.4839178893027019E-2</v>
      </c>
    </row>
    <row r="132" spans="1:23">
      <c r="A132" s="7">
        <f>Dataset!A132</f>
        <v>44866</v>
      </c>
      <c r="B132">
        <f>Dataset!B132</f>
        <v>2022</v>
      </c>
      <c r="C132">
        <f>Dataset!C132</f>
        <v>11</v>
      </c>
      <c r="D132" s="8">
        <f>Dataset!F132</f>
        <v>11032188.776523089</v>
      </c>
      <c r="E132" s="8">
        <f>Dataset!AC132</f>
        <v>311</v>
      </c>
      <c r="F132" s="8">
        <f>Dataset!AD132</f>
        <v>11.1</v>
      </c>
      <c r="G132" s="8">
        <f>Dataset!AR132</f>
        <v>30</v>
      </c>
      <c r="H132" s="8">
        <f>Dataset!BI132</f>
        <v>1</v>
      </c>
      <c r="I132" s="8">
        <f>Dataset!BT132</f>
        <v>311</v>
      </c>
      <c r="J132" s="8">
        <f>Dataset!BU132</f>
        <v>11.1</v>
      </c>
      <c r="K132" s="8">
        <f>Dataset!Q132</f>
        <v>16694</v>
      </c>
      <c r="M132" s="8">
        <f t="shared" si="34"/>
        <v>-10908701.1490326</v>
      </c>
      <c r="N132" s="1">
        <f t="shared" si="51"/>
        <v>2819346.2638049284</v>
      </c>
      <c r="O132" s="1">
        <f t="shared" si="52"/>
        <v>168451.36736880161</v>
      </c>
      <c r="P132" s="1">
        <f t="shared" si="53"/>
        <v>8705990.0569571108</v>
      </c>
      <c r="Q132" s="1">
        <f t="shared" si="54"/>
        <v>-625752.80362413905</v>
      </c>
      <c r="R132" s="1">
        <f t="shared" si="55"/>
        <v>388345.89193815016</v>
      </c>
      <c r="S132" s="1">
        <f t="shared" si="56"/>
        <v>101043.62304573534</v>
      </c>
      <c r="T132" s="1">
        <f t="shared" si="57"/>
        <v>10852141.886870446</v>
      </c>
      <c r="U132" s="1">
        <f t="shared" si="58"/>
        <v>11500865.137328433</v>
      </c>
      <c r="V132" s="1">
        <f t="shared" si="59"/>
        <v>468676.36080534384</v>
      </c>
      <c r="W132" s="91">
        <f t="shared" si="60"/>
        <v>4.0751400456315055E-2</v>
      </c>
    </row>
    <row r="133" spans="1:23">
      <c r="A133" s="7">
        <f>Dataset!A133</f>
        <v>44896</v>
      </c>
      <c r="B133">
        <f>Dataset!B133</f>
        <v>2022</v>
      </c>
      <c r="C133">
        <f>Dataset!C133</f>
        <v>12</v>
      </c>
      <c r="D133" s="8">
        <f>Dataset!F133</f>
        <v>13958939.693918239</v>
      </c>
      <c r="E133" s="8">
        <f>Dataset!AC133</f>
        <v>505.7</v>
      </c>
      <c r="F133" s="8">
        <f>Dataset!AD133</f>
        <v>0</v>
      </c>
      <c r="G133" s="8">
        <f>Dataset!AR133</f>
        <v>31</v>
      </c>
      <c r="H133" s="8">
        <f>Dataset!BI133</f>
        <v>0</v>
      </c>
      <c r="I133" s="8">
        <f>Dataset!BT133</f>
        <v>505.7</v>
      </c>
      <c r="J133" s="8">
        <f>Dataset!BU133</f>
        <v>0</v>
      </c>
      <c r="K133" s="8">
        <f>Dataset!Q133</f>
        <v>16750</v>
      </c>
      <c r="M133" s="8">
        <f t="shared" si="34"/>
        <v>-10908701.1490326</v>
      </c>
      <c r="N133" s="1">
        <f t="shared" si="51"/>
        <v>4584383.9408557955</v>
      </c>
      <c r="O133" s="1">
        <f t="shared" si="52"/>
        <v>0</v>
      </c>
      <c r="P133" s="1">
        <f t="shared" si="53"/>
        <v>8996189.7255223468</v>
      </c>
      <c r="Q133" s="1">
        <f t="shared" si="54"/>
        <v>0</v>
      </c>
      <c r="R133" s="1">
        <f t="shared" si="55"/>
        <v>631467.90210007248</v>
      </c>
      <c r="S133" s="1">
        <f t="shared" si="56"/>
        <v>0</v>
      </c>
      <c r="T133" s="1">
        <f t="shared" si="57"/>
        <v>10888545.381878518</v>
      </c>
      <c r="U133" s="1">
        <f t="shared" si="58"/>
        <v>14191885.801324133</v>
      </c>
      <c r="V133" s="1">
        <f t="shared" si="59"/>
        <v>232946.1074058935</v>
      </c>
      <c r="W133" s="91">
        <f t="shared" si="60"/>
        <v>1.6414034798966543E-2</v>
      </c>
    </row>
    <row r="134" spans="1:23">
      <c r="W134" s="91">
        <f>AVERAGE(W2:W133)</f>
        <v>2.4869871181996805E-2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>
    <tabColor theme="4" tint="0.79998168889431442"/>
  </sheetPr>
  <dimension ref="A1:AJ134"/>
  <sheetViews>
    <sheetView topLeftCell="N25" workbookViewId="0">
      <selection activeCell="W4" sqref="W4:AA22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18" max="18" width="10.85546875" bestFit="1" customWidth="1"/>
    <col min="19" max="19" width="8.42578125" bestFit="1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0" t="str">
        <f>Dataset!BK1</f>
        <v>COVID_AM</v>
      </c>
      <c r="I1" t="str">
        <f>Dataset!BI1</f>
        <v>Shoulder</v>
      </c>
      <c r="K1" t="str">
        <f>W9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0" t="str">
        <f>H1</f>
        <v>COVID_AM</v>
      </c>
      <c r="P1" t="str">
        <f>I1</f>
        <v>Shoulder</v>
      </c>
      <c r="Q1" s="36" t="s">
        <v>138</v>
      </c>
      <c r="R1" s="36" t="s">
        <v>139</v>
      </c>
      <c r="S1" s="36" t="s">
        <v>140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>
        <f>Dataset!AE2</f>
        <v>509.7</v>
      </c>
      <c r="F2">
        <f>Dataset!AF2</f>
        <v>0</v>
      </c>
      <c r="G2" s="8">
        <f>Dataset!AR2</f>
        <v>31</v>
      </c>
      <c r="H2" s="100">
        <f>Dataset!BK2</f>
        <v>0</v>
      </c>
      <c r="I2">
        <f>Dataset!BI2</f>
        <v>0</v>
      </c>
      <c r="K2" s="8">
        <f t="shared" ref="K2:K33" si="0">$X$9</f>
        <v>500438.66002610797</v>
      </c>
      <c r="L2" s="1">
        <f t="shared" ref="L2:L33" si="1">E2*$X$10</f>
        <v>1069147.7949814445</v>
      </c>
      <c r="M2" s="1">
        <f t="shared" ref="M2:M33" si="2">F2*$X$11</f>
        <v>0</v>
      </c>
      <c r="N2" s="1">
        <f t="shared" ref="N2:N33" si="3">G2*$X$12</f>
        <v>3021081.3057071134</v>
      </c>
      <c r="O2" s="1">
        <f>H2*$X$13</f>
        <v>0</v>
      </c>
      <c r="P2" s="1">
        <f>I2*$X$14</f>
        <v>0</v>
      </c>
      <c r="Q2" s="1">
        <f>SUM(K2:P2)</f>
        <v>4590667.760714666</v>
      </c>
      <c r="R2" s="1">
        <f t="shared" ref="R2:R33" si="4">Q2-D2</f>
        <v>85757.684237709269</v>
      </c>
      <c r="S2" s="91">
        <f t="shared" ref="S2:S54" si="5">ABS(R2/Q2)</f>
        <v>1.8680873613114334E-2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>
        <f>Dataset!AE3</f>
        <v>435.6</v>
      </c>
      <c r="F3">
        <f>Dataset!AF3</f>
        <v>0</v>
      </c>
      <c r="G3" s="8">
        <f>Dataset!AR3</f>
        <v>29</v>
      </c>
      <c r="H3" s="100">
        <f>Dataset!BK3</f>
        <v>0</v>
      </c>
      <c r="I3">
        <f>Dataset!BI3</f>
        <v>0</v>
      </c>
      <c r="K3" s="8">
        <f t="shared" si="0"/>
        <v>500438.66002610797</v>
      </c>
      <c r="L3" s="1">
        <f t="shared" si="1"/>
        <v>913715.47870103444</v>
      </c>
      <c r="M3" s="1">
        <f t="shared" si="2"/>
        <v>0</v>
      </c>
      <c r="N3" s="1">
        <f t="shared" si="3"/>
        <v>2826172.8343711705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4240326.9730983134</v>
      </c>
      <c r="R3" s="1">
        <f t="shared" si="4"/>
        <v>148060.40577209648</v>
      </c>
      <c r="S3" s="91">
        <f t="shared" si="5"/>
        <v>3.4917214335457719E-2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>
        <f>Dataset!AE4</f>
        <v>247.9</v>
      </c>
      <c r="F4">
        <f>Dataset!AF4</f>
        <v>12.3</v>
      </c>
      <c r="G4" s="8">
        <f>Dataset!AR4</f>
        <v>31</v>
      </c>
      <c r="H4" s="100">
        <f>Dataset!BK4</f>
        <v>0</v>
      </c>
      <c r="I4">
        <f>Dataset!BI4</f>
        <v>1</v>
      </c>
      <c r="K4" s="8">
        <f t="shared" si="0"/>
        <v>500438.66002610797</v>
      </c>
      <c r="L4" s="1">
        <f t="shared" si="1"/>
        <v>519995.56283284305</v>
      </c>
      <c r="M4" s="1">
        <f t="shared" si="2"/>
        <v>41428.678680885663</v>
      </c>
      <c r="N4" s="1">
        <f t="shared" si="3"/>
        <v>3021081.3057071134</v>
      </c>
      <c r="O4" s="1">
        <f t="shared" si="6"/>
        <v>0</v>
      </c>
      <c r="P4" s="1">
        <f t="shared" si="7"/>
        <v>-81331.103518595395</v>
      </c>
      <c r="Q4" s="1">
        <f t="shared" si="8"/>
        <v>4001613.1037283544</v>
      </c>
      <c r="R4" s="1">
        <f t="shared" si="4"/>
        <v>13451.461740447208</v>
      </c>
      <c r="S4" s="91">
        <f t="shared" si="5"/>
        <v>3.3615098191062771E-3</v>
      </c>
      <c r="W4" t="s">
        <v>270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>
        <f>Dataset!AE5</f>
        <v>262</v>
      </c>
      <c r="F5">
        <f>Dataset!AF5</f>
        <v>4.0999999999999996</v>
      </c>
      <c r="G5" s="8">
        <f>Dataset!AR5</f>
        <v>30</v>
      </c>
      <c r="H5" s="100">
        <f>Dataset!BK5</f>
        <v>0</v>
      </c>
      <c r="I5">
        <f>Dataset!BI5</f>
        <v>1</v>
      </c>
      <c r="K5" s="8">
        <f t="shared" si="0"/>
        <v>500438.66002610797</v>
      </c>
      <c r="L5" s="1">
        <f t="shared" si="1"/>
        <v>549571.75257041096</v>
      </c>
      <c r="M5" s="1">
        <f t="shared" si="2"/>
        <v>13809.559560295218</v>
      </c>
      <c r="N5" s="1">
        <f t="shared" si="3"/>
        <v>2923627.0700391419</v>
      </c>
      <c r="O5" s="1">
        <f t="shared" si="6"/>
        <v>0</v>
      </c>
      <c r="P5" s="1">
        <f t="shared" si="7"/>
        <v>-81331.103518595395</v>
      </c>
      <c r="Q5" s="1">
        <f t="shared" si="8"/>
        <v>3906115.9386773608</v>
      </c>
      <c r="R5" s="1">
        <f t="shared" si="4"/>
        <v>389997.95688119391</v>
      </c>
      <c r="S5" s="91">
        <f t="shared" si="5"/>
        <v>9.9842903539942046E-2</v>
      </c>
      <c r="W5" t="s">
        <v>242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>
        <f>Dataset!AE6</f>
        <v>52.1</v>
      </c>
      <c r="F6">
        <f>Dataset!AF6</f>
        <v>67</v>
      </c>
      <c r="G6" s="8">
        <f>Dataset!AR6</f>
        <v>31</v>
      </c>
      <c r="H6" s="100">
        <f>Dataset!BK6</f>
        <v>0</v>
      </c>
      <c r="I6">
        <f>Dataset!BI6</f>
        <v>1</v>
      </c>
      <c r="K6" s="8">
        <f t="shared" si="0"/>
        <v>500438.66002610797</v>
      </c>
      <c r="L6" s="1">
        <f t="shared" si="1"/>
        <v>109285.06988136798</v>
      </c>
      <c r="M6" s="1">
        <f t="shared" si="2"/>
        <v>225668.41232677555</v>
      </c>
      <c r="N6" s="1">
        <f t="shared" si="3"/>
        <v>3021081.3057071134</v>
      </c>
      <c r="O6" s="1">
        <f t="shared" si="6"/>
        <v>0</v>
      </c>
      <c r="P6" s="1">
        <f t="shared" si="7"/>
        <v>-81331.103518595395</v>
      </c>
      <c r="Q6" s="1">
        <f t="shared" si="8"/>
        <v>3775142.3444227693</v>
      </c>
      <c r="R6" s="1">
        <f t="shared" si="4"/>
        <v>153663.66566964518</v>
      </c>
      <c r="S6" s="91">
        <f t="shared" si="5"/>
        <v>4.0704071966097169E-2</v>
      </c>
      <c r="W6" t="s">
        <v>271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>
        <f>Dataset!AE7</f>
        <v>7.5</v>
      </c>
      <c r="F7">
        <f>Dataset!AF7</f>
        <v>164.5</v>
      </c>
      <c r="G7" s="8">
        <f>Dataset!AR7</f>
        <v>30</v>
      </c>
      <c r="H7" s="100">
        <f>Dataset!BK7</f>
        <v>0</v>
      </c>
      <c r="I7">
        <f>Dataset!BI7</f>
        <v>0</v>
      </c>
      <c r="K7" s="8">
        <f t="shared" si="0"/>
        <v>500438.66002610797</v>
      </c>
      <c r="L7" s="1">
        <f t="shared" si="1"/>
        <v>15732.015817855276</v>
      </c>
      <c r="M7" s="1">
        <f t="shared" si="2"/>
        <v>554066.4750411131</v>
      </c>
      <c r="N7" s="1">
        <f t="shared" si="3"/>
        <v>2923627.0700391419</v>
      </c>
      <c r="O7" s="1">
        <f t="shared" si="6"/>
        <v>0</v>
      </c>
      <c r="P7" s="1">
        <f t="shared" si="7"/>
        <v>0</v>
      </c>
      <c r="Q7" s="1">
        <f t="shared" si="8"/>
        <v>3993864.2209242182</v>
      </c>
      <c r="R7" s="1">
        <f t="shared" si="4"/>
        <v>185823.22795970039</v>
      </c>
      <c r="S7" s="91">
        <f t="shared" si="5"/>
        <v>4.6527177109866577E-2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>
        <f>Dataset!AE8</f>
        <v>0</v>
      </c>
      <c r="F8">
        <f>Dataset!AF8</f>
        <v>249.5</v>
      </c>
      <c r="G8" s="8">
        <f>Dataset!AR8</f>
        <v>31</v>
      </c>
      <c r="H8" s="100">
        <f>Dataset!BK8</f>
        <v>0</v>
      </c>
      <c r="I8">
        <f>Dataset!BI8</f>
        <v>0</v>
      </c>
      <c r="K8" s="8">
        <f t="shared" si="0"/>
        <v>500438.66002610797</v>
      </c>
      <c r="L8" s="1">
        <f t="shared" si="1"/>
        <v>0</v>
      </c>
      <c r="M8" s="1">
        <f t="shared" si="2"/>
        <v>840362.2220228432</v>
      </c>
      <c r="N8" s="1">
        <f t="shared" si="3"/>
        <v>3021081.3057071134</v>
      </c>
      <c r="O8" s="1">
        <f t="shared" si="6"/>
        <v>0</v>
      </c>
      <c r="P8" s="1">
        <f t="shared" si="7"/>
        <v>0</v>
      </c>
      <c r="Q8" s="1">
        <f t="shared" si="8"/>
        <v>4361882.1877560643</v>
      </c>
      <c r="R8" s="1">
        <f t="shared" si="4"/>
        <v>128017.8514598608</v>
      </c>
      <c r="S8" s="91">
        <f t="shared" si="5"/>
        <v>2.9349222640448841E-2</v>
      </c>
      <c r="X8" t="s">
        <v>120</v>
      </c>
      <c r="Y8" t="s">
        <v>121</v>
      </c>
      <c r="Z8" t="s">
        <v>122</v>
      </c>
      <c r="AA8" t="s">
        <v>123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>
        <f>Dataset!AE9</f>
        <v>0</v>
      </c>
      <c r="F9">
        <f>Dataset!AF9</f>
        <v>209</v>
      </c>
      <c r="G9" s="8">
        <f>Dataset!AR9</f>
        <v>31</v>
      </c>
      <c r="H9" s="100">
        <f>Dataset!BK9</f>
        <v>0</v>
      </c>
      <c r="I9">
        <f>Dataset!BI9</f>
        <v>0</v>
      </c>
      <c r="K9" s="8">
        <f t="shared" si="0"/>
        <v>500438.66002610797</v>
      </c>
      <c r="L9" s="1">
        <f t="shared" si="1"/>
        <v>0</v>
      </c>
      <c r="M9" s="1">
        <f t="shared" si="2"/>
        <v>703950.71904919529</v>
      </c>
      <c r="N9" s="1">
        <f t="shared" si="3"/>
        <v>3021081.3057071134</v>
      </c>
      <c r="O9" s="1">
        <f t="shared" si="6"/>
        <v>0</v>
      </c>
      <c r="P9" s="1">
        <f t="shared" si="7"/>
        <v>0</v>
      </c>
      <c r="Q9" s="1">
        <f t="shared" si="8"/>
        <v>4225470.6847824166</v>
      </c>
      <c r="R9" s="1">
        <f t="shared" si="4"/>
        <v>168291.38426788151</v>
      </c>
      <c r="S9" s="91">
        <f t="shared" si="5"/>
        <v>3.9827843291864513E-2</v>
      </c>
      <c r="W9" t="s">
        <v>124</v>
      </c>
      <c r="X9" s="8">
        <v>500438.66002610797</v>
      </c>
      <c r="Y9">
        <v>278769.551018367</v>
      </c>
      <c r="Z9">
        <v>1.79516973140706</v>
      </c>
      <c r="AA9">
        <v>7.5023740974208206E-2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>
        <f>Dataset!AE10</f>
        <v>24.4</v>
      </c>
      <c r="F10">
        <f>Dataset!AF10</f>
        <v>78.599999999999994</v>
      </c>
      <c r="G10" s="8">
        <f>Dataset!AR10</f>
        <v>30</v>
      </c>
      <c r="H10" s="100">
        <f>Dataset!BK10</f>
        <v>0</v>
      </c>
      <c r="I10">
        <f>Dataset!BI10</f>
        <v>1</v>
      </c>
      <c r="K10" s="8">
        <f t="shared" si="0"/>
        <v>500438.66002610797</v>
      </c>
      <c r="L10" s="1">
        <f t="shared" si="1"/>
        <v>51181.491460755824</v>
      </c>
      <c r="M10" s="1">
        <f t="shared" si="2"/>
        <v>264739.36132663517</v>
      </c>
      <c r="N10" s="1">
        <f t="shared" si="3"/>
        <v>2923627.0700391419</v>
      </c>
      <c r="O10" s="1">
        <f t="shared" si="6"/>
        <v>0</v>
      </c>
      <c r="P10" s="1">
        <f t="shared" si="7"/>
        <v>-81331.103518595395</v>
      </c>
      <c r="Q10" s="1">
        <f t="shared" si="8"/>
        <v>3658655.4793340457</v>
      </c>
      <c r="R10" s="1">
        <f t="shared" si="4"/>
        <v>55009.06053818576</v>
      </c>
      <c r="S10" s="91">
        <f t="shared" si="5"/>
        <v>1.5035321267308449E-2</v>
      </c>
      <c r="W10" t="s">
        <v>30</v>
      </c>
      <c r="X10" s="8">
        <v>2097.60210904737</v>
      </c>
      <c r="Y10">
        <v>92.826890929193596</v>
      </c>
      <c r="Z10">
        <v>22.596923025757398</v>
      </c>
      <c r="AA10" s="90">
        <v>3.7739642105329101E-46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>
        <f>Dataset!AE11</f>
        <v>124.7</v>
      </c>
      <c r="F11">
        <f>Dataset!AF11</f>
        <v>12.6</v>
      </c>
      <c r="G11" s="8">
        <f>Dataset!AR11</f>
        <v>31</v>
      </c>
      <c r="H11" s="100">
        <f>Dataset!BK11</f>
        <v>0</v>
      </c>
      <c r="I11">
        <f>Dataset!BI11</f>
        <v>1</v>
      </c>
      <c r="K11" s="8">
        <f t="shared" si="0"/>
        <v>500438.66002610797</v>
      </c>
      <c r="L11" s="1">
        <f t="shared" si="1"/>
        <v>261570.98299820704</v>
      </c>
      <c r="M11" s="1">
        <f t="shared" si="2"/>
        <v>42439.134258468235</v>
      </c>
      <c r="N11" s="1">
        <f t="shared" si="3"/>
        <v>3021081.3057071134</v>
      </c>
      <c r="O11" s="1">
        <f t="shared" si="6"/>
        <v>0</v>
      </c>
      <c r="P11" s="1">
        <f t="shared" si="7"/>
        <v>-81331.103518595395</v>
      </c>
      <c r="Q11" s="1">
        <f t="shared" si="8"/>
        <v>3744198.9794713012</v>
      </c>
      <c r="R11" s="1">
        <f t="shared" si="4"/>
        <v>134373.61600084836</v>
      </c>
      <c r="S11" s="91">
        <f t="shared" si="5"/>
        <v>3.5888481551753039E-2</v>
      </c>
      <c r="W11" t="s">
        <v>31</v>
      </c>
      <c r="X11" s="8">
        <v>3368.1852586085902</v>
      </c>
      <c r="Y11">
        <v>252.03479511058401</v>
      </c>
      <c r="Z11">
        <v>13.3639692770625</v>
      </c>
      <c r="AA11" s="90">
        <v>6.5043895784609503E-26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>
        <f>Dataset!AE12</f>
        <v>326</v>
      </c>
      <c r="F12">
        <f>Dataset!AF12</f>
        <v>0</v>
      </c>
      <c r="G12" s="8">
        <f>Dataset!AR12</f>
        <v>30</v>
      </c>
      <c r="H12" s="100">
        <f>Dataset!BK12</f>
        <v>0</v>
      </c>
      <c r="I12">
        <f>Dataset!BI12</f>
        <v>1</v>
      </c>
      <c r="K12" s="8">
        <f t="shared" si="0"/>
        <v>500438.66002610797</v>
      </c>
      <c r="L12" s="1">
        <f t="shared" si="1"/>
        <v>683818.28754944261</v>
      </c>
      <c r="M12" s="1">
        <f t="shared" si="2"/>
        <v>0</v>
      </c>
      <c r="N12" s="1">
        <f t="shared" si="3"/>
        <v>2923627.0700391419</v>
      </c>
      <c r="O12" s="1">
        <f t="shared" si="6"/>
        <v>0</v>
      </c>
      <c r="P12" s="1">
        <f t="shared" si="7"/>
        <v>-81331.103518595395</v>
      </c>
      <c r="Q12" s="1">
        <f t="shared" si="8"/>
        <v>4026552.914096097</v>
      </c>
      <c r="R12" s="1">
        <f t="shared" si="4"/>
        <v>114412.86094740266</v>
      </c>
      <c r="S12" s="91">
        <f t="shared" si="5"/>
        <v>2.8414592677242067E-2</v>
      </c>
      <c r="W12" t="s">
        <v>74</v>
      </c>
      <c r="X12" s="8">
        <v>97454.235667971399</v>
      </c>
      <c r="Y12">
        <v>9397.6465030315794</v>
      </c>
      <c r="Z12">
        <v>10.370068254486201</v>
      </c>
      <c r="AA12" s="90">
        <v>1.3557576843172999E-18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>
        <f>Dataset!AE13</f>
        <v>419.4</v>
      </c>
      <c r="F13">
        <f>Dataset!AF13</f>
        <v>0</v>
      </c>
      <c r="G13" s="8">
        <f>Dataset!AR13</f>
        <v>31</v>
      </c>
      <c r="H13" s="100">
        <f>Dataset!BK13</f>
        <v>0</v>
      </c>
      <c r="I13">
        <f>Dataset!BI13</f>
        <v>0</v>
      </c>
      <c r="K13" s="8">
        <f t="shared" si="0"/>
        <v>500438.66002610797</v>
      </c>
      <c r="L13" s="1">
        <f t="shared" si="1"/>
        <v>879734.32453446696</v>
      </c>
      <c r="M13" s="1">
        <f t="shared" si="2"/>
        <v>0</v>
      </c>
      <c r="N13" s="1">
        <f t="shared" si="3"/>
        <v>3021081.3057071134</v>
      </c>
      <c r="O13" s="1">
        <f t="shared" si="6"/>
        <v>0</v>
      </c>
      <c r="P13" s="1">
        <f t="shared" si="7"/>
        <v>0</v>
      </c>
      <c r="Q13" s="1">
        <f t="shared" si="8"/>
        <v>4401254.2902676882</v>
      </c>
      <c r="R13" s="1">
        <f t="shared" si="4"/>
        <v>47929.788387642242</v>
      </c>
      <c r="S13" s="91">
        <f t="shared" si="5"/>
        <v>1.0890029347685591E-2</v>
      </c>
      <c r="W13" t="s">
        <v>85</v>
      </c>
      <c r="X13" s="8">
        <v>-435024.10572425899</v>
      </c>
      <c r="Y13">
        <v>89017.659669391505</v>
      </c>
      <c r="Z13">
        <v>-4.8869416174265199</v>
      </c>
      <c r="AA13" s="90">
        <v>3.0510579477834402E-6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>
        <f>Dataset!AE14</f>
        <v>514.9</v>
      </c>
      <c r="F14">
        <f>Dataset!AF14</f>
        <v>0</v>
      </c>
      <c r="G14" s="8">
        <f>Dataset!AR14</f>
        <v>31</v>
      </c>
      <c r="H14" s="100">
        <f>Dataset!BK14</f>
        <v>0</v>
      </c>
      <c r="I14">
        <f>Dataset!BI14</f>
        <v>0</v>
      </c>
      <c r="K14" s="8">
        <f t="shared" si="0"/>
        <v>500438.66002610797</v>
      </c>
      <c r="L14" s="1">
        <f t="shared" si="1"/>
        <v>1080055.3259484908</v>
      </c>
      <c r="M14" s="1">
        <f t="shared" si="2"/>
        <v>0</v>
      </c>
      <c r="N14" s="1">
        <f t="shared" si="3"/>
        <v>3021081.3057071134</v>
      </c>
      <c r="O14" s="1">
        <f t="shared" si="6"/>
        <v>0</v>
      </c>
      <c r="P14" s="1">
        <f t="shared" si="7"/>
        <v>0</v>
      </c>
      <c r="Q14" s="1">
        <f t="shared" si="8"/>
        <v>4601575.2916817125</v>
      </c>
      <c r="R14" s="1">
        <f t="shared" si="4"/>
        <v>-120446.18166384567</v>
      </c>
      <c r="S14" s="91">
        <f t="shared" si="5"/>
        <v>2.6174988787334794E-2</v>
      </c>
      <c r="W14" t="s">
        <v>83</v>
      </c>
      <c r="X14" s="8">
        <v>-81331.103518595395</v>
      </c>
      <c r="Y14">
        <v>25062.640271737699</v>
      </c>
      <c r="Z14">
        <v>-3.2451131499624899</v>
      </c>
      <c r="AA14" s="90">
        <v>1.50377391809266E-3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>
        <f>Dataset!AE15</f>
        <v>535.79999999999995</v>
      </c>
      <c r="F15">
        <f>Dataset!AF15</f>
        <v>0</v>
      </c>
      <c r="G15" s="8">
        <f>Dataset!AR15</f>
        <v>28</v>
      </c>
      <c r="H15" s="100">
        <f>Dataset!BK15</f>
        <v>0</v>
      </c>
      <c r="I15">
        <f>Dataset!BI15</f>
        <v>0</v>
      </c>
      <c r="K15" s="8">
        <f t="shared" si="0"/>
        <v>500438.66002610797</v>
      </c>
      <c r="L15" s="1">
        <f t="shared" si="1"/>
        <v>1123895.2100275808</v>
      </c>
      <c r="M15" s="1">
        <f t="shared" si="2"/>
        <v>0</v>
      </c>
      <c r="N15" s="1">
        <f t="shared" si="3"/>
        <v>2728718.5987031991</v>
      </c>
      <c r="O15" s="1">
        <f t="shared" si="6"/>
        <v>0</v>
      </c>
      <c r="P15" s="1">
        <f t="shared" si="7"/>
        <v>0</v>
      </c>
      <c r="Q15" s="1">
        <f t="shared" si="8"/>
        <v>4353052.4687568881</v>
      </c>
      <c r="R15" s="1">
        <f t="shared" si="4"/>
        <v>-26669.007378581911</v>
      </c>
      <c r="S15" s="91">
        <f t="shared" si="5"/>
        <v>6.1265072199320047E-3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>
        <f>Dataset!AE16</f>
        <v>458.2</v>
      </c>
      <c r="F16">
        <f>Dataset!AF16</f>
        <v>0</v>
      </c>
      <c r="G16" s="8">
        <f>Dataset!AR16</f>
        <v>31</v>
      </c>
      <c r="H16" s="100">
        <f>Dataset!BK16</f>
        <v>0</v>
      </c>
      <c r="I16">
        <f>Dataset!BI16</f>
        <v>1</v>
      </c>
      <c r="K16" s="8">
        <f t="shared" si="0"/>
        <v>500438.66002610797</v>
      </c>
      <c r="L16" s="1">
        <f t="shared" si="1"/>
        <v>961121.28636550496</v>
      </c>
      <c r="M16" s="1">
        <f t="shared" si="2"/>
        <v>0</v>
      </c>
      <c r="N16" s="1">
        <f t="shared" si="3"/>
        <v>3021081.3057071134</v>
      </c>
      <c r="O16" s="1">
        <f t="shared" si="6"/>
        <v>0</v>
      </c>
      <c r="P16" s="1">
        <f t="shared" si="7"/>
        <v>-81331.103518595395</v>
      </c>
      <c r="Q16" s="1">
        <f t="shared" si="8"/>
        <v>4401310.1485801311</v>
      </c>
      <c r="R16" s="1">
        <f t="shared" si="4"/>
        <v>-59519.275909714401</v>
      </c>
      <c r="S16" s="91">
        <f t="shared" si="5"/>
        <v>1.3523081514470276E-2</v>
      </c>
      <c r="W16" t="s">
        <v>128</v>
      </c>
      <c r="X16" s="8"/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>
        <f>Dataset!AE17</f>
        <v>252.8</v>
      </c>
      <c r="F17">
        <f>Dataset!AF17</f>
        <v>4.0999999999999996</v>
      </c>
      <c r="G17" s="8">
        <f>Dataset!AR17</f>
        <v>30</v>
      </c>
      <c r="H17" s="100">
        <f>Dataset!BK17</f>
        <v>0</v>
      </c>
      <c r="I17">
        <f>Dataset!BI17</f>
        <v>1</v>
      </c>
      <c r="K17" s="8">
        <f t="shared" si="0"/>
        <v>500438.66002610797</v>
      </c>
      <c r="L17" s="1">
        <f t="shared" si="1"/>
        <v>530273.81316717516</v>
      </c>
      <c r="M17" s="1">
        <f t="shared" si="2"/>
        <v>13809.559560295218</v>
      </c>
      <c r="N17" s="1">
        <f t="shared" si="3"/>
        <v>2923627.0700391419</v>
      </c>
      <c r="O17" s="1">
        <f t="shared" si="6"/>
        <v>0</v>
      </c>
      <c r="P17" s="1">
        <f t="shared" si="7"/>
        <v>-81331.103518595395</v>
      </c>
      <c r="Q17" s="1">
        <f t="shared" si="8"/>
        <v>3886817.9992741249</v>
      </c>
      <c r="R17" s="1">
        <f t="shared" si="4"/>
        <v>54471.729599491227</v>
      </c>
      <c r="S17" s="91">
        <f t="shared" si="5"/>
        <v>1.4014479095667456E-2</v>
      </c>
      <c r="W17" t="s">
        <v>129</v>
      </c>
      <c r="X17" s="8">
        <v>4064579.81279406</v>
      </c>
      <c r="Y17" t="s">
        <v>130</v>
      </c>
      <c r="Z17">
        <v>399128.59383317502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>
        <f>Dataset!AE18</f>
        <v>80.2</v>
      </c>
      <c r="F18">
        <f>Dataset!AF18</f>
        <v>56.2</v>
      </c>
      <c r="G18" s="8">
        <f>Dataset!AR18</f>
        <v>31</v>
      </c>
      <c r="H18" s="100">
        <f>Dataset!BK18</f>
        <v>0</v>
      </c>
      <c r="I18">
        <f>Dataset!BI18</f>
        <v>1</v>
      </c>
      <c r="K18" s="8">
        <f t="shared" si="0"/>
        <v>500438.66002610797</v>
      </c>
      <c r="L18" s="1">
        <f t="shared" si="1"/>
        <v>168227.68914559908</v>
      </c>
      <c r="M18" s="1">
        <f t="shared" si="2"/>
        <v>189292.01153380278</v>
      </c>
      <c r="N18" s="1">
        <f t="shared" si="3"/>
        <v>3021081.3057071134</v>
      </c>
      <c r="O18" s="1">
        <f t="shared" si="6"/>
        <v>0</v>
      </c>
      <c r="P18" s="1">
        <f t="shared" si="7"/>
        <v>-81331.103518595395</v>
      </c>
      <c r="Q18" s="1">
        <f t="shared" si="8"/>
        <v>3797708.5628940277</v>
      </c>
      <c r="R18" s="1">
        <f t="shared" si="4"/>
        <v>116317.67578883469</v>
      </c>
      <c r="S18" s="91">
        <f t="shared" si="5"/>
        <v>3.0628383895839363E-2</v>
      </c>
      <c r="W18" t="s">
        <v>131</v>
      </c>
      <c r="X18">
        <v>1610632600651.8799</v>
      </c>
      <c r="Y18" t="s">
        <v>132</v>
      </c>
      <c r="Z18">
        <v>113061.038460966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>
        <f>Dataset!AE19</f>
        <v>14.4</v>
      </c>
      <c r="F19">
        <f>Dataset!AF19</f>
        <v>100.9</v>
      </c>
      <c r="G19" s="8">
        <f>Dataset!AR19</f>
        <v>30</v>
      </c>
      <c r="H19" s="100">
        <f>Dataset!BK19</f>
        <v>0</v>
      </c>
      <c r="I19">
        <f>Dataset!BI19</f>
        <v>0</v>
      </c>
      <c r="K19" s="8">
        <f t="shared" si="0"/>
        <v>500438.66002610797</v>
      </c>
      <c r="L19" s="1">
        <f t="shared" si="1"/>
        <v>30205.470370282128</v>
      </c>
      <c r="M19" s="1">
        <f t="shared" si="2"/>
        <v>339849.89259360678</v>
      </c>
      <c r="N19" s="1">
        <f t="shared" si="3"/>
        <v>2923627.0700391419</v>
      </c>
      <c r="O19" s="1">
        <f t="shared" si="6"/>
        <v>0</v>
      </c>
      <c r="P19" s="1">
        <f t="shared" si="7"/>
        <v>0</v>
      </c>
      <c r="Q19" s="1">
        <f t="shared" si="8"/>
        <v>3794121.0930291386</v>
      </c>
      <c r="R19" s="1">
        <f t="shared" si="4"/>
        <v>57461.402943218127</v>
      </c>
      <c r="S19" s="91">
        <f t="shared" si="5"/>
        <v>1.5144852136846869E-2</v>
      </c>
      <c r="W19" t="s">
        <v>133</v>
      </c>
      <c r="X19">
        <v>0.92362474227243896</v>
      </c>
      <c r="Y19" t="s">
        <v>134</v>
      </c>
      <c r="Z19">
        <v>0.92059397807690102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>
        <f>Dataset!AE20</f>
        <v>0</v>
      </c>
      <c r="F20">
        <f>Dataset!AF20</f>
        <v>215.7</v>
      </c>
      <c r="G20" s="8">
        <f>Dataset!AR20</f>
        <v>31</v>
      </c>
      <c r="H20" s="100">
        <f>Dataset!BK20</f>
        <v>0</v>
      </c>
      <c r="I20">
        <f>Dataset!BI20</f>
        <v>0</v>
      </c>
      <c r="K20" s="8">
        <f t="shared" si="0"/>
        <v>500438.66002610797</v>
      </c>
      <c r="L20" s="1">
        <f t="shared" si="1"/>
        <v>0</v>
      </c>
      <c r="M20" s="1">
        <f t="shared" si="2"/>
        <v>726517.56028187287</v>
      </c>
      <c r="N20" s="1">
        <f t="shared" si="3"/>
        <v>3021081.3057071134</v>
      </c>
      <c r="O20" s="1">
        <f t="shared" si="6"/>
        <v>0</v>
      </c>
      <c r="P20" s="1">
        <f t="shared" si="7"/>
        <v>0</v>
      </c>
      <c r="Q20" s="1">
        <f t="shared" si="8"/>
        <v>4248037.5260150945</v>
      </c>
      <c r="R20" s="1">
        <f t="shared" si="4"/>
        <v>91993.613302126527</v>
      </c>
      <c r="S20" s="91">
        <f t="shared" si="5"/>
        <v>2.1655555709843712E-2</v>
      </c>
      <c r="W20" t="s">
        <v>272</v>
      </c>
      <c r="X20">
        <v>248.85047875613</v>
      </c>
      <c r="Y20" t="s">
        <v>135</v>
      </c>
      <c r="Z20" s="90">
        <v>1.7032012192649201E-63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>
        <f>Dataset!AE21</f>
        <v>0</v>
      </c>
      <c r="F21">
        <f>Dataset!AF21</f>
        <v>174.1</v>
      </c>
      <c r="G21" s="8">
        <f>Dataset!AR21</f>
        <v>31</v>
      </c>
      <c r="H21" s="100">
        <f>Dataset!BK21</f>
        <v>0</v>
      </c>
      <c r="I21">
        <f>Dataset!BI21</f>
        <v>0</v>
      </c>
      <c r="K21" s="8">
        <f t="shared" si="0"/>
        <v>500438.66002610797</v>
      </c>
      <c r="L21" s="1">
        <f t="shared" si="1"/>
        <v>0</v>
      </c>
      <c r="M21" s="1">
        <f t="shared" si="2"/>
        <v>586401.05352375552</v>
      </c>
      <c r="N21" s="1">
        <f t="shared" si="3"/>
        <v>3021081.3057071134</v>
      </c>
      <c r="O21" s="1">
        <f t="shared" si="6"/>
        <v>0</v>
      </c>
      <c r="P21" s="1">
        <f t="shared" si="7"/>
        <v>0</v>
      </c>
      <c r="Q21" s="1">
        <f t="shared" si="8"/>
        <v>4107921.0192569769</v>
      </c>
      <c r="R21" s="1">
        <f t="shared" si="4"/>
        <v>99842.005120992195</v>
      </c>
      <c r="S21" s="91">
        <f t="shared" si="5"/>
        <v>2.4304752855022316E-2</v>
      </c>
      <c r="W21" t="s">
        <v>136</v>
      </c>
      <c r="X21">
        <v>-5.6160679224025303E-2</v>
      </c>
      <c r="Y21" t="s">
        <v>137</v>
      </c>
      <c r="Z21">
        <v>2.0841970168654802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>
        <f>Dataset!AE22</f>
        <v>32.4</v>
      </c>
      <c r="F22">
        <f>Dataset!AF22</f>
        <v>73</v>
      </c>
      <c r="G22" s="8">
        <f>Dataset!AR22</f>
        <v>30</v>
      </c>
      <c r="H22" s="100">
        <f>Dataset!BK22</f>
        <v>0</v>
      </c>
      <c r="I22">
        <f>Dataset!BI22</f>
        <v>1</v>
      </c>
      <c r="K22" s="8">
        <f t="shared" si="0"/>
        <v>500438.66002610797</v>
      </c>
      <c r="L22" s="1">
        <f t="shared" si="1"/>
        <v>67962.308333134788</v>
      </c>
      <c r="M22" s="1">
        <f t="shared" si="2"/>
        <v>245877.52387842708</v>
      </c>
      <c r="N22" s="1">
        <f t="shared" si="3"/>
        <v>2923627.0700391419</v>
      </c>
      <c r="O22" s="1">
        <f t="shared" si="6"/>
        <v>0</v>
      </c>
      <c r="P22" s="1">
        <f t="shared" si="7"/>
        <v>-81331.103518595395</v>
      </c>
      <c r="Q22" s="1">
        <f t="shared" si="8"/>
        <v>3656574.4587582164</v>
      </c>
      <c r="R22" s="1">
        <f t="shared" si="4"/>
        <v>-31182.730435361154</v>
      </c>
      <c r="S22" s="91">
        <f t="shared" si="5"/>
        <v>8.5278532645964231E-3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>
        <f>Dataset!AE23</f>
        <v>126</v>
      </c>
      <c r="F23">
        <f>Dataset!AF23</f>
        <v>15.2</v>
      </c>
      <c r="G23" s="8">
        <f>Dataset!AR23</f>
        <v>31</v>
      </c>
      <c r="H23" s="100">
        <f>Dataset!BK23</f>
        <v>0</v>
      </c>
      <c r="I23">
        <f>Dataset!BI23</f>
        <v>1</v>
      </c>
      <c r="K23" s="8">
        <f t="shared" si="0"/>
        <v>500438.66002610797</v>
      </c>
      <c r="L23" s="1">
        <f t="shared" si="1"/>
        <v>264297.86573996861</v>
      </c>
      <c r="M23" s="1">
        <f t="shared" si="2"/>
        <v>51196.41593085057</v>
      </c>
      <c r="N23" s="1">
        <f t="shared" si="3"/>
        <v>3021081.3057071134</v>
      </c>
      <c r="O23" s="1">
        <f t="shared" si="6"/>
        <v>0</v>
      </c>
      <c r="P23" s="1">
        <f t="shared" si="7"/>
        <v>-81331.103518595395</v>
      </c>
      <c r="Q23" s="1">
        <f t="shared" si="8"/>
        <v>3755683.1438854448</v>
      </c>
      <c r="R23" s="1">
        <f t="shared" si="4"/>
        <v>31470.880782734137</v>
      </c>
      <c r="S23" s="91">
        <f t="shared" si="5"/>
        <v>8.379535646922523E-3</v>
      </c>
      <c r="Z23" s="90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>
        <f>Dataset!AE24</f>
        <v>356.7</v>
      </c>
      <c r="F24">
        <f>Dataset!AF24</f>
        <v>0</v>
      </c>
      <c r="G24" s="8">
        <f>Dataset!AR24</f>
        <v>30</v>
      </c>
      <c r="H24" s="100">
        <f>Dataset!BK24</f>
        <v>0</v>
      </c>
      <c r="I24">
        <f>Dataset!BI24</f>
        <v>1</v>
      </c>
      <c r="K24" s="8">
        <f t="shared" si="0"/>
        <v>500438.66002610797</v>
      </c>
      <c r="L24" s="1">
        <f t="shared" si="1"/>
        <v>748214.67229719693</v>
      </c>
      <c r="M24" s="1">
        <f t="shared" si="2"/>
        <v>0</v>
      </c>
      <c r="N24" s="1">
        <f t="shared" si="3"/>
        <v>2923627.0700391419</v>
      </c>
      <c r="O24" s="1">
        <f t="shared" si="6"/>
        <v>0</v>
      </c>
      <c r="P24" s="1">
        <f t="shared" si="7"/>
        <v>-81331.103518595395</v>
      </c>
      <c r="Q24" s="1">
        <f t="shared" si="8"/>
        <v>4090949.2988438513</v>
      </c>
      <c r="R24" s="1">
        <f t="shared" si="4"/>
        <v>7796.6520140031353</v>
      </c>
      <c r="S24" s="91">
        <f t="shared" si="5"/>
        <v>1.9058295384414951E-3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>
        <f>Dataset!AE25</f>
        <v>593.5</v>
      </c>
      <c r="F25">
        <f>Dataset!AF25</f>
        <v>0</v>
      </c>
      <c r="G25" s="8">
        <f>Dataset!AR25</f>
        <v>31</v>
      </c>
      <c r="H25" s="100">
        <f>Dataset!BK25</f>
        <v>0</v>
      </c>
      <c r="I25">
        <f>Dataset!BI25</f>
        <v>0</v>
      </c>
      <c r="K25" s="8">
        <f t="shared" si="0"/>
        <v>500438.66002610797</v>
      </c>
      <c r="L25" s="1">
        <f t="shared" si="1"/>
        <v>1244926.8517196141</v>
      </c>
      <c r="M25" s="1">
        <f t="shared" si="2"/>
        <v>0</v>
      </c>
      <c r="N25" s="1">
        <f t="shared" si="3"/>
        <v>3021081.3057071134</v>
      </c>
      <c r="O25" s="1">
        <f t="shared" si="6"/>
        <v>0</v>
      </c>
      <c r="P25" s="1">
        <f t="shared" si="7"/>
        <v>0</v>
      </c>
      <c r="Q25" s="1">
        <f t="shared" si="8"/>
        <v>4766446.8174528349</v>
      </c>
      <c r="R25" s="1">
        <f t="shared" si="4"/>
        <v>48964.285359335132</v>
      </c>
      <c r="S25" s="91">
        <f t="shared" si="5"/>
        <v>1.0272701497486002E-2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>
        <f>Dataset!AE26</f>
        <v>702.1</v>
      </c>
      <c r="F26">
        <f>Dataset!AF26</f>
        <v>0</v>
      </c>
      <c r="G26" s="8">
        <f>Dataset!AR26</f>
        <v>31</v>
      </c>
      <c r="H26" s="100">
        <f>Dataset!BK26</f>
        <v>0</v>
      </c>
      <c r="I26">
        <f>Dataset!BI26</f>
        <v>0</v>
      </c>
      <c r="K26" s="8">
        <f t="shared" si="0"/>
        <v>500438.66002610797</v>
      </c>
      <c r="L26" s="1">
        <f t="shared" si="1"/>
        <v>1472726.4407621585</v>
      </c>
      <c r="M26" s="1">
        <f t="shared" si="2"/>
        <v>0</v>
      </c>
      <c r="N26" s="1">
        <f t="shared" si="3"/>
        <v>3021081.3057071134</v>
      </c>
      <c r="O26" s="1">
        <f t="shared" si="6"/>
        <v>0</v>
      </c>
      <c r="P26" s="1">
        <f t="shared" si="7"/>
        <v>0</v>
      </c>
      <c r="Q26" s="1">
        <f t="shared" si="8"/>
        <v>4994246.4064953793</v>
      </c>
      <c r="R26" s="1">
        <f t="shared" si="4"/>
        <v>-110033.14019407239</v>
      </c>
      <c r="S26" s="91">
        <f t="shared" si="5"/>
        <v>2.2031980650967946E-2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>
        <f>Dataset!AE27</f>
        <v>628.1</v>
      </c>
      <c r="F27">
        <f>Dataset!AF27</f>
        <v>0</v>
      </c>
      <c r="G27" s="8">
        <f>Dataset!AR27</f>
        <v>28</v>
      </c>
      <c r="H27" s="100">
        <f>Dataset!BK27</f>
        <v>0</v>
      </c>
      <c r="I27">
        <f>Dataset!BI27</f>
        <v>0</v>
      </c>
      <c r="K27" s="8">
        <f t="shared" si="0"/>
        <v>500438.66002610797</v>
      </c>
      <c r="L27" s="1">
        <f t="shared" si="1"/>
        <v>1317503.8846926531</v>
      </c>
      <c r="M27" s="1">
        <f t="shared" si="2"/>
        <v>0</v>
      </c>
      <c r="N27" s="1">
        <f t="shared" si="3"/>
        <v>2728718.5987031991</v>
      </c>
      <c r="O27" s="1">
        <f t="shared" si="6"/>
        <v>0</v>
      </c>
      <c r="P27" s="1">
        <f t="shared" si="7"/>
        <v>0</v>
      </c>
      <c r="Q27" s="1">
        <f t="shared" si="8"/>
        <v>4546661.1434219601</v>
      </c>
      <c r="R27" s="1">
        <f t="shared" si="4"/>
        <v>-150139.15871605463</v>
      </c>
      <c r="S27" s="91">
        <f t="shared" si="5"/>
        <v>3.302184921638017E-2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>
        <f>Dataset!AE28</f>
        <v>606</v>
      </c>
      <c r="F28">
        <f>Dataset!AF28</f>
        <v>0</v>
      </c>
      <c r="G28" s="8">
        <f>Dataset!AR28</f>
        <v>31</v>
      </c>
      <c r="H28" s="100">
        <f>Dataset!BK28</f>
        <v>0</v>
      </c>
      <c r="I28">
        <f>Dataset!BI28</f>
        <v>1</v>
      </c>
      <c r="K28" s="8">
        <f t="shared" si="0"/>
        <v>500438.66002610797</v>
      </c>
      <c r="L28" s="1">
        <f t="shared" si="1"/>
        <v>1271146.8780827064</v>
      </c>
      <c r="M28" s="1">
        <f t="shared" si="2"/>
        <v>0</v>
      </c>
      <c r="N28" s="1">
        <f t="shared" si="3"/>
        <v>3021081.3057071134</v>
      </c>
      <c r="O28" s="1">
        <f t="shared" si="6"/>
        <v>0</v>
      </c>
      <c r="P28" s="1">
        <f t="shared" si="7"/>
        <v>-81331.103518595395</v>
      </c>
      <c r="Q28" s="1">
        <f t="shared" si="8"/>
        <v>4711335.7402973324</v>
      </c>
      <c r="R28" s="1">
        <f t="shared" si="4"/>
        <v>-63879.295189089142</v>
      </c>
      <c r="S28" s="91">
        <f t="shared" si="5"/>
        <v>1.3558637870511371E-2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>
        <f>Dataset!AE29</f>
        <v>269.7</v>
      </c>
      <c r="F29">
        <f>Dataset!AF29</f>
        <v>0</v>
      </c>
      <c r="G29" s="8">
        <f>Dataset!AR29</f>
        <v>30</v>
      </c>
      <c r="H29" s="100">
        <f>Dataset!BK29</f>
        <v>0</v>
      </c>
      <c r="I29">
        <f>Dataset!BI29</f>
        <v>1</v>
      </c>
      <c r="K29" s="8">
        <f t="shared" si="0"/>
        <v>500438.66002610797</v>
      </c>
      <c r="L29" s="1">
        <f t="shared" si="1"/>
        <v>565723.28881007573</v>
      </c>
      <c r="M29" s="1">
        <f t="shared" si="2"/>
        <v>0</v>
      </c>
      <c r="N29" s="1">
        <f t="shared" si="3"/>
        <v>2923627.0700391419</v>
      </c>
      <c r="O29" s="1">
        <f t="shared" si="6"/>
        <v>0</v>
      </c>
      <c r="P29" s="1">
        <f t="shared" si="7"/>
        <v>-81331.103518595395</v>
      </c>
      <c r="Q29" s="1">
        <f t="shared" si="8"/>
        <v>3908457.9153567301</v>
      </c>
      <c r="R29" s="1">
        <f t="shared" si="4"/>
        <v>-76439.611878058873</v>
      </c>
      <c r="S29" s="91">
        <f t="shared" si="5"/>
        <v>1.9557486234588795E-2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>
        <f>Dataset!AE30</f>
        <v>78.3</v>
      </c>
      <c r="F30">
        <f>Dataset!AF30</f>
        <v>28.8</v>
      </c>
      <c r="G30" s="8">
        <f>Dataset!AR30</f>
        <v>31</v>
      </c>
      <c r="H30" s="100">
        <f>Dataset!BK30</f>
        <v>0</v>
      </c>
      <c r="I30">
        <f>Dataset!BI30</f>
        <v>1</v>
      </c>
      <c r="K30" s="8">
        <f t="shared" si="0"/>
        <v>500438.66002610797</v>
      </c>
      <c r="L30" s="1">
        <f t="shared" si="1"/>
        <v>164242.24513840908</v>
      </c>
      <c r="M30" s="1">
        <f t="shared" si="2"/>
        <v>97003.735447927393</v>
      </c>
      <c r="N30" s="1">
        <f t="shared" si="3"/>
        <v>3021081.3057071134</v>
      </c>
      <c r="O30" s="1">
        <f t="shared" si="6"/>
        <v>0</v>
      </c>
      <c r="P30" s="1">
        <f t="shared" si="7"/>
        <v>-81331.103518595395</v>
      </c>
      <c r="Q30" s="1">
        <f t="shared" si="8"/>
        <v>3701434.8428009623</v>
      </c>
      <c r="R30" s="1">
        <f t="shared" si="4"/>
        <v>-28010.271436244715</v>
      </c>
      <c r="S30" s="91">
        <f t="shared" si="5"/>
        <v>7.5674090253737081E-3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>
        <f>Dataset!AE31</f>
        <v>8.3000000000000007</v>
      </c>
      <c r="F31">
        <f>Dataset!AF31</f>
        <v>112.6</v>
      </c>
      <c r="G31" s="8">
        <f>Dataset!AR31</f>
        <v>30</v>
      </c>
      <c r="H31" s="100">
        <f>Dataset!BK31</f>
        <v>0</v>
      </c>
      <c r="I31">
        <f>Dataset!BI31</f>
        <v>0</v>
      </c>
      <c r="K31" s="8">
        <f t="shared" si="0"/>
        <v>500438.66002610797</v>
      </c>
      <c r="L31" s="1">
        <f t="shared" si="1"/>
        <v>17410.097505093174</v>
      </c>
      <c r="M31" s="1">
        <f t="shared" si="2"/>
        <v>379257.66011932725</v>
      </c>
      <c r="N31" s="1">
        <f t="shared" si="3"/>
        <v>2923627.0700391419</v>
      </c>
      <c r="O31" s="1">
        <f t="shared" si="6"/>
        <v>0</v>
      </c>
      <c r="P31" s="1">
        <f t="shared" si="7"/>
        <v>0</v>
      </c>
      <c r="Q31" s="1">
        <f t="shared" si="8"/>
        <v>3820733.4876896702</v>
      </c>
      <c r="R31" s="1">
        <f t="shared" si="4"/>
        <v>147882.31605897937</v>
      </c>
      <c r="S31" s="91">
        <f t="shared" si="5"/>
        <v>3.87052162982457E-2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>
        <f>Dataset!AE32</f>
        <v>0</v>
      </c>
      <c r="F32">
        <f>Dataset!AF32</f>
        <v>144.6</v>
      </c>
      <c r="G32" s="8">
        <f>Dataset!AR32</f>
        <v>31</v>
      </c>
      <c r="H32" s="100">
        <f>Dataset!BK32</f>
        <v>0</v>
      </c>
      <c r="I32">
        <f>Dataset!BI32</f>
        <v>0</v>
      </c>
      <c r="K32" s="8">
        <f t="shared" si="0"/>
        <v>500438.66002610797</v>
      </c>
      <c r="L32" s="1">
        <f t="shared" si="1"/>
        <v>0</v>
      </c>
      <c r="M32" s="1">
        <f t="shared" si="2"/>
        <v>487039.58839480212</v>
      </c>
      <c r="N32" s="1">
        <f t="shared" si="3"/>
        <v>3021081.3057071134</v>
      </c>
      <c r="O32" s="1">
        <f t="shared" si="6"/>
        <v>0</v>
      </c>
      <c r="P32" s="1">
        <f t="shared" si="7"/>
        <v>0</v>
      </c>
      <c r="Q32" s="1">
        <f t="shared" si="8"/>
        <v>4008559.5541280233</v>
      </c>
      <c r="R32" s="1">
        <f t="shared" si="4"/>
        <v>109982.28671523184</v>
      </c>
      <c r="S32" s="91">
        <f t="shared" si="5"/>
        <v>2.7436859857045616E-2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>
        <f>Dataset!AE33</f>
        <v>1.3</v>
      </c>
      <c r="F33">
        <f>Dataset!AF33</f>
        <v>147.1</v>
      </c>
      <c r="G33" s="8">
        <f>Dataset!AR33</f>
        <v>31</v>
      </c>
      <c r="H33" s="100">
        <f>Dataset!BK33</f>
        <v>0</v>
      </c>
      <c r="I33">
        <f>Dataset!BI33</f>
        <v>0</v>
      </c>
      <c r="K33" s="8">
        <f t="shared" si="0"/>
        <v>500438.66002610797</v>
      </c>
      <c r="L33" s="1">
        <f t="shared" si="1"/>
        <v>2726.8827417615812</v>
      </c>
      <c r="M33" s="1">
        <f t="shared" si="2"/>
        <v>495460.0515413236</v>
      </c>
      <c r="N33" s="1">
        <f t="shared" si="3"/>
        <v>3021081.3057071134</v>
      </c>
      <c r="O33" s="1">
        <f t="shared" si="6"/>
        <v>0</v>
      </c>
      <c r="P33" s="1">
        <f t="shared" si="7"/>
        <v>0</v>
      </c>
      <c r="Q33" s="1">
        <f t="shared" si="8"/>
        <v>4019706.9000163064</v>
      </c>
      <c r="R33" s="1">
        <f t="shared" si="4"/>
        <v>155814.37593240431</v>
      </c>
      <c r="S33" s="91">
        <f t="shared" si="5"/>
        <v>3.8762621207972213E-2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>
        <f>Dataset!AE34</f>
        <v>25</v>
      </c>
      <c r="F34">
        <f>Dataset!AF34</f>
        <v>80.099999999999994</v>
      </c>
      <c r="G34" s="8">
        <f>Dataset!AR34</f>
        <v>30</v>
      </c>
      <c r="H34" s="100">
        <f>Dataset!BK34</f>
        <v>0</v>
      </c>
      <c r="I34">
        <f>Dataset!BI34</f>
        <v>1</v>
      </c>
      <c r="K34" s="8">
        <f t="shared" ref="K34:K65" si="9">$X$9</f>
        <v>500438.66002610797</v>
      </c>
      <c r="L34" s="1">
        <f t="shared" ref="L34:L65" si="10">E34*$X$10</f>
        <v>52440.052726184251</v>
      </c>
      <c r="M34" s="1">
        <f t="shared" ref="M34:M65" si="11">F34*$X$11</f>
        <v>269791.63921454805</v>
      </c>
      <c r="N34" s="1">
        <f t="shared" ref="N34:N65" si="12">G34*$X$12</f>
        <v>2923627.0700391419</v>
      </c>
      <c r="O34" s="1">
        <f t="shared" si="6"/>
        <v>0</v>
      </c>
      <c r="P34" s="1">
        <f t="shared" si="7"/>
        <v>-81331.103518595395</v>
      </c>
      <c r="Q34" s="1">
        <f t="shared" si="8"/>
        <v>3664966.3184873867</v>
      </c>
      <c r="R34" s="1">
        <f t="shared" ref="R34:R65" si="13">Q34-D34</f>
        <v>35588.1973779127</v>
      </c>
      <c r="S34" s="91">
        <f t="shared" si="5"/>
        <v>9.7103750171981772E-3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>
        <f>Dataset!AE35</f>
        <v>128.9</v>
      </c>
      <c r="F35">
        <f>Dataset!AF35</f>
        <v>15.3</v>
      </c>
      <c r="G35" s="8">
        <f>Dataset!AR35</f>
        <v>31</v>
      </c>
      <c r="H35" s="100">
        <f>Dataset!BK35</f>
        <v>0</v>
      </c>
      <c r="I35">
        <f>Dataset!BI35</f>
        <v>1</v>
      </c>
      <c r="K35" s="8">
        <f t="shared" si="9"/>
        <v>500438.66002610797</v>
      </c>
      <c r="L35" s="1">
        <f t="shared" si="10"/>
        <v>270380.91185620602</v>
      </c>
      <c r="M35" s="1">
        <f t="shared" si="11"/>
        <v>51533.234456711434</v>
      </c>
      <c r="N35" s="1">
        <f t="shared" si="12"/>
        <v>3021081.3057071134</v>
      </c>
      <c r="O35" s="1">
        <f t="shared" si="6"/>
        <v>0</v>
      </c>
      <c r="P35" s="1">
        <f t="shared" si="7"/>
        <v>-81331.103518595395</v>
      </c>
      <c r="Q35" s="1">
        <f t="shared" si="8"/>
        <v>3762103.0085275434</v>
      </c>
      <c r="R35" s="1">
        <f t="shared" si="13"/>
        <v>61878.342114625964</v>
      </c>
      <c r="S35" s="91">
        <f t="shared" si="5"/>
        <v>1.6447806446119786E-2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>
        <f>Dataset!AE36</f>
        <v>358.3</v>
      </c>
      <c r="F36">
        <f>Dataset!AF36</f>
        <v>0</v>
      </c>
      <c r="G36" s="8">
        <f>Dataset!AR36</f>
        <v>30</v>
      </c>
      <c r="H36" s="100">
        <f>Dataset!BK36</f>
        <v>0</v>
      </c>
      <c r="I36">
        <f>Dataset!BI36</f>
        <v>1</v>
      </c>
      <c r="K36" s="8">
        <f t="shared" si="9"/>
        <v>500438.66002610797</v>
      </c>
      <c r="L36" s="1">
        <f t="shared" si="10"/>
        <v>751570.83567167271</v>
      </c>
      <c r="M36" s="1">
        <f t="shared" si="11"/>
        <v>0</v>
      </c>
      <c r="N36" s="1">
        <f t="shared" si="12"/>
        <v>2923627.0700391419</v>
      </c>
      <c r="O36" s="1">
        <f t="shared" si="6"/>
        <v>0</v>
      </c>
      <c r="P36" s="1">
        <f t="shared" si="7"/>
        <v>-81331.103518595395</v>
      </c>
      <c r="Q36" s="1">
        <f t="shared" si="8"/>
        <v>4094305.462218327</v>
      </c>
      <c r="R36" s="1">
        <f t="shared" si="13"/>
        <v>71950.507029921748</v>
      </c>
      <c r="S36" s="91">
        <f t="shared" si="5"/>
        <v>1.7573311931381494E-2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>
        <f>Dataset!AE37</f>
        <v>456.1</v>
      </c>
      <c r="F37">
        <f>Dataset!AF37</f>
        <v>0</v>
      </c>
      <c r="G37" s="8">
        <f>Dataset!AR37</f>
        <v>31</v>
      </c>
      <c r="H37" s="100">
        <f>Dataset!BK37</f>
        <v>0</v>
      </c>
      <c r="I37">
        <f>Dataset!BI37</f>
        <v>0</v>
      </c>
      <c r="K37" s="8">
        <f t="shared" si="9"/>
        <v>500438.66002610797</v>
      </c>
      <c r="L37" s="1">
        <f t="shared" si="10"/>
        <v>956716.3219365055</v>
      </c>
      <c r="M37" s="1">
        <f t="shared" si="11"/>
        <v>0</v>
      </c>
      <c r="N37" s="1">
        <f t="shared" si="12"/>
        <v>3021081.3057071134</v>
      </c>
      <c r="O37" s="1">
        <f t="shared" si="6"/>
        <v>0</v>
      </c>
      <c r="P37" s="1">
        <f t="shared" si="7"/>
        <v>0</v>
      </c>
      <c r="Q37" s="1">
        <f t="shared" si="8"/>
        <v>4478236.2876697266</v>
      </c>
      <c r="R37" s="1">
        <f t="shared" si="13"/>
        <v>-23115.040636205114</v>
      </c>
      <c r="S37" s="91">
        <f t="shared" si="5"/>
        <v>5.1616393489217031E-3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>
        <f>Dataset!AE38</f>
        <v>700.7</v>
      </c>
      <c r="F38">
        <f>Dataset!AF38</f>
        <v>0</v>
      </c>
      <c r="G38" s="8">
        <f>Dataset!AR38</f>
        <v>31</v>
      </c>
      <c r="H38" s="100">
        <f>Dataset!BK38</f>
        <v>0</v>
      </c>
      <c r="I38">
        <f>Dataset!BI38</f>
        <v>0</v>
      </c>
      <c r="K38" s="8">
        <f t="shared" si="9"/>
        <v>500438.66002610797</v>
      </c>
      <c r="L38" s="1">
        <f t="shared" si="10"/>
        <v>1469789.7978094923</v>
      </c>
      <c r="M38" s="1">
        <f t="shared" si="11"/>
        <v>0</v>
      </c>
      <c r="N38" s="1">
        <f t="shared" si="12"/>
        <v>3021081.3057071134</v>
      </c>
      <c r="O38" s="1">
        <f t="shared" si="6"/>
        <v>0</v>
      </c>
      <c r="P38" s="1">
        <f t="shared" si="7"/>
        <v>0</v>
      </c>
      <c r="Q38" s="1">
        <f t="shared" si="8"/>
        <v>4991309.7635427136</v>
      </c>
      <c r="R38" s="1">
        <f t="shared" si="13"/>
        <v>5294.4836511835456</v>
      </c>
      <c r="S38" s="91">
        <f t="shared" si="5"/>
        <v>1.0607403471239673E-3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>
        <f>Dataset!AE39</f>
        <v>748.7</v>
      </c>
      <c r="F39">
        <f>Dataset!AF39</f>
        <v>0</v>
      </c>
      <c r="G39" s="8">
        <f>Dataset!AR39</f>
        <v>28</v>
      </c>
      <c r="H39" s="100">
        <f>Dataset!BK39</f>
        <v>0</v>
      </c>
      <c r="I39">
        <f>Dataset!BI39</f>
        <v>0</v>
      </c>
      <c r="K39" s="8">
        <f t="shared" si="9"/>
        <v>500438.66002610797</v>
      </c>
      <c r="L39" s="1">
        <f t="shared" si="10"/>
        <v>1570474.6990437661</v>
      </c>
      <c r="M39" s="1">
        <f t="shared" si="11"/>
        <v>0</v>
      </c>
      <c r="N39" s="1">
        <f t="shared" si="12"/>
        <v>2728718.5987031991</v>
      </c>
      <c r="O39" s="1">
        <f t="shared" si="6"/>
        <v>0</v>
      </c>
      <c r="P39" s="1">
        <f t="shared" si="7"/>
        <v>0</v>
      </c>
      <c r="Q39" s="1">
        <f t="shared" si="8"/>
        <v>4799631.9577730726</v>
      </c>
      <c r="R39" s="1">
        <f t="shared" si="13"/>
        <v>102312.97209093254</v>
      </c>
      <c r="S39" s="91">
        <f t="shared" si="5"/>
        <v>2.1316836997310851E-2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>
        <f>Dataset!AE40</f>
        <v>522.70000000000005</v>
      </c>
      <c r="F40">
        <f>Dataset!AF40</f>
        <v>0</v>
      </c>
      <c r="G40" s="8">
        <f>Dataset!AR40</f>
        <v>31</v>
      </c>
      <c r="H40" s="100">
        <f>Dataset!BK40</f>
        <v>0</v>
      </c>
      <c r="I40">
        <f>Dataset!BI40</f>
        <v>1</v>
      </c>
      <c r="K40" s="8">
        <f t="shared" si="9"/>
        <v>500438.66002610797</v>
      </c>
      <c r="L40" s="1">
        <f t="shared" si="10"/>
        <v>1096416.6223990605</v>
      </c>
      <c r="M40" s="1">
        <f t="shared" si="11"/>
        <v>0</v>
      </c>
      <c r="N40" s="1">
        <f t="shared" si="12"/>
        <v>3021081.3057071134</v>
      </c>
      <c r="O40" s="1">
        <f t="shared" si="6"/>
        <v>0</v>
      </c>
      <c r="P40" s="1">
        <f t="shared" si="7"/>
        <v>-81331.103518595395</v>
      </c>
      <c r="Q40" s="1">
        <f t="shared" si="8"/>
        <v>4536605.4846136868</v>
      </c>
      <c r="R40" s="1">
        <f t="shared" si="13"/>
        <v>-117623.26811842993</v>
      </c>
      <c r="S40" s="91">
        <f t="shared" si="5"/>
        <v>2.5927594655819206E-2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>
        <f>Dataset!AE41</f>
        <v>246.8</v>
      </c>
      <c r="F41">
        <f>Dataset!AF41</f>
        <v>0</v>
      </c>
      <c r="G41" s="8">
        <f>Dataset!AR41</f>
        <v>30</v>
      </c>
      <c r="H41" s="100">
        <f>Dataset!BK41</f>
        <v>0</v>
      </c>
      <c r="I41">
        <f>Dataset!BI41</f>
        <v>1</v>
      </c>
      <c r="K41" s="8">
        <f t="shared" si="9"/>
        <v>500438.66002610797</v>
      </c>
      <c r="L41" s="1">
        <f t="shared" si="10"/>
        <v>517688.20051289094</v>
      </c>
      <c r="M41" s="1">
        <f t="shared" si="11"/>
        <v>0</v>
      </c>
      <c r="N41" s="1">
        <f t="shared" si="12"/>
        <v>2923627.0700391419</v>
      </c>
      <c r="O41" s="1">
        <f t="shared" si="6"/>
        <v>0</v>
      </c>
      <c r="P41" s="1">
        <f t="shared" si="7"/>
        <v>-81331.103518595395</v>
      </c>
      <c r="Q41" s="1">
        <f t="shared" si="8"/>
        <v>3860422.8270595451</v>
      </c>
      <c r="R41" s="1">
        <f t="shared" si="13"/>
        <v>30569.419195937924</v>
      </c>
      <c r="S41" s="91">
        <f t="shared" si="5"/>
        <v>7.9186712350943229E-3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>
        <f>Dataset!AE42</f>
        <v>75.8</v>
      </c>
      <c r="F42">
        <f>Dataset!AF42</f>
        <v>68.8</v>
      </c>
      <c r="G42" s="8">
        <f>Dataset!AR42</f>
        <v>31</v>
      </c>
      <c r="H42" s="100">
        <f>Dataset!BK42</f>
        <v>0</v>
      </c>
      <c r="I42">
        <f>Dataset!BI42</f>
        <v>1</v>
      </c>
      <c r="K42" s="8">
        <f t="shared" si="9"/>
        <v>500438.66002610797</v>
      </c>
      <c r="L42" s="1">
        <f t="shared" si="10"/>
        <v>158998.23986579065</v>
      </c>
      <c r="M42" s="1">
        <f t="shared" si="11"/>
        <v>231731.14579227098</v>
      </c>
      <c r="N42" s="1">
        <f t="shared" si="12"/>
        <v>3021081.3057071134</v>
      </c>
      <c r="O42" s="1">
        <f t="shared" si="6"/>
        <v>0</v>
      </c>
      <c r="P42" s="1">
        <f t="shared" si="7"/>
        <v>-81331.103518595395</v>
      </c>
      <c r="Q42" s="1">
        <f t="shared" si="8"/>
        <v>3830918.2478726874</v>
      </c>
      <c r="R42" s="1">
        <f t="shared" si="13"/>
        <v>97535.634598840959</v>
      </c>
      <c r="S42" s="91">
        <f t="shared" si="5"/>
        <v>2.5460119033603131E-2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>
        <f>Dataset!AE43</f>
        <v>14.7</v>
      </c>
      <c r="F43">
        <f>Dataset!AF43</f>
        <v>70.900000000000006</v>
      </c>
      <c r="G43" s="8">
        <f>Dataset!AR43</f>
        <v>30</v>
      </c>
      <c r="H43" s="100">
        <f>Dataset!BK43</f>
        <v>0</v>
      </c>
      <c r="I43">
        <f>Dataset!BI43</f>
        <v>0</v>
      </c>
      <c r="K43" s="8">
        <f t="shared" si="9"/>
        <v>500438.66002610797</v>
      </c>
      <c r="L43" s="1">
        <f t="shared" si="10"/>
        <v>30834.751002996338</v>
      </c>
      <c r="M43" s="1">
        <f t="shared" si="11"/>
        <v>238804.33483534906</v>
      </c>
      <c r="N43" s="1">
        <f t="shared" si="12"/>
        <v>2923627.0700391419</v>
      </c>
      <c r="O43" s="1">
        <f t="shared" si="6"/>
        <v>0</v>
      </c>
      <c r="P43" s="1">
        <f t="shared" si="7"/>
        <v>0</v>
      </c>
      <c r="Q43" s="1">
        <f t="shared" si="8"/>
        <v>3693704.8159035952</v>
      </c>
      <c r="R43" s="1">
        <f t="shared" si="13"/>
        <v>1757.2130966708064</v>
      </c>
      <c r="S43" s="91">
        <f t="shared" si="5"/>
        <v>4.7573186928878545E-4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>
        <f>Dataset!AE44</f>
        <v>0</v>
      </c>
      <c r="F44">
        <f>Dataset!AF44</f>
        <v>186.4</v>
      </c>
      <c r="G44" s="8">
        <f>Dataset!AR44</f>
        <v>31</v>
      </c>
      <c r="H44" s="100">
        <f>Dataset!BK44</f>
        <v>0</v>
      </c>
      <c r="I44">
        <f>Dataset!BI44</f>
        <v>0</v>
      </c>
      <c r="K44" s="8">
        <f t="shared" si="9"/>
        <v>500438.66002610797</v>
      </c>
      <c r="L44" s="1">
        <f t="shared" si="10"/>
        <v>0</v>
      </c>
      <c r="M44" s="1">
        <f t="shared" si="11"/>
        <v>627829.73220464122</v>
      </c>
      <c r="N44" s="1">
        <f t="shared" si="12"/>
        <v>3021081.3057071134</v>
      </c>
      <c r="O44" s="1">
        <f t="shared" si="6"/>
        <v>0</v>
      </c>
      <c r="P44" s="1">
        <f t="shared" si="7"/>
        <v>0</v>
      </c>
      <c r="Q44" s="1">
        <f t="shared" si="8"/>
        <v>4149349.6979378625</v>
      </c>
      <c r="R44" s="1">
        <f t="shared" si="13"/>
        <v>115204.26291802246</v>
      </c>
      <c r="S44" s="91">
        <f t="shared" si="5"/>
        <v>2.7764414017761987E-2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>
        <f>Dataset!AE45</f>
        <v>0</v>
      </c>
      <c r="F45">
        <f>Dataset!AF45</f>
        <v>177.4</v>
      </c>
      <c r="G45" s="8">
        <f>Dataset!AR45</f>
        <v>31</v>
      </c>
      <c r="H45" s="100">
        <f>Dataset!BK45</f>
        <v>0</v>
      </c>
      <c r="I45">
        <f>Dataset!BI45</f>
        <v>0</v>
      </c>
      <c r="K45" s="8">
        <f t="shared" si="9"/>
        <v>500438.66002610797</v>
      </c>
      <c r="L45" s="1">
        <f t="shared" si="10"/>
        <v>0</v>
      </c>
      <c r="M45" s="1">
        <f t="shared" si="11"/>
        <v>597516.06487716397</v>
      </c>
      <c r="N45" s="1">
        <f t="shared" si="12"/>
        <v>3021081.3057071134</v>
      </c>
      <c r="O45" s="1">
        <f t="shared" si="6"/>
        <v>0</v>
      </c>
      <c r="P45" s="1">
        <f t="shared" si="7"/>
        <v>0</v>
      </c>
      <c r="Q45" s="1">
        <f t="shared" si="8"/>
        <v>4119036.0306103854</v>
      </c>
      <c r="R45" s="1">
        <f t="shared" si="13"/>
        <v>9154.4147200244479</v>
      </c>
      <c r="S45" s="91">
        <f t="shared" si="5"/>
        <v>2.222465317611676E-3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>
        <f>Dataset!AE46</f>
        <v>2.5</v>
      </c>
      <c r="F46">
        <f>Dataset!AF46</f>
        <v>164.9</v>
      </c>
      <c r="G46" s="8">
        <f>Dataset!AR46</f>
        <v>30</v>
      </c>
      <c r="H46" s="100">
        <f>Dataset!BK46</f>
        <v>0</v>
      </c>
      <c r="I46">
        <f>Dataset!BI46</f>
        <v>1</v>
      </c>
      <c r="K46" s="8">
        <f t="shared" si="9"/>
        <v>500438.66002610797</v>
      </c>
      <c r="L46" s="1">
        <f t="shared" si="10"/>
        <v>5244.0052726184249</v>
      </c>
      <c r="M46" s="1">
        <f t="shared" si="11"/>
        <v>555413.74914455658</v>
      </c>
      <c r="N46" s="1">
        <f t="shared" si="12"/>
        <v>2923627.0700391419</v>
      </c>
      <c r="O46" s="1">
        <f t="shared" si="6"/>
        <v>0</v>
      </c>
      <c r="P46" s="1">
        <f t="shared" si="7"/>
        <v>-81331.103518595395</v>
      </c>
      <c r="Q46" s="1">
        <f t="shared" si="8"/>
        <v>3903392.3809638293</v>
      </c>
      <c r="R46" s="1">
        <f t="shared" si="13"/>
        <v>122299.44032524666</v>
      </c>
      <c r="S46" s="91">
        <f t="shared" si="5"/>
        <v>3.1331577353504073E-2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>
        <f>Dataset!AE47</f>
        <v>141.1</v>
      </c>
      <c r="F47">
        <f>Dataset!AF47</f>
        <v>10.8</v>
      </c>
      <c r="G47" s="8">
        <f>Dataset!AR47</f>
        <v>31</v>
      </c>
      <c r="H47" s="100">
        <f>Dataset!BK47</f>
        <v>0</v>
      </c>
      <c r="I47">
        <f>Dataset!BI47</f>
        <v>1</v>
      </c>
      <c r="K47" s="8">
        <f t="shared" si="9"/>
        <v>500438.66002610797</v>
      </c>
      <c r="L47" s="1">
        <f t="shared" si="10"/>
        <v>295971.65758658393</v>
      </c>
      <c r="M47" s="1">
        <f t="shared" si="11"/>
        <v>36376.400792972774</v>
      </c>
      <c r="N47" s="1">
        <f t="shared" si="12"/>
        <v>3021081.3057071134</v>
      </c>
      <c r="O47" s="1">
        <f t="shared" si="6"/>
        <v>0</v>
      </c>
      <c r="P47" s="1">
        <f t="shared" si="7"/>
        <v>-81331.103518595395</v>
      </c>
      <c r="Q47" s="1">
        <f t="shared" si="8"/>
        <v>3772536.9205941823</v>
      </c>
      <c r="R47" s="1">
        <f t="shared" si="13"/>
        <v>171854.36043243716</v>
      </c>
      <c r="S47" s="91">
        <f t="shared" si="5"/>
        <v>4.5554056606918442E-2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>
        <f>Dataset!AE48</f>
        <v>225</v>
      </c>
      <c r="F48">
        <f>Dataset!AF48</f>
        <v>7.4</v>
      </c>
      <c r="G48" s="8">
        <f>Dataset!AR48</f>
        <v>30</v>
      </c>
      <c r="H48" s="100">
        <f>Dataset!BK48</f>
        <v>0</v>
      </c>
      <c r="I48">
        <f>Dataset!BI48</f>
        <v>1</v>
      </c>
      <c r="K48" s="8">
        <f t="shared" si="9"/>
        <v>500438.66002610797</v>
      </c>
      <c r="L48" s="1">
        <f t="shared" si="10"/>
        <v>471960.47453565826</v>
      </c>
      <c r="M48" s="1">
        <f t="shared" si="11"/>
        <v>24924.57091370357</v>
      </c>
      <c r="N48" s="1">
        <f t="shared" si="12"/>
        <v>2923627.0700391419</v>
      </c>
      <c r="O48" s="1">
        <f t="shared" si="6"/>
        <v>0</v>
      </c>
      <c r="P48" s="1">
        <f t="shared" si="7"/>
        <v>-81331.103518595395</v>
      </c>
      <c r="Q48" s="1">
        <f t="shared" si="8"/>
        <v>3839619.6719960161</v>
      </c>
      <c r="R48" s="1">
        <f t="shared" si="13"/>
        <v>181977.77879103366</v>
      </c>
      <c r="S48" s="91">
        <f t="shared" si="5"/>
        <v>4.7394740713064688E-2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>
        <f>Dataset!AE49</f>
        <v>312.60000000000002</v>
      </c>
      <c r="F49">
        <f>Dataset!AF49</f>
        <v>0</v>
      </c>
      <c r="G49" s="8">
        <f>Dataset!AR49</f>
        <v>31</v>
      </c>
      <c r="H49" s="100">
        <f>Dataset!BK49</f>
        <v>0</v>
      </c>
      <c r="I49">
        <f>Dataset!BI49</f>
        <v>0</v>
      </c>
      <c r="K49" s="8">
        <f t="shared" si="9"/>
        <v>500438.66002610797</v>
      </c>
      <c r="L49" s="1">
        <f t="shared" si="10"/>
        <v>655710.41928820789</v>
      </c>
      <c r="M49" s="1">
        <f t="shared" si="11"/>
        <v>0</v>
      </c>
      <c r="N49" s="1">
        <f t="shared" si="12"/>
        <v>3021081.3057071134</v>
      </c>
      <c r="O49" s="1">
        <f t="shared" si="6"/>
        <v>0</v>
      </c>
      <c r="P49" s="1">
        <f t="shared" si="7"/>
        <v>0</v>
      </c>
      <c r="Q49" s="1">
        <f t="shared" si="8"/>
        <v>4177230.3850214295</v>
      </c>
      <c r="R49" s="1">
        <f t="shared" si="13"/>
        <v>117766.84636240499</v>
      </c>
      <c r="S49" s="91">
        <f t="shared" si="5"/>
        <v>2.8192566726673574E-2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>
        <f>Dataset!AE50</f>
        <v>558.29999999999995</v>
      </c>
      <c r="F50">
        <f>Dataset!AF50</f>
        <v>0</v>
      </c>
      <c r="G50" s="8">
        <f>Dataset!AR50</f>
        <v>31</v>
      </c>
      <c r="H50" s="100">
        <f>Dataset!BK50</f>
        <v>0</v>
      </c>
      <c r="I50">
        <f>Dataset!BI50</f>
        <v>0</v>
      </c>
      <c r="K50" s="8">
        <f t="shared" si="9"/>
        <v>500438.66002610797</v>
      </c>
      <c r="L50" s="1">
        <f t="shared" si="10"/>
        <v>1171091.2574811466</v>
      </c>
      <c r="M50" s="1">
        <f t="shared" si="11"/>
        <v>0</v>
      </c>
      <c r="N50" s="1">
        <f t="shared" si="12"/>
        <v>3021081.3057071134</v>
      </c>
      <c r="O50" s="1">
        <f t="shared" si="6"/>
        <v>0</v>
      </c>
      <c r="P50" s="1">
        <f t="shared" si="7"/>
        <v>0</v>
      </c>
      <c r="Q50" s="1">
        <f t="shared" si="8"/>
        <v>4692611.2232143674</v>
      </c>
      <c r="R50" s="1">
        <f t="shared" si="13"/>
        <v>175983.90135947615</v>
      </c>
      <c r="S50" s="91">
        <f t="shared" si="5"/>
        <v>3.7502339952835438E-2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>
        <f>Dataset!AE51</f>
        <v>507.5</v>
      </c>
      <c r="F51">
        <f>Dataset!AF51</f>
        <v>0</v>
      </c>
      <c r="G51" s="8">
        <f>Dataset!AR51</f>
        <v>29</v>
      </c>
      <c r="H51" s="100">
        <f>Dataset!BK51</f>
        <v>0</v>
      </c>
      <c r="I51">
        <f>Dataset!BI51</f>
        <v>0</v>
      </c>
      <c r="K51" s="8">
        <f t="shared" si="9"/>
        <v>500438.66002610797</v>
      </c>
      <c r="L51" s="1">
        <f t="shared" si="10"/>
        <v>1064533.0703415403</v>
      </c>
      <c r="M51" s="1">
        <f t="shared" si="11"/>
        <v>0</v>
      </c>
      <c r="N51" s="1">
        <f t="shared" si="12"/>
        <v>2826172.8343711705</v>
      </c>
      <c r="O51" s="1">
        <f t="shared" si="6"/>
        <v>0</v>
      </c>
      <c r="P51" s="1">
        <f t="shared" si="7"/>
        <v>0</v>
      </c>
      <c r="Q51" s="1">
        <f t="shared" si="8"/>
        <v>4391144.5647388184</v>
      </c>
      <c r="R51" s="1">
        <f t="shared" si="13"/>
        <v>-7767.7951082158834</v>
      </c>
      <c r="S51" s="91">
        <f t="shared" si="5"/>
        <v>1.7689682026394195E-3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>
        <f>Dataset!AE52</f>
        <v>389.3</v>
      </c>
      <c r="F52">
        <f>Dataset!AF52</f>
        <v>0</v>
      </c>
      <c r="G52" s="8">
        <f>Dataset!AR52</f>
        <v>31</v>
      </c>
      <c r="H52" s="100">
        <f>Dataset!BK52</f>
        <v>0</v>
      </c>
      <c r="I52">
        <f>Dataset!BI52</f>
        <v>1</v>
      </c>
      <c r="K52" s="8">
        <f t="shared" si="9"/>
        <v>500438.66002610797</v>
      </c>
      <c r="L52" s="1">
        <f t="shared" si="10"/>
        <v>816596.50105214119</v>
      </c>
      <c r="M52" s="1">
        <f t="shared" si="11"/>
        <v>0</v>
      </c>
      <c r="N52" s="1">
        <f t="shared" si="12"/>
        <v>3021081.3057071134</v>
      </c>
      <c r="O52" s="1">
        <f t="shared" si="6"/>
        <v>0</v>
      </c>
      <c r="P52" s="1">
        <f t="shared" si="7"/>
        <v>-81331.103518595395</v>
      </c>
      <c r="Q52" s="1">
        <f t="shared" si="8"/>
        <v>4256785.363266767</v>
      </c>
      <c r="R52" s="1">
        <f t="shared" si="13"/>
        <v>-125733.18295205012</v>
      </c>
      <c r="S52" s="91">
        <f t="shared" si="5"/>
        <v>2.9537120672572324E-2</v>
      </c>
      <c r="X52">
        <v>1</v>
      </c>
      <c r="Y52">
        <f>X52+1</f>
        <v>2</v>
      </c>
      <c r="Z52">
        <f t="shared" ref="Z52:AI52" si="14">Y52+1</f>
        <v>3</v>
      </c>
      <c r="AA52">
        <f t="shared" si="14"/>
        <v>4</v>
      </c>
      <c r="AB52">
        <f t="shared" si="14"/>
        <v>5</v>
      </c>
      <c r="AC52">
        <f t="shared" si="14"/>
        <v>6</v>
      </c>
      <c r="AD52">
        <f t="shared" si="14"/>
        <v>7</v>
      </c>
      <c r="AE52">
        <f t="shared" si="14"/>
        <v>8</v>
      </c>
      <c r="AF52">
        <f t="shared" si="14"/>
        <v>9</v>
      </c>
      <c r="AG52">
        <f t="shared" si="14"/>
        <v>10</v>
      </c>
      <c r="AH52">
        <f>AG52+1</f>
        <v>11</v>
      </c>
      <c r="AI52">
        <f t="shared" si="14"/>
        <v>12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>
        <f>Dataset!AE53</f>
        <v>319.8</v>
      </c>
      <c r="F53">
        <f>Dataset!AF53</f>
        <v>0</v>
      </c>
      <c r="G53" s="8">
        <f>Dataset!AR53</f>
        <v>30</v>
      </c>
      <c r="H53" s="100">
        <f>Dataset!BK53</f>
        <v>0</v>
      </c>
      <c r="I53">
        <f>Dataset!BI53</f>
        <v>1</v>
      </c>
      <c r="K53" s="8">
        <f t="shared" si="9"/>
        <v>500438.66002610797</v>
      </c>
      <c r="L53" s="1">
        <f t="shared" si="10"/>
        <v>670813.15447334899</v>
      </c>
      <c r="M53" s="1">
        <f t="shared" si="11"/>
        <v>0</v>
      </c>
      <c r="N53" s="1">
        <f t="shared" si="12"/>
        <v>2923627.0700391419</v>
      </c>
      <c r="O53" s="1">
        <f t="shared" si="6"/>
        <v>0</v>
      </c>
      <c r="P53" s="1">
        <f t="shared" si="7"/>
        <v>-81331.103518595395</v>
      </c>
      <c r="Q53" s="1">
        <f t="shared" si="8"/>
        <v>4013547.7810200034</v>
      </c>
      <c r="R53" s="1">
        <f t="shared" si="13"/>
        <v>77319.480271910783</v>
      </c>
      <c r="S53" s="91">
        <f t="shared" si="5"/>
        <v>1.9264621848418807E-2</v>
      </c>
      <c r="W53">
        <v>2012</v>
      </c>
      <c r="X53" s="8">
        <f t="shared" ref="X53:AI62" si="15">SUMIFS($R:$R,$B:$B,$W53,$C:$C,X$52)</f>
        <v>85757.684237709269</v>
      </c>
      <c r="Y53" s="8">
        <f t="shared" si="15"/>
        <v>148060.40577209648</v>
      </c>
      <c r="Z53" s="8">
        <f t="shared" si="15"/>
        <v>13451.461740447208</v>
      </c>
      <c r="AA53" s="8">
        <f t="shared" si="15"/>
        <v>389997.95688119391</v>
      </c>
      <c r="AB53" s="8">
        <f t="shared" si="15"/>
        <v>153663.66566964518</v>
      </c>
      <c r="AC53" s="8">
        <f t="shared" si="15"/>
        <v>185823.22795970039</v>
      </c>
      <c r="AD53" s="8">
        <f t="shared" si="15"/>
        <v>128017.8514598608</v>
      </c>
      <c r="AE53" s="8">
        <f t="shared" si="15"/>
        <v>168291.38426788151</v>
      </c>
      <c r="AF53" s="8">
        <f t="shared" si="15"/>
        <v>55009.06053818576</v>
      </c>
      <c r="AG53" s="8">
        <f t="shared" si="15"/>
        <v>134373.61600084836</v>
      </c>
      <c r="AH53" s="8">
        <f t="shared" si="15"/>
        <v>114412.86094740266</v>
      </c>
      <c r="AI53" s="8">
        <f t="shared" si="15"/>
        <v>47929.788387642242</v>
      </c>
      <c r="AJ53" s="1">
        <f t="shared" ref="AJ53:AJ62" si="16">SUM(X53:AI53)</f>
        <v>1624788.9638626138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>
        <f>Dataset!AE54</f>
        <v>108.8</v>
      </c>
      <c r="F54">
        <f>Dataset!AF54</f>
        <v>45.2</v>
      </c>
      <c r="G54" s="8">
        <f>Dataset!AR54</f>
        <v>31</v>
      </c>
      <c r="H54" s="100">
        <f>Dataset!BK54</f>
        <v>0</v>
      </c>
      <c r="I54">
        <f>Dataset!BI54</f>
        <v>1</v>
      </c>
      <c r="K54" s="8">
        <f t="shared" si="9"/>
        <v>500438.66002610797</v>
      </c>
      <c r="L54" s="1">
        <f t="shared" si="10"/>
        <v>228219.10946435385</v>
      </c>
      <c r="M54" s="1">
        <f t="shared" si="11"/>
        <v>152241.97368910827</v>
      </c>
      <c r="N54" s="1">
        <f t="shared" si="12"/>
        <v>3021081.3057071134</v>
      </c>
      <c r="O54" s="1">
        <f t="shared" si="6"/>
        <v>0</v>
      </c>
      <c r="P54" s="1">
        <f t="shared" si="7"/>
        <v>-81331.103518595395</v>
      </c>
      <c r="Q54" s="1">
        <f t="shared" si="8"/>
        <v>3820649.9453680879</v>
      </c>
      <c r="R54" s="1">
        <f t="shared" si="13"/>
        <v>-61416.05449331319</v>
      </c>
      <c r="S54" s="91">
        <f t="shared" si="5"/>
        <v>1.6074766171072567E-2</v>
      </c>
      <c r="W54">
        <f>W53+1</f>
        <v>2013</v>
      </c>
      <c r="X54" s="8">
        <f t="shared" si="15"/>
        <v>-120446.18166384567</v>
      </c>
      <c r="Y54" s="8">
        <f t="shared" si="15"/>
        <v>-26669.007378581911</v>
      </c>
      <c r="Z54" s="8">
        <f t="shared" si="15"/>
        <v>-59519.275909714401</v>
      </c>
      <c r="AA54" s="8">
        <f t="shared" si="15"/>
        <v>54471.729599491227</v>
      </c>
      <c r="AB54" s="8">
        <f t="shared" si="15"/>
        <v>116317.67578883469</v>
      </c>
      <c r="AC54" s="8">
        <f t="shared" si="15"/>
        <v>57461.402943218127</v>
      </c>
      <c r="AD54" s="8">
        <f t="shared" si="15"/>
        <v>91993.613302126527</v>
      </c>
      <c r="AE54" s="8">
        <f t="shared" si="15"/>
        <v>99842.005120992195</v>
      </c>
      <c r="AF54" s="8">
        <f t="shared" si="15"/>
        <v>-31182.730435361154</v>
      </c>
      <c r="AG54" s="8">
        <f t="shared" si="15"/>
        <v>31470.880782734137</v>
      </c>
      <c r="AH54" s="8">
        <f t="shared" si="15"/>
        <v>7796.6520140031353</v>
      </c>
      <c r="AI54" s="8">
        <f t="shared" si="15"/>
        <v>48964.285359335132</v>
      </c>
      <c r="AJ54" s="1">
        <f t="shared" si="16"/>
        <v>270501.04952323204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>
        <f>Dataset!AE55</f>
        <v>10.199999999999999</v>
      </c>
      <c r="F55">
        <f>Dataset!AF55</f>
        <v>109.2</v>
      </c>
      <c r="G55" s="8">
        <f>Dataset!AR55</f>
        <v>30</v>
      </c>
      <c r="H55" s="100">
        <f>Dataset!BK55</f>
        <v>0</v>
      </c>
      <c r="I55">
        <f>Dataset!BI55</f>
        <v>0</v>
      </c>
      <c r="K55" s="8">
        <f t="shared" si="9"/>
        <v>500438.66002610797</v>
      </c>
      <c r="L55" s="1">
        <f t="shared" si="10"/>
        <v>21395.541512283173</v>
      </c>
      <c r="M55" s="1">
        <f t="shared" si="11"/>
        <v>367805.83024005807</v>
      </c>
      <c r="N55" s="1">
        <f t="shared" si="12"/>
        <v>2923627.0700391419</v>
      </c>
      <c r="O55" s="1">
        <f t="shared" si="6"/>
        <v>0</v>
      </c>
      <c r="P55" s="1">
        <f t="shared" si="7"/>
        <v>0</v>
      </c>
      <c r="Q55" s="1">
        <f t="shared" si="8"/>
        <v>3813267.1018175911</v>
      </c>
      <c r="R55" s="1">
        <f t="shared" si="13"/>
        <v>-158485.29789674003</v>
      </c>
      <c r="S55" s="91">
        <f t="shared" ref="S55:S117" si="17">ABS(R55/Q55)</f>
        <v>4.1561551725867334E-2</v>
      </c>
      <c r="W55">
        <f t="shared" ref="W55:W62" si="18">W54+1</f>
        <v>2014</v>
      </c>
      <c r="X55" s="8">
        <f t="shared" si="15"/>
        <v>-110033.14019407239</v>
      </c>
      <c r="Y55" s="8">
        <f t="shared" si="15"/>
        <v>-150139.15871605463</v>
      </c>
      <c r="Z55" s="8">
        <f t="shared" si="15"/>
        <v>-63879.295189089142</v>
      </c>
      <c r="AA55" s="8">
        <f t="shared" si="15"/>
        <v>-76439.611878058873</v>
      </c>
      <c r="AB55" s="8">
        <f t="shared" si="15"/>
        <v>-28010.271436244715</v>
      </c>
      <c r="AC55" s="8">
        <f t="shared" si="15"/>
        <v>147882.31605897937</v>
      </c>
      <c r="AD55" s="8">
        <f t="shared" si="15"/>
        <v>109982.28671523184</v>
      </c>
      <c r="AE55" s="8">
        <f t="shared" si="15"/>
        <v>155814.37593240431</v>
      </c>
      <c r="AF55" s="8">
        <f t="shared" si="15"/>
        <v>35588.1973779127</v>
      </c>
      <c r="AG55" s="8">
        <f t="shared" si="15"/>
        <v>61878.342114625964</v>
      </c>
      <c r="AH55" s="8">
        <f t="shared" si="15"/>
        <v>71950.507029921748</v>
      </c>
      <c r="AI55" s="8">
        <f t="shared" si="15"/>
        <v>-23115.040636205114</v>
      </c>
      <c r="AJ55" s="1">
        <f t="shared" si="16"/>
        <v>131479.50717935106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>
        <f>Dataset!AE56</f>
        <v>0</v>
      </c>
      <c r="F56">
        <f>Dataset!AF56</f>
        <v>244.4</v>
      </c>
      <c r="G56" s="8">
        <f>Dataset!AR56</f>
        <v>31</v>
      </c>
      <c r="H56" s="100">
        <f>Dataset!BK56</f>
        <v>0</v>
      </c>
      <c r="I56">
        <f>Dataset!BI56</f>
        <v>0</v>
      </c>
      <c r="K56" s="8">
        <f t="shared" si="9"/>
        <v>500438.66002610797</v>
      </c>
      <c r="L56" s="1">
        <f t="shared" si="10"/>
        <v>0</v>
      </c>
      <c r="M56" s="1">
        <f t="shared" si="11"/>
        <v>823184.47720393946</v>
      </c>
      <c r="N56" s="1">
        <f t="shared" si="12"/>
        <v>3021081.3057071134</v>
      </c>
      <c r="O56" s="1">
        <f t="shared" si="6"/>
        <v>0</v>
      </c>
      <c r="P56" s="1">
        <f t="shared" si="7"/>
        <v>0</v>
      </c>
      <c r="Q56" s="1">
        <f t="shared" si="8"/>
        <v>4344704.4429371608</v>
      </c>
      <c r="R56" s="1">
        <f t="shared" si="13"/>
        <v>-32690.88525520917</v>
      </c>
      <c r="S56" s="91">
        <f t="shared" si="17"/>
        <v>7.5243058957329386E-3</v>
      </c>
      <c r="W56">
        <f t="shared" si="18"/>
        <v>2015</v>
      </c>
      <c r="X56" s="8">
        <f t="shared" si="15"/>
        <v>5294.4836511835456</v>
      </c>
      <c r="Y56" s="8">
        <f t="shared" si="15"/>
        <v>102312.97209093254</v>
      </c>
      <c r="Z56" s="8">
        <f t="shared" si="15"/>
        <v>-117623.26811842993</v>
      </c>
      <c r="AA56" s="8">
        <f t="shared" si="15"/>
        <v>30569.419195937924</v>
      </c>
      <c r="AB56" s="8">
        <f t="shared" si="15"/>
        <v>97535.634598840959</v>
      </c>
      <c r="AC56" s="8">
        <f t="shared" si="15"/>
        <v>1757.2130966708064</v>
      </c>
      <c r="AD56" s="8">
        <f t="shared" si="15"/>
        <v>115204.26291802246</v>
      </c>
      <c r="AE56" s="8">
        <f t="shared" si="15"/>
        <v>9154.4147200244479</v>
      </c>
      <c r="AF56" s="8">
        <f t="shared" si="15"/>
        <v>122299.44032524666</v>
      </c>
      <c r="AG56" s="8">
        <f t="shared" si="15"/>
        <v>171854.36043243716</v>
      </c>
      <c r="AH56" s="8">
        <f t="shared" si="15"/>
        <v>181977.77879103366</v>
      </c>
      <c r="AI56" s="8">
        <f t="shared" si="15"/>
        <v>117766.84636240499</v>
      </c>
      <c r="AJ56" s="1">
        <f t="shared" si="16"/>
        <v>838103.55806430522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>
        <f>Dataset!AE57</f>
        <v>0</v>
      </c>
      <c r="F57">
        <f>Dataset!AF57</f>
        <v>260.10000000000002</v>
      </c>
      <c r="G57" s="8">
        <f>Dataset!AR57</f>
        <v>31</v>
      </c>
      <c r="H57" s="100">
        <f>Dataset!BK57</f>
        <v>0</v>
      </c>
      <c r="I57">
        <f>Dataset!BI57</f>
        <v>0</v>
      </c>
      <c r="K57" s="8">
        <f t="shared" si="9"/>
        <v>500438.66002610797</v>
      </c>
      <c r="L57" s="1">
        <f t="shared" si="10"/>
        <v>0</v>
      </c>
      <c r="M57" s="1">
        <f t="shared" si="11"/>
        <v>876064.9857640944</v>
      </c>
      <c r="N57" s="1">
        <f t="shared" si="12"/>
        <v>3021081.3057071134</v>
      </c>
      <c r="O57" s="1">
        <f t="shared" si="6"/>
        <v>0</v>
      </c>
      <c r="P57" s="1">
        <f t="shared" si="7"/>
        <v>0</v>
      </c>
      <c r="Q57" s="1">
        <f t="shared" si="8"/>
        <v>4397584.9514973154</v>
      </c>
      <c r="R57" s="1">
        <f t="shared" si="13"/>
        <v>-18944.865920512937</v>
      </c>
      <c r="S57" s="91">
        <f t="shared" si="17"/>
        <v>4.3080159063356984E-3</v>
      </c>
      <c r="W57">
        <f t="shared" si="18"/>
        <v>2016</v>
      </c>
      <c r="X57" s="8">
        <f t="shared" si="15"/>
        <v>175983.90135947615</v>
      </c>
      <c r="Y57" s="8">
        <f t="shared" si="15"/>
        <v>-7767.7951082158834</v>
      </c>
      <c r="Z57" s="8">
        <f t="shared" si="15"/>
        <v>-125733.18295205012</v>
      </c>
      <c r="AA57" s="8">
        <f t="shared" si="15"/>
        <v>77319.480271910783</v>
      </c>
      <c r="AB57" s="8">
        <f t="shared" si="15"/>
        <v>-61416.05449331319</v>
      </c>
      <c r="AC57" s="8">
        <f t="shared" si="15"/>
        <v>-158485.29789674003</v>
      </c>
      <c r="AD57" s="8">
        <f t="shared" si="15"/>
        <v>-32690.88525520917</v>
      </c>
      <c r="AE57" s="8">
        <f t="shared" si="15"/>
        <v>-18944.865920512937</v>
      </c>
      <c r="AF57" s="8">
        <f t="shared" si="15"/>
        <v>-99058.926039693877</v>
      </c>
      <c r="AG57" s="8">
        <f t="shared" si="15"/>
        <v>111405.72492798464</v>
      </c>
      <c r="AH57" s="8">
        <f t="shared" si="15"/>
        <v>-71395.426589282695</v>
      </c>
      <c r="AI57" s="8">
        <f t="shared" si="15"/>
        <v>71674.560215922073</v>
      </c>
      <c r="AJ57" s="1">
        <f t="shared" si="16"/>
        <v>-139108.76747972425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>
        <f>Dataset!AE58</f>
        <v>4.4000000000000004</v>
      </c>
      <c r="F58">
        <f>Dataset!AF58</f>
        <v>120.4</v>
      </c>
      <c r="G58" s="8">
        <f>Dataset!AR58</f>
        <v>30</v>
      </c>
      <c r="H58" s="100">
        <f>Dataset!BK58</f>
        <v>0</v>
      </c>
      <c r="I58">
        <f>Dataset!BI58</f>
        <v>1</v>
      </c>
      <c r="K58" s="8">
        <f t="shared" si="9"/>
        <v>500438.66002610797</v>
      </c>
      <c r="L58" s="1">
        <f t="shared" si="10"/>
        <v>9229.4492798084284</v>
      </c>
      <c r="M58" s="1">
        <f t="shared" si="11"/>
        <v>405529.50513647427</v>
      </c>
      <c r="N58" s="1">
        <f t="shared" si="12"/>
        <v>2923627.0700391419</v>
      </c>
      <c r="O58" s="1">
        <f t="shared" si="6"/>
        <v>0</v>
      </c>
      <c r="P58" s="1">
        <f t="shared" si="7"/>
        <v>-81331.103518595395</v>
      </c>
      <c r="Q58" s="1">
        <f t="shared" si="8"/>
        <v>3757493.5809629369</v>
      </c>
      <c r="R58" s="1">
        <f t="shared" si="13"/>
        <v>-99058.926039693877</v>
      </c>
      <c r="S58" s="91">
        <f t="shared" si="17"/>
        <v>2.6363032671983418E-2</v>
      </c>
      <c r="W58">
        <f t="shared" si="18"/>
        <v>2017</v>
      </c>
      <c r="X58" s="8">
        <f t="shared" si="15"/>
        <v>-20354.410039380193</v>
      </c>
      <c r="Y58" s="8">
        <f t="shared" si="15"/>
        <v>-73669.536872928031</v>
      </c>
      <c r="Z58" s="8">
        <f t="shared" si="15"/>
        <v>37013.1274092393</v>
      </c>
      <c r="AA58" s="8">
        <f t="shared" si="15"/>
        <v>7948.8804366588593</v>
      </c>
      <c r="AB58" s="8">
        <f t="shared" si="15"/>
        <v>66589.83189171413</v>
      </c>
      <c r="AC58" s="8">
        <f t="shared" si="15"/>
        <v>100915.82404116169</v>
      </c>
      <c r="AD58" s="8">
        <f t="shared" si="15"/>
        <v>95141.433765288908</v>
      </c>
      <c r="AE58" s="8">
        <f t="shared" si="15"/>
        <v>67231.127971852198</v>
      </c>
      <c r="AF58" s="8">
        <f t="shared" si="15"/>
        <v>110858.66297629941</v>
      </c>
      <c r="AG58" s="8">
        <f t="shared" si="15"/>
        <v>88398.058582656551</v>
      </c>
      <c r="AH58" s="8">
        <f t="shared" si="15"/>
        <v>102538.86774287699</v>
      </c>
      <c r="AI58" s="8">
        <f t="shared" si="15"/>
        <v>167541.31065468676</v>
      </c>
      <c r="AJ58" s="1">
        <f t="shared" si="16"/>
        <v>750153.17856012657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>
        <f>Dataset!AE59</f>
        <v>104.9</v>
      </c>
      <c r="F59">
        <f>Dataset!AF59</f>
        <v>35.1</v>
      </c>
      <c r="G59" s="8">
        <f>Dataset!AR59</f>
        <v>31</v>
      </c>
      <c r="H59" s="100">
        <f>Dataset!BK59</f>
        <v>0</v>
      </c>
      <c r="I59">
        <f>Dataset!BI59</f>
        <v>1</v>
      </c>
      <c r="K59" s="8">
        <f t="shared" si="9"/>
        <v>500438.66002610797</v>
      </c>
      <c r="L59" s="1">
        <f t="shared" si="10"/>
        <v>220038.46123906912</v>
      </c>
      <c r="M59" s="1">
        <f t="shared" si="11"/>
        <v>118223.30257716152</v>
      </c>
      <c r="N59" s="1">
        <f t="shared" si="12"/>
        <v>3021081.3057071134</v>
      </c>
      <c r="O59" s="1">
        <f t="shared" si="6"/>
        <v>0</v>
      </c>
      <c r="P59" s="1">
        <f t="shared" si="7"/>
        <v>-81331.103518595395</v>
      </c>
      <c r="Q59" s="1">
        <f t="shared" si="8"/>
        <v>3778450.6260308563</v>
      </c>
      <c r="R59" s="1">
        <f t="shared" si="13"/>
        <v>111405.72492798464</v>
      </c>
      <c r="S59" s="91">
        <f t="shared" si="17"/>
        <v>2.9484499323738117E-2</v>
      </c>
      <c r="W59">
        <f t="shared" si="18"/>
        <v>2018</v>
      </c>
      <c r="X59" s="8">
        <f t="shared" si="15"/>
        <v>-134123.85728850216</v>
      </c>
      <c r="Y59" s="8">
        <f t="shared" si="15"/>
        <v>-85554.951844187453</v>
      </c>
      <c r="Z59" s="8">
        <f t="shared" si="15"/>
        <v>39149.784144407138</v>
      </c>
      <c r="AA59" s="8">
        <f t="shared" si="15"/>
        <v>123518.46913654916</v>
      </c>
      <c r="AB59" s="8">
        <f t="shared" si="15"/>
        <v>-2132.9806975009851</v>
      </c>
      <c r="AC59" s="8">
        <f t="shared" si="15"/>
        <v>-137759.63247417565</v>
      </c>
      <c r="AD59" s="8">
        <f t="shared" si="15"/>
        <v>-44966.575123765506</v>
      </c>
      <c r="AE59" s="8">
        <f t="shared" si="15"/>
        <v>-27452.791950022802</v>
      </c>
      <c r="AF59" s="8">
        <f t="shared" si="15"/>
        <v>-97373.002256310545</v>
      </c>
      <c r="AG59" s="8">
        <f t="shared" si="15"/>
        <v>75131.898419887293</v>
      </c>
      <c r="AH59" s="8">
        <f t="shared" si="15"/>
        <v>-15960.873396490235</v>
      </c>
      <c r="AI59" s="8">
        <f t="shared" si="15"/>
        <v>-49907.768537578173</v>
      </c>
      <c r="AJ59" s="1">
        <f t="shared" si="16"/>
        <v>-357432.28186768992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>
        <f>Dataset!AE60</f>
        <v>199</v>
      </c>
      <c r="F60">
        <f>Dataset!AF60</f>
        <v>2.1</v>
      </c>
      <c r="G60" s="8">
        <f>Dataset!AR60</f>
        <v>30</v>
      </c>
      <c r="H60" s="100">
        <f>Dataset!BK60</f>
        <v>0</v>
      </c>
      <c r="I60">
        <f>Dataset!BI60</f>
        <v>1</v>
      </c>
      <c r="K60" s="8">
        <f t="shared" si="9"/>
        <v>500438.66002610797</v>
      </c>
      <c r="L60" s="1">
        <f t="shared" si="10"/>
        <v>417422.81970042665</v>
      </c>
      <c r="M60" s="1">
        <f t="shared" si="11"/>
        <v>7073.1890430780395</v>
      </c>
      <c r="N60" s="1">
        <f t="shared" si="12"/>
        <v>2923627.0700391419</v>
      </c>
      <c r="O60" s="1">
        <f t="shared" si="6"/>
        <v>0</v>
      </c>
      <c r="P60" s="1">
        <f t="shared" si="7"/>
        <v>-81331.103518595395</v>
      </c>
      <c r="Q60" s="1">
        <f t="shared" si="8"/>
        <v>3767230.6352901589</v>
      </c>
      <c r="R60" s="1">
        <f t="shared" si="13"/>
        <v>-71395.426589282695</v>
      </c>
      <c r="S60" s="91">
        <f t="shared" si="17"/>
        <v>1.8951700466776356E-2</v>
      </c>
      <c r="W60">
        <f t="shared" si="18"/>
        <v>2019</v>
      </c>
      <c r="X60" s="8">
        <f t="shared" si="15"/>
        <v>13192.382191915065</v>
      </c>
      <c r="Y60" s="8">
        <f t="shared" si="15"/>
        <v>-172448.15017610788</v>
      </c>
      <c r="Z60" s="8">
        <f t="shared" si="15"/>
        <v>-101190.19978570752</v>
      </c>
      <c r="AA60" s="8">
        <f t="shared" si="15"/>
        <v>10632.949425342027</v>
      </c>
      <c r="AB60" s="8">
        <f t="shared" si="15"/>
        <v>33872.854132921435</v>
      </c>
      <c r="AC60" s="8">
        <f t="shared" si="15"/>
        <v>-30890.030092885252</v>
      </c>
      <c r="AD60" s="8">
        <f t="shared" si="15"/>
        <v>-4671.9526435853913</v>
      </c>
      <c r="AE60" s="8">
        <f t="shared" si="15"/>
        <v>-47133.476814318448</v>
      </c>
      <c r="AF60" s="8">
        <f t="shared" si="15"/>
        <v>-91540.730276219081</v>
      </c>
      <c r="AG60" s="8">
        <f t="shared" si="15"/>
        <v>24385.139304217882</v>
      </c>
      <c r="AH60" s="8">
        <f t="shared" si="15"/>
        <v>78444.871412363835</v>
      </c>
      <c r="AI60" s="8">
        <f t="shared" si="15"/>
        <v>-13207.382162398659</v>
      </c>
      <c r="AJ60" s="1">
        <f t="shared" si="16"/>
        <v>-300553.72548446199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>
        <f>Dataset!AE61</f>
        <v>472.4</v>
      </c>
      <c r="F61">
        <f>Dataset!AF61</f>
        <v>0</v>
      </c>
      <c r="G61" s="8">
        <f>Dataset!AR61</f>
        <v>31</v>
      </c>
      <c r="H61" s="100">
        <f>Dataset!BK61</f>
        <v>0</v>
      </c>
      <c r="I61">
        <f>Dataset!BI61</f>
        <v>0</v>
      </c>
      <c r="K61" s="8">
        <f t="shared" si="9"/>
        <v>500438.66002610797</v>
      </c>
      <c r="L61" s="1">
        <f t="shared" si="10"/>
        <v>990907.23631397751</v>
      </c>
      <c r="M61" s="1">
        <f t="shared" si="11"/>
        <v>0</v>
      </c>
      <c r="N61" s="1">
        <f t="shared" si="12"/>
        <v>3021081.3057071134</v>
      </c>
      <c r="O61" s="1">
        <f t="shared" si="6"/>
        <v>0</v>
      </c>
      <c r="P61" s="1">
        <f t="shared" si="7"/>
        <v>0</v>
      </c>
      <c r="Q61" s="1">
        <f t="shared" si="8"/>
        <v>4512427.202047199</v>
      </c>
      <c r="R61" s="1">
        <f t="shared" si="13"/>
        <v>71674.560215922073</v>
      </c>
      <c r="S61" s="91">
        <f t="shared" si="17"/>
        <v>1.5883815296433977E-2</v>
      </c>
      <c r="W61">
        <f t="shared" si="18"/>
        <v>2020</v>
      </c>
      <c r="X61" s="8">
        <f t="shared" si="15"/>
        <v>-98155.76756371744</v>
      </c>
      <c r="Y61" s="8">
        <f t="shared" si="15"/>
        <v>-20172.616528035142</v>
      </c>
      <c r="Z61" s="8">
        <f t="shared" si="15"/>
        <v>23063.226783278864</v>
      </c>
      <c r="AA61" s="8">
        <f t="shared" si="15"/>
        <v>374014.24579732167</v>
      </c>
      <c r="AB61" s="8">
        <f t="shared" si="15"/>
        <v>343968.30736043723</v>
      </c>
      <c r="AC61" s="8">
        <f t="shared" si="15"/>
        <v>330248.37071509566</v>
      </c>
      <c r="AD61" s="8">
        <f t="shared" si="15"/>
        <v>84279.332541809417</v>
      </c>
      <c r="AE61" s="8">
        <f t="shared" si="15"/>
        <v>17091.987304361071</v>
      </c>
      <c r="AF61" s="8">
        <f t="shared" si="15"/>
        <v>-32230.456279076636</v>
      </c>
      <c r="AG61" s="8">
        <f t="shared" si="15"/>
        <v>9599.8230227977037</v>
      </c>
      <c r="AH61" s="8">
        <f t="shared" si="15"/>
        <v>-132009.7858268288</v>
      </c>
      <c r="AI61" s="8">
        <f t="shared" si="15"/>
        <v>-101921.07858201955</v>
      </c>
      <c r="AJ61" s="1">
        <f t="shared" si="16"/>
        <v>797775.58874542406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>
        <f>Dataset!AE62</f>
        <v>490</v>
      </c>
      <c r="F62">
        <f>Dataset!AF62</f>
        <v>0</v>
      </c>
      <c r="G62" s="8">
        <f>Dataset!AR62</f>
        <v>31</v>
      </c>
      <c r="H62" s="100">
        <f>Dataset!BK62</f>
        <v>0</v>
      </c>
      <c r="I62">
        <f>Dataset!BI62</f>
        <v>0</v>
      </c>
      <c r="K62" s="8">
        <f t="shared" si="9"/>
        <v>500438.66002610797</v>
      </c>
      <c r="L62" s="1">
        <f t="shared" si="10"/>
        <v>1027825.0334332113</v>
      </c>
      <c r="M62" s="1">
        <f t="shared" si="11"/>
        <v>0</v>
      </c>
      <c r="N62" s="1">
        <f t="shared" si="12"/>
        <v>3021081.3057071134</v>
      </c>
      <c r="O62" s="1">
        <f t="shared" si="6"/>
        <v>0</v>
      </c>
      <c r="P62" s="1">
        <f t="shared" si="7"/>
        <v>0</v>
      </c>
      <c r="Q62" s="1">
        <f t="shared" si="8"/>
        <v>4549344.9991664328</v>
      </c>
      <c r="R62" s="1">
        <f t="shared" si="13"/>
        <v>-20354.410039380193</v>
      </c>
      <c r="S62" s="91">
        <f t="shared" si="17"/>
        <v>4.474140792379934E-3</v>
      </c>
      <c r="W62">
        <f t="shared" si="18"/>
        <v>2021</v>
      </c>
      <c r="X62" s="8">
        <f t="shared" si="15"/>
        <v>100218.21044385806</v>
      </c>
      <c r="Y62" s="8">
        <f t="shared" si="15"/>
        <v>-44630.570622319821</v>
      </c>
      <c r="Z62" s="8">
        <f t="shared" si="15"/>
        <v>-368097.49144939706</v>
      </c>
      <c r="AA62" s="8">
        <f t="shared" si="15"/>
        <v>93001.527127499692</v>
      </c>
      <c r="AB62" s="8">
        <f t="shared" si="15"/>
        <v>144595.57952776644</v>
      </c>
      <c r="AC62" s="8">
        <f t="shared" si="15"/>
        <v>16656.51861802768</v>
      </c>
      <c r="AD62" s="8">
        <f t="shared" si="15"/>
        <v>-122596.39464900875</v>
      </c>
      <c r="AE62" s="8">
        <f t="shared" si="15"/>
        <v>-273963.69222546788</v>
      </c>
      <c r="AF62" s="8">
        <f t="shared" si="15"/>
        <v>-266144.86277990229</v>
      </c>
      <c r="AG62" s="8">
        <f t="shared" si="15"/>
        <v>-111288.1222116719</v>
      </c>
      <c r="AH62" s="8">
        <f t="shared" si="15"/>
        <v>-252507.28450549254</v>
      </c>
      <c r="AI62" s="8">
        <f t="shared" si="15"/>
        <v>-277914.41240087664</v>
      </c>
      <c r="AJ62" s="1">
        <f t="shared" si="16"/>
        <v>-1362670.995126985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>
        <f>Dataset!AE63</f>
        <v>400.4</v>
      </c>
      <c r="F63">
        <f>Dataset!AF63</f>
        <v>0</v>
      </c>
      <c r="G63" s="8">
        <f>Dataset!AR63</f>
        <v>28</v>
      </c>
      <c r="H63" s="100">
        <f>Dataset!BK63</f>
        <v>0</v>
      </c>
      <c r="I63">
        <f>Dataset!BI63</f>
        <v>0</v>
      </c>
      <c r="K63" s="8">
        <f t="shared" si="9"/>
        <v>500438.66002610797</v>
      </c>
      <c r="L63" s="1">
        <f t="shared" si="10"/>
        <v>839879.88446256693</v>
      </c>
      <c r="M63" s="1">
        <f t="shared" si="11"/>
        <v>0</v>
      </c>
      <c r="N63" s="1">
        <f t="shared" si="12"/>
        <v>2728718.5987031991</v>
      </c>
      <c r="O63" s="1">
        <f t="shared" si="6"/>
        <v>0</v>
      </c>
      <c r="P63" s="1">
        <f t="shared" si="7"/>
        <v>0</v>
      </c>
      <c r="Q63" s="1">
        <f t="shared" si="8"/>
        <v>4069037.143191874</v>
      </c>
      <c r="R63" s="1">
        <f t="shared" si="13"/>
        <v>-73669.536872928031</v>
      </c>
      <c r="S63" s="91">
        <f t="shared" si="17"/>
        <v>1.8104906463237504E-2</v>
      </c>
      <c r="X63" s="1">
        <f t="shared" ref="X63:AI63" si="19">SUM(X53:X62)</f>
        <v>-102666.69486537576</v>
      </c>
      <c r="Y63" s="1">
        <f t="shared" si="19"/>
        <v>-330678.40938340174</v>
      </c>
      <c r="Z63" s="1">
        <f t="shared" si="19"/>
        <v>-723365.11332701566</v>
      </c>
      <c r="AA63" s="1">
        <f t="shared" si="19"/>
        <v>1085035.0459938464</v>
      </c>
      <c r="AB63" s="1">
        <f t="shared" si="19"/>
        <v>864984.24234310118</v>
      </c>
      <c r="AC63" s="1">
        <f t="shared" si="19"/>
        <v>513609.91296905279</v>
      </c>
      <c r="AD63" s="1">
        <f t="shared" si="19"/>
        <v>419692.97303077113</v>
      </c>
      <c r="AE63" s="1">
        <f t="shared" si="19"/>
        <v>149930.46840719366</v>
      </c>
      <c r="AF63" s="1">
        <f t="shared" si="19"/>
        <v>-293775.34684891906</v>
      </c>
      <c r="AG63" s="1">
        <f t="shared" si="19"/>
        <v>597209.72137651779</v>
      </c>
      <c r="AH63" s="1">
        <f t="shared" si="19"/>
        <v>85248.16761950776</v>
      </c>
      <c r="AI63" s="1">
        <f t="shared" si="19"/>
        <v>-12188.891339086927</v>
      </c>
      <c r="AJ63" s="1">
        <f>SUM(X63:AI63)</f>
        <v>2253036.0759761916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>
        <f>Dataset!AE64</f>
        <v>485.1</v>
      </c>
      <c r="F64">
        <f>Dataset!AF64</f>
        <v>0</v>
      </c>
      <c r="G64" s="8">
        <f>Dataset!AR64</f>
        <v>31</v>
      </c>
      <c r="H64" s="100">
        <f>Dataset!BK64</f>
        <v>0</v>
      </c>
      <c r="I64">
        <f>Dataset!BI64</f>
        <v>1</v>
      </c>
      <c r="K64" s="8">
        <f t="shared" si="9"/>
        <v>500438.66002610797</v>
      </c>
      <c r="L64" s="1">
        <f t="shared" si="10"/>
        <v>1017546.7830988793</v>
      </c>
      <c r="M64" s="1">
        <f t="shared" si="11"/>
        <v>0</v>
      </c>
      <c r="N64" s="1">
        <f t="shared" si="12"/>
        <v>3021081.3057071134</v>
      </c>
      <c r="O64" s="1">
        <f t="shared" si="6"/>
        <v>0</v>
      </c>
      <c r="P64" s="1">
        <f t="shared" si="7"/>
        <v>-81331.103518595395</v>
      </c>
      <c r="Q64" s="1">
        <f t="shared" si="8"/>
        <v>4457735.645313506</v>
      </c>
      <c r="R64" s="1">
        <f t="shared" si="13"/>
        <v>37013.1274092393</v>
      </c>
      <c r="S64" s="91">
        <f t="shared" si="17"/>
        <v>8.3031230100313012E-3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>
        <f>Dataset!AE65</f>
        <v>185.2</v>
      </c>
      <c r="F65">
        <f>Dataset!AF65</f>
        <v>6.8</v>
      </c>
      <c r="G65" s="8">
        <f>Dataset!AR65</f>
        <v>30</v>
      </c>
      <c r="H65" s="100">
        <f>Dataset!BK65</f>
        <v>0</v>
      </c>
      <c r="I65">
        <f>Dataset!BI65</f>
        <v>1</v>
      </c>
      <c r="K65" s="8">
        <f t="shared" si="9"/>
        <v>500438.66002610797</v>
      </c>
      <c r="L65" s="1">
        <f t="shared" si="10"/>
        <v>388475.9105955729</v>
      </c>
      <c r="M65" s="1">
        <f t="shared" si="11"/>
        <v>22903.659758538412</v>
      </c>
      <c r="N65" s="1">
        <f t="shared" si="12"/>
        <v>2923627.0700391419</v>
      </c>
      <c r="O65" s="1">
        <f t="shared" si="6"/>
        <v>0</v>
      </c>
      <c r="P65" s="1">
        <f t="shared" si="7"/>
        <v>-81331.103518595395</v>
      </c>
      <c r="Q65" s="1">
        <f t="shared" si="8"/>
        <v>3754114.1969007659</v>
      </c>
      <c r="R65" s="1">
        <f t="shared" si="13"/>
        <v>7948.8804366588593</v>
      </c>
      <c r="S65" s="91">
        <f t="shared" si="17"/>
        <v>2.1173784332988886E-3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>
        <f>Dataset!AE66</f>
        <v>117.6</v>
      </c>
      <c r="F66">
        <f>Dataset!AF66</f>
        <v>29.2</v>
      </c>
      <c r="G66" s="8">
        <f>Dataset!AR66</f>
        <v>31</v>
      </c>
      <c r="H66" s="100">
        <f>Dataset!BK66</f>
        <v>0</v>
      </c>
      <c r="I66">
        <f>Dataset!BI66</f>
        <v>1</v>
      </c>
      <c r="K66" s="8">
        <f t="shared" ref="K66:K97" si="20">$X$9</f>
        <v>500438.66002610797</v>
      </c>
      <c r="L66" s="1">
        <f t="shared" ref="L66:L97" si="21">E66*$X$10</f>
        <v>246678.0080239707</v>
      </c>
      <c r="M66" s="1">
        <f t="shared" ref="M66:M97" si="22">F66*$X$11</f>
        <v>98351.009551370837</v>
      </c>
      <c r="N66" s="1">
        <f t="shared" ref="N66:N97" si="23">G66*$X$12</f>
        <v>3021081.3057071134</v>
      </c>
      <c r="O66" s="1">
        <f t="shared" si="6"/>
        <v>0</v>
      </c>
      <c r="P66" s="1">
        <f t="shared" si="7"/>
        <v>-81331.103518595395</v>
      </c>
      <c r="Q66" s="1">
        <f t="shared" si="8"/>
        <v>3785217.8797899676</v>
      </c>
      <c r="R66" s="1">
        <f t="shared" ref="R66:R97" si="24">Q66-D66</f>
        <v>66589.83189171413</v>
      </c>
      <c r="S66" s="91">
        <f t="shared" si="17"/>
        <v>1.7592073694687568E-2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>
        <f>Dataset!AE67</f>
        <v>13.2</v>
      </c>
      <c r="F67">
        <f>Dataset!AF67</f>
        <v>109.8</v>
      </c>
      <c r="G67" s="8">
        <f>Dataset!AR67</f>
        <v>30</v>
      </c>
      <c r="H67" s="100">
        <f>Dataset!BK67</f>
        <v>0</v>
      </c>
      <c r="I67">
        <f>Dataset!BI67</f>
        <v>0</v>
      </c>
      <c r="K67" s="8">
        <f t="shared" si="20"/>
        <v>500438.66002610797</v>
      </c>
      <c r="L67" s="1">
        <f t="shared" si="21"/>
        <v>27688.347839425282</v>
      </c>
      <c r="M67" s="1">
        <f t="shared" si="22"/>
        <v>369826.74139522319</v>
      </c>
      <c r="N67" s="1">
        <f t="shared" si="23"/>
        <v>2923627.0700391419</v>
      </c>
      <c r="O67" s="1">
        <f t="shared" ref="O67:O117" si="25">H67*$X$13</f>
        <v>0</v>
      </c>
      <c r="P67" s="1">
        <f t="shared" ref="P67:P117" si="26">I67*$X$14</f>
        <v>0</v>
      </c>
      <c r="Q67" s="1">
        <f t="shared" ref="Q67:Q117" si="27">SUM(K67:P67)</f>
        <v>3821580.8192998981</v>
      </c>
      <c r="R67" s="1">
        <f t="shared" si="24"/>
        <v>100915.82404116169</v>
      </c>
      <c r="S67" s="91">
        <f t="shared" si="17"/>
        <v>2.6406827125443118E-2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>
        <f>Dataset!AE68</f>
        <v>0</v>
      </c>
      <c r="F68">
        <f>Dataset!AF68</f>
        <v>181.9</v>
      </c>
      <c r="G68" s="8">
        <f>Dataset!AR68</f>
        <v>31</v>
      </c>
      <c r="H68" s="100">
        <f>Dataset!BK68</f>
        <v>0</v>
      </c>
      <c r="I68">
        <f>Dataset!BI68</f>
        <v>0</v>
      </c>
      <c r="K68" s="8">
        <f t="shared" si="20"/>
        <v>500438.66002610797</v>
      </c>
      <c r="L68" s="1">
        <f t="shared" si="21"/>
        <v>0</v>
      </c>
      <c r="M68" s="1">
        <f t="shared" si="22"/>
        <v>612672.89854090253</v>
      </c>
      <c r="N68" s="1">
        <f t="shared" si="23"/>
        <v>3021081.3057071134</v>
      </c>
      <c r="O68" s="1">
        <f t="shared" si="25"/>
        <v>0</v>
      </c>
      <c r="P68" s="1">
        <f t="shared" si="26"/>
        <v>0</v>
      </c>
      <c r="Q68" s="1">
        <f t="shared" si="27"/>
        <v>4134192.8642741237</v>
      </c>
      <c r="R68" s="1">
        <f t="shared" si="24"/>
        <v>95141.433765288908</v>
      </c>
      <c r="S68" s="91">
        <f t="shared" si="17"/>
        <v>2.3013303173990581E-2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>
        <f>Dataset!AE69</f>
        <v>0</v>
      </c>
      <c r="F69">
        <f>Dataset!AF69</f>
        <v>149.30000000000001</v>
      </c>
      <c r="G69" s="8">
        <f>Dataset!AR69</f>
        <v>31</v>
      </c>
      <c r="H69" s="100">
        <f>Dataset!BK69</f>
        <v>0</v>
      </c>
      <c r="I69">
        <f>Dataset!BI69</f>
        <v>0</v>
      </c>
      <c r="K69" s="8">
        <f t="shared" si="20"/>
        <v>500438.66002610797</v>
      </c>
      <c r="L69" s="1">
        <f t="shared" si="21"/>
        <v>0</v>
      </c>
      <c r="M69" s="1">
        <f t="shared" si="22"/>
        <v>502870.05911026255</v>
      </c>
      <c r="N69" s="1">
        <f t="shared" si="23"/>
        <v>3021081.3057071134</v>
      </c>
      <c r="O69" s="1">
        <f t="shared" si="25"/>
        <v>0</v>
      </c>
      <c r="P69" s="1">
        <f t="shared" si="26"/>
        <v>0</v>
      </c>
      <c r="Q69" s="1">
        <f t="shared" si="27"/>
        <v>4024390.0248434842</v>
      </c>
      <c r="R69" s="1">
        <f t="shared" si="24"/>
        <v>67231.127971852198</v>
      </c>
      <c r="S69" s="91">
        <f t="shared" si="17"/>
        <v>1.6705917556901543E-2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>
        <f>Dataset!AE70</f>
        <v>18.100000000000001</v>
      </c>
      <c r="F70">
        <f>Dataset!AF70</f>
        <v>121.1</v>
      </c>
      <c r="G70" s="8">
        <f>Dataset!AR70</f>
        <v>30</v>
      </c>
      <c r="H70" s="100">
        <f>Dataset!BK70</f>
        <v>0</v>
      </c>
      <c r="I70">
        <f>Dataset!BI70</f>
        <v>1</v>
      </c>
      <c r="K70" s="8">
        <f t="shared" si="20"/>
        <v>500438.66002610797</v>
      </c>
      <c r="L70" s="1">
        <f t="shared" si="21"/>
        <v>37966.598173757404</v>
      </c>
      <c r="M70" s="1">
        <f t="shared" si="22"/>
        <v>407887.23481750023</v>
      </c>
      <c r="N70" s="1">
        <f t="shared" si="23"/>
        <v>2923627.0700391419</v>
      </c>
      <c r="O70" s="1">
        <f t="shared" si="25"/>
        <v>0</v>
      </c>
      <c r="P70" s="1">
        <f t="shared" si="26"/>
        <v>-81331.103518595395</v>
      </c>
      <c r="Q70" s="1">
        <f t="shared" si="27"/>
        <v>3788588.4595379122</v>
      </c>
      <c r="R70" s="1">
        <f t="shared" si="24"/>
        <v>110858.66297629941</v>
      </c>
      <c r="S70" s="91">
        <f t="shared" si="17"/>
        <v>2.9261204841926975E-2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>
        <f>Dataset!AE71</f>
        <v>78.7</v>
      </c>
      <c r="F71">
        <f>Dataset!AF71</f>
        <v>50</v>
      </c>
      <c r="G71" s="8">
        <f>Dataset!AR71</f>
        <v>31</v>
      </c>
      <c r="H71" s="100">
        <f>Dataset!BK71</f>
        <v>0</v>
      </c>
      <c r="I71">
        <f>Dataset!BI71</f>
        <v>1</v>
      </c>
      <c r="K71" s="8">
        <f t="shared" si="20"/>
        <v>500438.66002610797</v>
      </c>
      <c r="L71" s="1">
        <f t="shared" si="21"/>
        <v>165081.28598202803</v>
      </c>
      <c r="M71" s="1">
        <f t="shared" si="22"/>
        <v>168409.26293042951</v>
      </c>
      <c r="N71" s="1">
        <f t="shared" si="23"/>
        <v>3021081.3057071134</v>
      </c>
      <c r="O71" s="1">
        <f t="shared" si="25"/>
        <v>0</v>
      </c>
      <c r="P71" s="1">
        <f t="shared" si="26"/>
        <v>-81331.103518595395</v>
      </c>
      <c r="Q71" s="1">
        <f t="shared" si="27"/>
        <v>3773679.4111270835</v>
      </c>
      <c r="R71" s="1">
        <f t="shared" si="24"/>
        <v>88398.058582656551</v>
      </c>
      <c r="S71" s="91">
        <f t="shared" si="17"/>
        <v>2.3424898872438857E-2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>
        <f>Dataset!AE72</f>
        <v>324.8</v>
      </c>
      <c r="F72">
        <f>Dataset!AF72</f>
        <v>0</v>
      </c>
      <c r="G72" s="8">
        <f>Dataset!AR72</f>
        <v>30</v>
      </c>
      <c r="H72" s="100">
        <f>Dataset!BK72</f>
        <v>0</v>
      </c>
      <c r="I72">
        <f>Dataset!BI72</f>
        <v>1</v>
      </c>
      <c r="K72" s="8">
        <f t="shared" si="20"/>
        <v>500438.66002610797</v>
      </c>
      <c r="L72" s="1">
        <f t="shared" si="21"/>
        <v>681301.16501858586</v>
      </c>
      <c r="M72" s="1">
        <f t="shared" si="22"/>
        <v>0</v>
      </c>
      <c r="N72" s="1">
        <f t="shared" si="23"/>
        <v>2923627.0700391419</v>
      </c>
      <c r="O72" s="1">
        <f t="shared" si="25"/>
        <v>0</v>
      </c>
      <c r="P72" s="1">
        <f t="shared" si="26"/>
        <v>-81331.103518595395</v>
      </c>
      <c r="Q72" s="1">
        <f t="shared" si="27"/>
        <v>4024035.7915652404</v>
      </c>
      <c r="R72" s="1">
        <f t="shared" si="24"/>
        <v>102538.86774287699</v>
      </c>
      <c r="S72" s="91">
        <f t="shared" si="17"/>
        <v>2.5481599333139173E-2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>
        <f>Dataset!AE73</f>
        <v>591.70000000000005</v>
      </c>
      <c r="F73">
        <f>Dataset!AF73</f>
        <v>0</v>
      </c>
      <c r="G73" s="8">
        <f>Dataset!AR73</f>
        <v>31</v>
      </c>
      <c r="H73" s="100">
        <f>Dataset!BK73</f>
        <v>0</v>
      </c>
      <c r="I73">
        <f>Dataset!BI73</f>
        <v>0</v>
      </c>
      <c r="K73" s="8">
        <f t="shared" si="20"/>
        <v>500438.66002610797</v>
      </c>
      <c r="L73" s="1">
        <f t="shared" si="21"/>
        <v>1241151.1679233289</v>
      </c>
      <c r="M73" s="1">
        <f t="shared" si="22"/>
        <v>0</v>
      </c>
      <c r="N73" s="1">
        <f t="shared" si="23"/>
        <v>3021081.3057071134</v>
      </c>
      <c r="O73" s="1">
        <f t="shared" si="25"/>
        <v>0</v>
      </c>
      <c r="P73" s="1">
        <f t="shared" si="26"/>
        <v>0</v>
      </c>
      <c r="Q73" s="1">
        <f t="shared" si="27"/>
        <v>4762671.1336565502</v>
      </c>
      <c r="R73" s="1">
        <f t="shared" si="24"/>
        <v>167541.31065468676</v>
      </c>
      <c r="S73" s="91">
        <f t="shared" si="17"/>
        <v>3.5178013755918641E-2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>
        <f>Dataset!AE74</f>
        <v>592.20000000000005</v>
      </c>
      <c r="F74">
        <f>Dataset!AF74</f>
        <v>0</v>
      </c>
      <c r="G74" s="8">
        <f>Dataset!AR74</f>
        <v>31</v>
      </c>
      <c r="H74" s="100">
        <f>Dataset!BK74</f>
        <v>0</v>
      </c>
      <c r="I74">
        <f>Dataset!BI74</f>
        <v>0</v>
      </c>
      <c r="K74" s="8">
        <f t="shared" si="20"/>
        <v>500438.66002610797</v>
      </c>
      <c r="L74" s="1">
        <f t="shared" si="21"/>
        <v>1242199.9689778527</v>
      </c>
      <c r="M74" s="1">
        <f t="shared" si="22"/>
        <v>0</v>
      </c>
      <c r="N74" s="1">
        <f t="shared" si="23"/>
        <v>3021081.3057071134</v>
      </c>
      <c r="O74" s="1">
        <f t="shared" si="25"/>
        <v>0</v>
      </c>
      <c r="P74" s="1">
        <f t="shared" si="26"/>
        <v>0</v>
      </c>
      <c r="Q74" s="1">
        <f t="shared" si="27"/>
        <v>4763719.9347110745</v>
      </c>
      <c r="R74" s="1">
        <f t="shared" si="24"/>
        <v>-134123.85728850216</v>
      </c>
      <c r="S74" s="91">
        <f t="shared" si="17"/>
        <v>2.8155277624782728E-2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>
        <f>Dataset!AE75</f>
        <v>442.2</v>
      </c>
      <c r="F75">
        <f>Dataset!AF75</f>
        <v>0</v>
      </c>
      <c r="G75" s="8">
        <f>Dataset!AR75</f>
        <v>28</v>
      </c>
      <c r="H75" s="100">
        <f>Dataset!BK75</f>
        <v>0</v>
      </c>
      <c r="I75">
        <f>Dataset!BI75</f>
        <v>0</v>
      </c>
      <c r="K75" s="8">
        <f t="shared" si="20"/>
        <v>500438.66002610797</v>
      </c>
      <c r="L75" s="1">
        <f t="shared" si="21"/>
        <v>927559.65262074699</v>
      </c>
      <c r="M75" s="1">
        <f t="shared" si="22"/>
        <v>0</v>
      </c>
      <c r="N75" s="1">
        <f t="shared" si="23"/>
        <v>2728718.5987031991</v>
      </c>
      <c r="O75" s="1">
        <f t="shared" si="25"/>
        <v>0</v>
      </c>
      <c r="P75" s="1">
        <f t="shared" si="26"/>
        <v>0</v>
      </c>
      <c r="Q75" s="1">
        <f t="shared" si="27"/>
        <v>4156716.9113500537</v>
      </c>
      <c r="R75" s="1">
        <f t="shared" si="24"/>
        <v>-85554.951844187453</v>
      </c>
      <c r="S75" s="91">
        <f t="shared" si="17"/>
        <v>2.0582337856729385E-2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>
        <f>Dataset!AE76</f>
        <v>473.1</v>
      </c>
      <c r="F76">
        <f>Dataset!AF76</f>
        <v>0</v>
      </c>
      <c r="G76" s="8">
        <f>Dataset!AR76</f>
        <v>31</v>
      </c>
      <c r="H76" s="100">
        <f>Dataset!BK76</f>
        <v>0</v>
      </c>
      <c r="I76">
        <f>Dataset!BI76</f>
        <v>1</v>
      </c>
      <c r="K76" s="8">
        <f t="shared" si="20"/>
        <v>500438.66002610797</v>
      </c>
      <c r="L76" s="1">
        <f t="shared" si="21"/>
        <v>992375.55779031082</v>
      </c>
      <c r="M76" s="1">
        <f t="shared" si="22"/>
        <v>0</v>
      </c>
      <c r="N76" s="1">
        <f t="shared" si="23"/>
        <v>3021081.3057071134</v>
      </c>
      <c r="O76" s="1">
        <f t="shared" si="25"/>
        <v>0</v>
      </c>
      <c r="P76" s="1">
        <f t="shared" si="26"/>
        <v>-81331.103518595395</v>
      </c>
      <c r="Q76" s="1">
        <f t="shared" si="27"/>
        <v>4432564.4200049369</v>
      </c>
      <c r="R76" s="1">
        <f t="shared" si="24"/>
        <v>39149.784144407138</v>
      </c>
      <c r="S76" s="91">
        <f t="shared" si="17"/>
        <v>8.8323102463479901E-3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>
        <f>Dataset!AE77</f>
        <v>352.4</v>
      </c>
      <c r="F77">
        <f>Dataset!AF77</f>
        <v>0</v>
      </c>
      <c r="G77" s="8">
        <f>Dataset!AR77</f>
        <v>30</v>
      </c>
      <c r="H77" s="100">
        <f>Dataset!BK77</f>
        <v>0</v>
      </c>
      <c r="I77">
        <f>Dataset!BI77</f>
        <v>1</v>
      </c>
      <c r="K77" s="8">
        <f t="shared" si="20"/>
        <v>500438.66002610797</v>
      </c>
      <c r="L77" s="1">
        <f t="shared" si="21"/>
        <v>739194.98322829313</v>
      </c>
      <c r="M77" s="1">
        <f t="shared" si="22"/>
        <v>0</v>
      </c>
      <c r="N77" s="1">
        <f t="shared" si="23"/>
        <v>2923627.0700391419</v>
      </c>
      <c r="O77" s="1">
        <f t="shared" si="25"/>
        <v>0</v>
      </c>
      <c r="P77" s="1">
        <f t="shared" si="26"/>
        <v>-81331.103518595395</v>
      </c>
      <c r="Q77" s="1">
        <f t="shared" si="27"/>
        <v>4081929.6097749476</v>
      </c>
      <c r="R77" s="1">
        <f t="shared" si="24"/>
        <v>123518.46913654916</v>
      </c>
      <c r="S77" s="91">
        <f t="shared" si="17"/>
        <v>3.02598234033142E-2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>
        <f>Dataset!AE78</f>
        <v>59.6</v>
      </c>
      <c r="F78">
        <f>Dataset!AF78</f>
        <v>71.599999999999994</v>
      </c>
      <c r="G78" s="8">
        <f>Dataset!AR78</f>
        <v>31</v>
      </c>
      <c r="H78" s="100">
        <f>Dataset!BK78</f>
        <v>0</v>
      </c>
      <c r="I78">
        <f>Dataset!BI78</f>
        <v>1</v>
      </c>
      <c r="K78" s="8">
        <f t="shared" si="20"/>
        <v>500438.66002610797</v>
      </c>
      <c r="L78" s="1">
        <f t="shared" si="21"/>
        <v>125017.08569922326</v>
      </c>
      <c r="M78" s="1">
        <f t="shared" si="22"/>
        <v>241162.06451637505</v>
      </c>
      <c r="N78" s="1">
        <f t="shared" si="23"/>
        <v>3021081.3057071134</v>
      </c>
      <c r="O78" s="1">
        <f t="shared" si="25"/>
        <v>0</v>
      </c>
      <c r="P78" s="1">
        <f t="shared" si="26"/>
        <v>-81331.103518595395</v>
      </c>
      <c r="Q78" s="1">
        <f t="shared" si="27"/>
        <v>3806368.0124302241</v>
      </c>
      <c r="R78" s="1">
        <f t="shared" si="24"/>
        <v>-2132.9806975009851</v>
      </c>
      <c r="S78" s="91">
        <f t="shared" si="17"/>
        <v>5.6037164313472586E-4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>
        <f>Dataset!AE79</f>
        <v>9.3000000000000007</v>
      </c>
      <c r="F79">
        <f>Dataset!AF79</f>
        <v>92.8</v>
      </c>
      <c r="G79" s="8">
        <f>Dataset!AR79</f>
        <v>30</v>
      </c>
      <c r="H79" s="100">
        <f>Dataset!BK79</f>
        <v>0</v>
      </c>
      <c r="I79">
        <f>Dataset!BI79</f>
        <v>0</v>
      </c>
      <c r="K79" s="8">
        <f t="shared" si="20"/>
        <v>500438.66002610797</v>
      </c>
      <c r="L79" s="1">
        <f t="shared" si="21"/>
        <v>19507.699614140543</v>
      </c>
      <c r="M79" s="1">
        <f t="shared" si="22"/>
        <v>312567.59199887718</v>
      </c>
      <c r="N79" s="1">
        <f t="shared" si="23"/>
        <v>2923627.0700391419</v>
      </c>
      <c r="O79" s="1">
        <f t="shared" si="25"/>
        <v>0</v>
      </c>
      <c r="P79" s="1">
        <f t="shared" si="26"/>
        <v>0</v>
      </c>
      <c r="Q79" s="1">
        <f t="shared" si="27"/>
        <v>3756141.0216782675</v>
      </c>
      <c r="R79" s="1">
        <f t="shared" si="24"/>
        <v>-137759.63247417565</v>
      </c>
      <c r="S79" s="91">
        <f t="shared" si="17"/>
        <v>3.6675841423180588E-2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>
        <f>Dataset!AE80</f>
        <v>0</v>
      </c>
      <c r="F80">
        <f>Dataset!AF80</f>
        <v>228.5</v>
      </c>
      <c r="G80" s="8">
        <f>Dataset!AR80</f>
        <v>31</v>
      </c>
      <c r="H80" s="100">
        <f>Dataset!BK80</f>
        <v>0</v>
      </c>
      <c r="I80">
        <f>Dataset!BI80</f>
        <v>0</v>
      </c>
      <c r="K80" s="8">
        <f t="shared" si="20"/>
        <v>500438.66002610797</v>
      </c>
      <c r="L80" s="1">
        <f t="shared" si="21"/>
        <v>0</v>
      </c>
      <c r="M80" s="1">
        <f t="shared" si="22"/>
        <v>769630.33159206284</v>
      </c>
      <c r="N80" s="1">
        <f t="shared" si="23"/>
        <v>3021081.3057071134</v>
      </c>
      <c r="O80" s="1">
        <f t="shared" si="25"/>
        <v>0</v>
      </c>
      <c r="P80" s="1">
        <f t="shared" si="26"/>
        <v>0</v>
      </c>
      <c r="Q80" s="1">
        <f t="shared" si="27"/>
        <v>4291150.2973252842</v>
      </c>
      <c r="R80" s="1">
        <f t="shared" si="24"/>
        <v>-44966.575123765506</v>
      </c>
      <c r="S80" s="91">
        <f t="shared" si="17"/>
        <v>1.0478909385158009E-2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>
        <f>Dataset!AE81</f>
        <v>0</v>
      </c>
      <c r="F81">
        <f>Dataset!AF81</f>
        <v>242.4</v>
      </c>
      <c r="G81" s="8">
        <f>Dataset!AR81</f>
        <v>31</v>
      </c>
      <c r="H81" s="100">
        <f>Dataset!BK81</f>
        <v>0</v>
      </c>
      <c r="I81">
        <f>Dataset!BI81</f>
        <v>0</v>
      </c>
      <c r="K81" s="8">
        <f t="shared" si="20"/>
        <v>500438.66002610797</v>
      </c>
      <c r="L81" s="1">
        <f t="shared" si="21"/>
        <v>0</v>
      </c>
      <c r="M81" s="1">
        <f t="shared" si="22"/>
        <v>816448.10668672225</v>
      </c>
      <c r="N81" s="1">
        <f t="shared" si="23"/>
        <v>3021081.3057071134</v>
      </c>
      <c r="O81" s="1">
        <f t="shared" si="25"/>
        <v>0</v>
      </c>
      <c r="P81" s="1">
        <f t="shared" si="26"/>
        <v>0</v>
      </c>
      <c r="Q81" s="1">
        <f t="shared" si="27"/>
        <v>4337968.0724199433</v>
      </c>
      <c r="R81" s="1">
        <f t="shared" si="24"/>
        <v>-27452.791950022802</v>
      </c>
      <c r="S81" s="91">
        <f t="shared" si="17"/>
        <v>6.3284910104716863E-3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>
        <f>Dataset!AE82</f>
        <v>20</v>
      </c>
      <c r="F82">
        <f>Dataset!AF82</f>
        <v>118.9</v>
      </c>
      <c r="G82" s="8">
        <f>Dataset!AR82</f>
        <v>30</v>
      </c>
      <c r="H82" s="100">
        <f>Dataset!BK82</f>
        <v>0</v>
      </c>
      <c r="I82">
        <f>Dataset!BI82</f>
        <v>1</v>
      </c>
      <c r="K82" s="8">
        <f t="shared" si="20"/>
        <v>500438.66002610797</v>
      </c>
      <c r="L82" s="1">
        <f t="shared" si="21"/>
        <v>41952.042180947399</v>
      </c>
      <c r="M82" s="1">
        <f t="shared" si="22"/>
        <v>400477.22724856139</v>
      </c>
      <c r="N82" s="1">
        <f t="shared" si="23"/>
        <v>2923627.0700391419</v>
      </c>
      <c r="O82" s="1">
        <f t="shared" si="25"/>
        <v>0</v>
      </c>
      <c r="P82" s="1">
        <f t="shared" si="26"/>
        <v>-81331.103518595395</v>
      </c>
      <c r="Q82" s="1">
        <f t="shared" si="27"/>
        <v>3785163.895976163</v>
      </c>
      <c r="R82" s="1">
        <f t="shared" si="24"/>
        <v>-97373.002256310545</v>
      </c>
      <c r="S82" s="91">
        <f t="shared" si="17"/>
        <v>2.5724910448348983E-2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>
        <f>Dataset!AE83</f>
        <v>182.4</v>
      </c>
      <c r="F83">
        <f>Dataset!AF83</f>
        <v>25.9</v>
      </c>
      <c r="G83" s="8">
        <f>Dataset!AR83</f>
        <v>31</v>
      </c>
      <c r="H83" s="100">
        <f>Dataset!BK83</f>
        <v>0</v>
      </c>
      <c r="I83">
        <f>Dataset!BI83</f>
        <v>1</v>
      </c>
      <c r="K83" s="8">
        <f t="shared" si="20"/>
        <v>500438.66002610797</v>
      </c>
      <c r="L83" s="1">
        <f t="shared" si="21"/>
        <v>382602.62469024031</v>
      </c>
      <c r="M83" s="1">
        <f t="shared" si="22"/>
        <v>87235.998197962486</v>
      </c>
      <c r="N83" s="1">
        <f t="shared" si="23"/>
        <v>3021081.3057071134</v>
      </c>
      <c r="O83" s="1">
        <f t="shared" si="25"/>
        <v>0</v>
      </c>
      <c r="P83" s="1">
        <f t="shared" si="26"/>
        <v>-81331.103518595395</v>
      </c>
      <c r="Q83" s="1">
        <f t="shared" si="27"/>
        <v>3910027.4851028286</v>
      </c>
      <c r="R83" s="1">
        <f t="shared" si="24"/>
        <v>75131.898419887293</v>
      </c>
      <c r="S83" s="91">
        <f t="shared" si="17"/>
        <v>1.92151842170264E-2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>
        <f>Dataset!AE84</f>
        <v>383</v>
      </c>
      <c r="F84">
        <f>Dataset!AF84</f>
        <v>0</v>
      </c>
      <c r="G84" s="8">
        <f>Dataset!AR84</f>
        <v>30</v>
      </c>
      <c r="H84" s="100">
        <f>Dataset!BK84</f>
        <v>0</v>
      </c>
      <c r="I84">
        <f>Dataset!BI84</f>
        <v>1</v>
      </c>
      <c r="K84" s="8">
        <f t="shared" si="20"/>
        <v>500438.66002610797</v>
      </c>
      <c r="L84" s="1">
        <f t="shared" si="21"/>
        <v>803381.60776514269</v>
      </c>
      <c r="M84" s="1">
        <f t="shared" si="22"/>
        <v>0</v>
      </c>
      <c r="N84" s="1">
        <f t="shared" si="23"/>
        <v>2923627.0700391419</v>
      </c>
      <c r="O84" s="1">
        <f t="shared" si="25"/>
        <v>0</v>
      </c>
      <c r="P84" s="1">
        <f t="shared" si="26"/>
        <v>-81331.103518595395</v>
      </c>
      <c r="Q84" s="1">
        <f t="shared" si="27"/>
        <v>4146116.2343117972</v>
      </c>
      <c r="R84" s="1">
        <f t="shared" si="24"/>
        <v>-15960.873396490235</v>
      </c>
      <c r="S84" s="91">
        <f t="shared" si="17"/>
        <v>3.8495962231844031E-3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>
        <f>Dataset!AE85</f>
        <v>464.3</v>
      </c>
      <c r="F85">
        <f>Dataset!AF85</f>
        <v>0</v>
      </c>
      <c r="G85" s="8">
        <f>Dataset!AR85</f>
        <v>31</v>
      </c>
      <c r="H85" s="100">
        <f>Dataset!BK85</f>
        <v>0</v>
      </c>
      <c r="I85">
        <f>Dataset!BI85</f>
        <v>0</v>
      </c>
      <c r="K85" s="8">
        <f t="shared" si="20"/>
        <v>500438.66002610797</v>
      </c>
      <c r="L85" s="1">
        <f t="shared" si="21"/>
        <v>973916.65923069394</v>
      </c>
      <c r="M85" s="1">
        <f t="shared" si="22"/>
        <v>0</v>
      </c>
      <c r="N85" s="1">
        <f t="shared" si="23"/>
        <v>3021081.3057071134</v>
      </c>
      <c r="O85" s="1">
        <f t="shared" si="25"/>
        <v>0</v>
      </c>
      <c r="P85" s="1">
        <f t="shared" si="26"/>
        <v>0</v>
      </c>
      <c r="Q85" s="1">
        <f t="shared" si="27"/>
        <v>4495436.624963915</v>
      </c>
      <c r="R85" s="1">
        <f t="shared" si="24"/>
        <v>-49907.768537578173</v>
      </c>
      <c r="S85" s="91">
        <f t="shared" si="17"/>
        <v>1.1101873455501952E-2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>
        <f>Dataset!AE86</f>
        <v>653.9</v>
      </c>
      <c r="F86">
        <f>Dataset!AF86</f>
        <v>0</v>
      </c>
      <c r="G86" s="8">
        <f>Dataset!AR86</f>
        <v>31</v>
      </c>
      <c r="H86" s="100">
        <f>Dataset!BK86</f>
        <v>0</v>
      </c>
      <c r="I86">
        <f>Dataset!BI86</f>
        <v>0</v>
      </c>
      <c r="K86" s="8">
        <f t="shared" si="20"/>
        <v>500438.66002610797</v>
      </c>
      <c r="L86" s="1">
        <f t="shared" si="21"/>
        <v>1371622.0191060752</v>
      </c>
      <c r="M86" s="1">
        <f t="shared" si="22"/>
        <v>0</v>
      </c>
      <c r="N86" s="1">
        <f t="shared" si="23"/>
        <v>3021081.3057071134</v>
      </c>
      <c r="O86" s="1">
        <f t="shared" si="25"/>
        <v>0</v>
      </c>
      <c r="P86" s="1">
        <f t="shared" si="26"/>
        <v>0</v>
      </c>
      <c r="Q86" s="1">
        <f t="shared" si="27"/>
        <v>4893141.984839296</v>
      </c>
      <c r="R86" s="1">
        <f t="shared" si="24"/>
        <v>13192.382191915065</v>
      </c>
      <c r="S86" s="91">
        <f t="shared" si="17"/>
        <v>2.6960963390782002E-3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>
        <f>Dataset!AE87</f>
        <v>522.4</v>
      </c>
      <c r="F87">
        <f>Dataset!AF87</f>
        <v>0</v>
      </c>
      <c r="G87" s="8">
        <f>Dataset!AR87</f>
        <v>28</v>
      </c>
      <c r="H87" s="100">
        <f>Dataset!BK87</f>
        <v>0</v>
      </c>
      <c r="I87">
        <f>Dataset!BI87</f>
        <v>0</v>
      </c>
      <c r="K87" s="8">
        <f t="shared" si="20"/>
        <v>500438.66002610797</v>
      </c>
      <c r="L87" s="1">
        <f t="shared" si="21"/>
        <v>1095787.341766346</v>
      </c>
      <c r="M87" s="1">
        <f t="shared" si="22"/>
        <v>0</v>
      </c>
      <c r="N87" s="1">
        <f t="shared" si="23"/>
        <v>2728718.5987031991</v>
      </c>
      <c r="O87" s="1">
        <f t="shared" si="25"/>
        <v>0</v>
      </c>
      <c r="P87" s="1">
        <f t="shared" si="26"/>
        <v>0</v>
      </c>
      <c r="Q87" s="1">
        <f t="shared" si="27"/>
        <v>4324944.6004956532</v>
      </c>
      <c r="R87" s="1">
        <f t="shared" si="24"/>
        <v>-172448.15017610788</v>
      </c>
      <c r="S87" s="91">
        <f t="shared" si="17"/>
        <v>3.9872915402510534E-2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>
        <f>Dataset!AE88</f>
        <v>487.3</v>
      </c>
      <c r="F88">
        <f>Dataset!AF88</f>
        <v>0</v>
      </c>
      <c r="G88" s="8">
        <f>Dataset!AR88</f>
        <v>31</v>
      </c>
      <c r="H88" s="100">
        <f>Dataset!BK88</f>
        <v>0</v>
      </c>
      <c r="I88">
        <f>Dataset!BI88</f>
        <v>1</v>
      </c>
      <c r="K88" s="8">
        <f t="shared" si="20"/>
        <v>500438.66002610797</v>
      </c>
      <c r="L88" s="1">
        <f t="shared" si="21"/>
        <v>1022161.5077387835</v>
      </c>
      <c r="M88" s="1">
        <f t="shared" si="22"/>
        <v>0</v>
      </c>
      <c r="N88" s="1">
        <f t="shared" si="23"/>
        <v>3021081.3057071134</v>
      </c>
      <c r="O88" s="1">
        <f t="shared" si="25"/>
        <v>0</v>
      </c>
      <c r="P88" s="1">
        <f t="shared" si="26"/>
        <v>-81331.103518595395</v>
      </c>
      <c r="Q88" s="1">
        <f t="shared" si="27"/>
        <v>4462350.3699534098</v>
      </c>
      <c r="R88" s="1">
        <f t="shared" si="24"/>
        <v>-101190.19978570752</v>
      </c>
      <c r="S88" s="91">
        <f t="shared" si="17"/>
        <v>2.2676435375190859E-2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>
        <f>Dataset!AE89</f>
        <v>271.10000000000002</v>
      </c>
      <c r="F89">
        <f>Dataset!AF89</f>
        <v>0</v>
      </c>
      <c r="G89" s="8">
        <f>Dataset!AR89</f>
        <v>30</v>
      </c>
      <c r="H89" s="100">
        <f>Dataset!BK89</f>
        <v>0</v>
      </c>
      <c r="I89">
        <f>Dataset!BI89</f>
        <v>1</v>
      </c>
      <c r="K89" s="8">
        <f t="shared" si="20"/>
        <v>500438.66002610797</v>
      </c>
      <c r="L89" s="1">
        <f t="shared" si="21"/>
        <v>568659.93176274211</v>
      </c>
      <c r="M89" s="1">
        <f t="shared" si="22"/>
        <v>0</v>
      </c>
      <c r="N89" s="1">
        <f t="shared" si="23"/>
        <v>2923627.0700391419</v>
      </c>
      <c r="O89" s="1">
        <f t="shared" si="25"/>
        <v>0</v>
      </c>
      <c r="P89" s="1">
        <f t="shared" si="26"/>
        <v>-81331.103518595395</v>
      </c>
      <c r="Q89" s="1">
        <f t="shared" si="27"/>
        <v>3911394.5583093963</v>
      </c>
      <c r="R89" s="1">
        <f t="shared" si="24"/>
        <v>10632.949425342027</v>
      </c>
      <c r="S89" s="91">
        <f t="shared" si="17"/>
        <v>2.7184548290464096E-3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>
        <f>Dataset!AE90</f>
        <v>126.3</v>
      </c>
      <c r="F90">
        <f>Dataset!AF90</f>
        <v>13.3</v>
      </c>
      <c r="G90" s="8">
        <f>Dataset!AR90</f>
        <v>31</v>
      </c>
      <c r="H90" s="100">
        <f>Dataset!BK90</f>
        <v>0</v>
      </c>
      <c r="I90">
        <f>Dataset!BI90</f>
        <v>1</v>
      </c>
      <c r="K90" s="8">
        <f t="shared" si="20"/>
        <v>500438.66002610797</v>
      </c>
      <c r="L90" s="1">
        <f t="shared" si="21"/>
        <v>264927.14637268282</v>
      </c>
      <c r="M90" s="1">
        <f t="shared" si="22"/>
        <v>44796.863939494251</v>
      </c>
      <c r="N90" s="1">
        <f t="shared" si="23"/>
        <v>3021081.3057071134</v>
      </c>
      <c r="O90" s="1">
        <f t="shared" si="25"/>
        <v>0</v>
      </c>
      <c r="P90" s="1">
        <f t="shared" si="26"/>
        <v>-81331.103518595395</v>
      </c>
      <c r="Q90" s="1">
        <f t="shared" si="27"/>
        <v>3749912.8725268031</v>
      </c>
      <c r="R90" s="1">
        <f t="shared" si="24"/>
        <v>33872.854132921435</v>
      </c>
      <c r="S90" s="91">
        <f t="shared" si="17"/>
        <v>9.0329709740954323E-3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>
        <f>Dataset!AE91</f>
        <v>23.2</v>
      </c>
      <c r="F91">
        <f>Dataset!AF91</f>
        <v>64</v>
      </c>
      <c r="G91" s="8">
        <f>Dataset!AR91</f>
        <v>30</v>
      </c>
      <c r="H91" s="100">
        <f>Dataset!BK91</f>
        <v>0</v>
      </c>
      <c r="I91">
        <f>Dataset!BI91</f>
        <v>0</v>
      </c>
      <c r="K91" s="8">
        <f t="shared" si="20"/>
        <v>500438.66002610797</v>
      </c>
      <c r="L91" s="1">
        <f t="shared" si="21"/>
        <v>48664.368929898985</v>
      </c>
      <c r="M91" s="1">
        <f t="shared" si="22"/>
        <v>215563.85655094977</v>
      </c>
      <c r="N91" s="1">
        <f t="shared" si="23"/>
        <v>2923627.0700391419</v>
      </c>
      <c r="O91" s="1">
        <f t="shared" si="25"/>
        <v>0</v>
      </c>
      <c r="P91" s="1">
        <f t="shared" si="26"/>
        <v>0</v>
      </c>
      <c r="Q91" s="1">
        <f t="shared" si="27"/>
        <v>3688293.9555460988</v>
      </c>
      <c r="R91" s="1">
        <f t="shared" si="24"/>
        <v>-30890.030092885252</v>
      </c>
      <c r="S91" s="91">
        <f t="shared" si="17"/>
        <v>8.375154059083555E-3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>
        <f>Dataset!AE92</f>
        <v>0</v>
      </c>
      <c r="F92">
        <f>Dataset!AF92</f>
        <v>225.3</v>
      </c>
      <c r="G92" s="8">
        <f>Dataset!AR92</f>
        <v>31</v>
      </c>
      <c r="H92" s="100">
        <f>Dataset!BK92</f>
        <v>0</v>
      </c>
      <c r="I92">
        <f>Dataset!BI92</f>
        <v>0</v>
      </c>
      <c r="K92" s="8">
        <f t="shared" si="20"/>
        <v>500438.66002610797</v>
      </c>
      <c r="L92" s="1">
        <f t="shared" si="21"/>
        <v>0</v>
      </c>
      <c r="M92" s="1">
        <f t="shared" si="22"/>
        <v>758852.1387645154</v>
      </c>
      <c r="N92" s="1">
        <f t="shared" si="23"/>
        <v>3021081.3057071134</v>
      </c>
      <c r="O92" s="1">
        <f t="shared" si="25"/>
        <v>0</v>
      </c>
      <c r="P92" s="1">
        <f t="shared" si="26"/>
        <v>0</v>
      </c>
      <c r="Q92" s="1">
        <f t="shared" si="27"/>
        <v>4280372.1044977363</v>
      </c>
      <c r="R92" s="1">
        <f t="shared" si="24"/>
        <v>-4671.9526435853913</v>
      </c>
      <c r="S92" s="91">
        <f t="shared" si="17"/>
        <v>1.0914828266159827E-3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>
        <f>Dataset!AE93</f>
        <v>0</v>
      </c>
      <c r="F93">
        <f>Dataset!AF93</f>
        <v>173.4</v>
      </c>
      <c r="G93" s="8">
        <f>Dataset!AR93</f>
        <v>31</v>
      </c>
      <c r="H93" s="100">
        <f>Dataset!BK93</f>
        <v>0</v>
      </c>
      <c r="I93">
        <f>Dataset!BI93</f>
        <v>0</v>
      </c>
      <c r="K93" s="8">
        <f t="shared" si="20"/>
        <v>500438.66002610797</v>
      </c>
      <c r="L93" s="1">
        <f t="shared" si="21"/>
        <v>0</v>
      </c>
      <c r="M93" s="1">
        <f t="shared" si="22"/>
        <v>584043.32384272956</v>
      </c>
      <c r="N93" s="1">
        <f t="shared" si="23"/>
        <v>3021081.3057071134</v>
      </c>
      <c r="O93" s="1">
        <f t="shared" si="25"/>
        <v>0</v>
      </c>
      <c r="P93" s="1">
        <f t="shared" si="26"/>
        <v>0</v>
      </c>
      <c r="Q93" s="1">
        <f t="shared" si="27"/>
        <v>4105563.2895759512</v>
      </c>
      <c r="R93" s="1">
        <f t="shared" si="24"/>
        <v>-47133.476814318448</v>
      </c>
      <c r="S93" s="91">
        <f t="shared" si="17"/>
        <v>1.1480392211707128E-2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>
        <f>Dataset!AE94</f>
        <v>7</v>
      </c>
      <c r="F94">
        <f>Dataset!AF94</f>
        <v>80.2</v>
      </c>
      <c r="G94" s="8">
        <f>Dataset!AR94</f>
        <v>30</v>
      </c>
      <c r="H94" s="100">
        <f>Dataset!BK94</f>
        <v>0</v>
      </c>
      <c r="I94">
        <f>Dataset!BI94</f>
        <v>1</v>
      </c>
      <c r="K94" s="8">
        <f t="shared" si="20"/>
        <v>500438.66002610797</v>
      </c>
      <c r="L94" s="1">
        <f t="shared" si="21"/>
        <v>14683.214763331591</v>
      </c>
      <c r="M94" s="1">
        <f t="shared" si="22"/>
        <v>270128.45774040895</v>
      </c>
      <c r="N94" s="1">
        <f t="shared" si="23"/>
        <v>2923627.0700391419</v>
      </c>
      <c r="O94" s="1">
        <f t="shared" si="25"/>
        <v>0</v>
      </c>
      <c r="P94" s="1">
        <f t="shared" si="26"/>
        <v>-81331.103518595395</v>
      </c>
      <c r="Q94" s="1">
        <f t="shared" si="27"/>
        <v>3627546.2990503949</v>
      </c>
      <c r="R94" s="1">
        <f t="shared" si="24"/>
        <v>-91540.730276219081</v>
      </c>
      <c r="S94" s="91">
        <f t="shared" si="17"/>
        <v>2.5234889572651978E-2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>
        <f>Dataset!AE95</f>
        <v>134.69999999999999</v>
      </c>
      <c r="F95">
        <f>Dataset!AF95</f>
        <v>9.9</v>
      </c>
      <c r="G95" s="8">
        <f>Dataset!AR95</f>
        <v>31</v>
      </c>
      <c r="H95" s="100">
        <f>Dataset!BK95</f>
        <v>0</v>
      </c>
      <c r="I95">
        <f>Dataset!BI95</f>
        <v>1</v>
      </c>
      <c r="K95" s="8">
        <f t="shared" si="20"/>
        <v>500438.66002610797</v>
      </c>
      <c r="L95" s="1">
        <f t="shared" si="21"/>
        <v>282547.00408868073</v>
      </c>
      <c r="M95" s="1">
        <f t="shared" si="22"/>
        <v>33345.034060225044</v>
      </c>
      <c r="N95" s="1">
        <f t="shared" si="23"/>
        <v>3021081.3057071134</v>
      </c>
      <c r="O95" s="1">
        <f t="shared" si="25"/>
        <v>0</v>
      </c>
      <c r="P95" s="1">
        <f t="shared" si="26"/>
        <v>-81331.103518595395</v>
      </c>
      <c r="Q95" s="1">
        <f t="shared" si="27"/>
        <v>3756080.9003635314</v>
      </c>
      <c r="R95" s="1">
        <f t="shared" si="24"/>
        <v>24385.139304217882</v>
      </c>
      <c r="S95" s="91">
        <f t="shared" si="17"/>
        <v>6.4921762739076714E-3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>
        <f>Dataset!AE96</f>
        <v>403.2</v>
      </c>
      <c r="F96">
        <f>Dataset!AF96</f>
        <v>0</v>
      </c>
      <c r="G96" s="8">
        <f>Dataset!AR96</f>
        <v>30</v>
      </c>
      <c r="H96" s="100">
        <f>Dataset!BK96</f>
        <v>0</v>
      </c>
      <c r="I96">
        <f>Dataset!BI96</f>
        <v>1</v>
      </c>
      <c r="K96" s="8">
        <f t="shared" si="20"/>
        <v>500438.66002610797</v>
      </c>
      <c r="L96" s="1">
        <f t="shared" si="21"/>
        <v>845753.17036789958</v>
      </c>
      <c r="M96" s="1">
        <f t="shared" si="22"/>
        <v>0</v>
      </c>
      <c r="N96" s="1">
        <f t="shared" si="23"/>
        <v>2923627.0700391419</v>
      </c>
      <c r="O96" s="1">
        <f t="shared" si="25"/>
        <v>0</v>
      </c>
      <c r="P96" s="1">
        <f t="shared" si="26"/>
        <v>-81331.103518595395</v>
      </c>
      <c r="Q96" s="1">
        <f t="shared" si="27"/>
        <v>4188487.7969145537</v>
      </c>
      <c r="R96" s="1">
        <f t="shared" si="24"/>
        <v>78444.871412363835</v>
      </c>
      <c r="S96" s="91">
        <f t="shared" si="17"/>
        <v>1.8728685677477725E-2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>
        <f>Dataset!AE97</f>
        <v>459.1</v>
      </c>
      <c r="F97">
        <f>Dataset!AF97</f>
        <v>0</v>
      </c>
      <c r="G97" s="8">
        <f>Dataset!AR97</f>
        <v>31</v>
      </c>
      <c r="H97" s="100">
        <f>Dataset!BK97</f>
        <v>0</v>
      </c>
      <c r="I97">
        <f>Dataset!BI97</f>
        <v>0</v>
      </c>
      <c r="K97" s="8">
        <f t="shared" si="20"/>
        <v>500438.66002610797</v>
      </c>
      <c r="L97" s="1">
        <f t="shared" si="21"/>
        <v>963009.12826364767</v>
      </c>
      <c r="M97" s="1">
        <f t="shared" si="22"/>
        <v>0</v>
      </c>
      <c r="N97" s="1">
        <f t="shared" si="23"/>
        <v>3021081.3057071134</v>
      </c>
      <c r="O97" s="1">
        <f t="shared" si="25"/>
        <v>0</v>
      </c>
      <c r="P97" s="1">
        <f t="shared" si="26"/>
        <v>0</v>
      </c>
      <c r="Q97" s="1">
        <f t="shared" si="27"/>
        <v>4484529.0939968694</v>
      </c>
      <c r="R97" s="1">
        <f t="shared" si="24"/>
        <v>-13207.382162398659</v>
      </c>
      <c r="S97" s="91">
        <f t="shared" si="17"/>
        <v>2.9450990027199229E-3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>
        <f>Dataset!AE98</f>
        <v>489.8</v>
      </c>
      <c r="F98">
        <f>Dataset!AF98</f>
        <v>0</v>
      </c>
      <c r="G98" s="8">
        <f>Dataset!AR98</f>
        <v>31</v>
      </c>
      <c r="H98" s="100">
        <f>Dataset!BK98</f>
        <v>0</v>
      </c>
      <c r="I98">
        <f>Dataset!BI98</f>
        <v>0</v>
      </c>
      <c r="K98" s="8">
        <f t="shared" ref="K98:K133" si="28">$X$9</f>
        <v>500438.66002610797</v>
      </c>
      <c r="L98" s="1">
        <f t="shared" ref="L98:L117" si="29">E98*$X$10</f>
        <v>1027405.5130114019</v>
      </c>
      <c r="M98" s="1">
        <f t="shared" ref="M98:M117" si="30">F98*$X$11</f>
        <v>0</v>
      </c>
      <c r="N98" s="1">
        <f t="shared" ref="N98:N117" si="31">G98*$X$12</f>
        <v>3021081.3057071134</v>
      </c>
      <c r="O98" s="1">
        <f t="shared" si="25"/>
        <v>0</v>
      </c>
      <c r="P98" s="1">
        <f t="shared" si="26"/>
        <v>0</v>
      </c>
      <c r="Q98" s="1">
        <f t="shared" si="27"/>
        <v>4548925.4787446233</v>
      </c>
      <c r="R98" s="1">
        <f t="shared" ref="R98:R117" si="32">Q98-D98</f>
        <v>-98155.76756371744</v>
      </c>
      <c r="S98" s="91">
        <f t="shared" si="17"/>
        <v>2.1577791947210729E-2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>
        <f>Dataset!AE99</f>
        <v>505.7</v>
      </c>
      <c r="F99">
        <f>Dataset!AF99</f>
        <v>0</v>
      </c>
      <c r="G99" s="8">
        <f>Dataset!AR99</f>
        <v>29</v>
      </c>
      <c r="H99" s="100">
        <f>Dataset!BK99</f>
        <v>0</v>
      </c>
      <c r="I99">
        <f>Dataset!BI99</f>
        <v>0</v>
      </c>
      <c r="K99" s="8">
        <f t="shared" si="28"/>
        <v>500438.66002610797</v>
      </c>
      <c r="L99" s="1">
        <f t="shared" si="29"/>
        <v>1060757.3865452551</v>
      </c>
      <c r="M99" s="1">
        <f t="shared" si="30"/>
        <v>0</v>
      </c>
      <c r="N99" s="1">
        <f t="shared" si="31"/>
        <v>2826172.8343711705</v>
      </c>
      <c r="O99" s="1">
        <f t="shared" si="25"/>
        <v>0</v>
      </c>
      <c r="P99" s="1">
        <f t="shared" si="26"/>
        <v>0</v>
      </c>
      <c r="Q99" s="1">
        <f t="shared" si="27"/>
        <v>4387368.8809425337</v>
      </c>
      <c r="R99" s="1">
        <f t="shared" si="32"/>
        <v>-20172.616528035142</v>
      </c>
      <c r="S99" s="91">
        <f t="shared" si="17"/>
        <v>4.5978847631570653E-3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>
        <f>Dataset!AE100</f>
        <v>362.1</v>
      </c>
      <c r="F100">
        <f>Dataset!AF100</f>
        <v>0</v>
      </c>
      <c r="G100" s="8">
        <f>Dataset!AR100</f>
        <v>31</v>
      </c>
      <c r="H100" s="100">
        <f>Dataset!BK100</f>
        <v>0.5</v>
      </c>
      <c r="I100">
        <f>Dataset!BI100</f>
        <v>1</v>
      </c>
      <c r="K100" s="8">
        <f t="shared" si="28"/>
        <v>500438.66002610797</v>
      </c>
      <c r="L100" s="1">
        <f t="shared" si="29"/>
        <v>759541.72368605272</v>
      </c>
      <c r="M100" s="1">
        <f t="shared" si="30"/>
        <v>0</v>
      </c>
      <c r="N100" s="1">
        <f t="shared" si="31"/>
        <v>3021081.3057071134</v>
      </c>
      <c r="O100" s="1">
        <f t="shared" si="25"/>
        <v>-217512.05286212949</v>
      </c>
      <c r="P100" s="1">
        <f t="shared" si="26"/>
        <v>-81331.103518595395</v>
      </c>
      <c r="Q100" s="1">
        <f t="shared" si="27"/>
        <v>3982218.5330385491</v>
      </c>
      <c r="R100" s="1">
        <f t="shared" si="32"/>
        <v>23063.226783278864</v>
      </c>
      <c r="S100" s="91">
        <f t="shared" si="17"/>
        <v>5.7915522696543095E-3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>
        <f>Dataset!AE101</f>
        <v>278.60000000000002</v>
      </c>
      <c r="F101">
        <f>Dataset!AF101</f>
        <v>0</v>
      </c>
      <c r="G101" s="8">
        <f>Dataset!AR101</f>
        <v>30</v>
      </c>
      <c r="H101" s="100">
        <f>Dataset!BK101</f>
        <v>1</v>
      </c>
      <c r="I101">
        <f>Dataset!BI101</f>
        <v>1</v>
      </c>
      <c r="K101" s="8">
        <f t="shared" si="28"/>
        <v>500438.66002610797</v>
      </c>
      <c r="L101" s="1">
        <f t="shared" si="29"/>
        <v>584391.94758059736</v>
      </c>
      <c r="M101" s="1">
        <f t="shared" si="30"/>
        <v>0</v>
      </c>
      <c r="N101" s="1">
        <f t="shared" si="31"/>
        <v>2923627.0700391419</v>
      </c>
      <c r="O101" s="1">
        <f t="shared" si="25"/>
        <v>-435024.10572425899</v>
      </c>
      <c r="P101" s="1">
        <f t="shared" si="26"/>
        <v>-81331.103518595395</v>
      </c>
      <c r="Q101" s="1">
        <f t="shared" si="27"/>
        <v>3492102.4684029929</v>
      </c>
      <c r="R101" s="1">
        <f t="shared" si="32"/>
        <v>374014.24579732167</v>
      </c>
      <c r="S101" s="91">
        <f t="shared" si="17"/>
        <v>0.1071028840595178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>
        <f>Dataset!AE102</f>
        <v>148.4</v>
      </c>
      <c r="F102">
        <f>Dataset!AF102</f>
        <v>40.6</v>
      </c>
      <c r="G102" s="8">
        <f>Dataset!AR102</f>
        <v>31</v>
      </c>
      <c r="H102" s="100">
        <f>Dataset!BK102</f>
        <v>1</v>
      </c>
      <c r="I102">
        <f>Dataset!BI102</f>
        <v>1</v>
      </c>
      <c r="K102" s="8">
        <f t="shared" si="28"/>
        <v>500438.66002610797</v>
      </c>
      <c r="L102" s="1">
        <f t="shared" si="29"/>
        <v>311284.15298262972</v>
      </c>
      <c r="M102" s="1">
        <f t="shared" si="30"/>
        <v>136748.32149950878</v>
      </c>
      <c r="N102" s="1">
        <f t="shared" si="31"/>
        <v>3021081.3057071134</v>
      </c>
      <c r="O102" s="1">
        <f t="shared" si="25"/>
        <v>-435024.10572425899</v>
      </c>
      <c r="P102" s="1">
        <f t="shared" si="26"/>
        <v>-81331.103518595395</v>
      </c>
      <c r="Q102" s="1">
        <f t="shared" si="27"/>
        <v>3453197.2309725056</v>
      </c>
      <c r="R102" s="1">
        <f t="shared" si="32"/>
        <v>343968.30736043723</v>
      </c>
      <c r="S102" s="91">
        <f t="shared" si="17"/>
        <v>9.9608647972756328E-2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>
        <f>Dataset!AE103</f>
        <v>14.9</v>
      </c>
      <c r="F103">
        <f>Dataset!AF103</f>
        <v>124</v>
      </c>
      <c r="G103" s="8">
        <f>Dataset!AR103</f>
        <v>30</v>
      </c>
      <c r="H103" s="100">
        <f>Dataset!BK103</f>
        <v>0.5</v>
      </c>
      <c r="I103">
        <f>Dataset!BI103</f>
        <v>0</v>
      </c>
      <c r="K103" s="8">
        <f t="shared" si="28"/>
        <v>500438.66002610797</v>
      </c>
      <c r="L103" s="1">
        <f t="shared" si="29"/>
        <v>31254.271424805815</v>
      </c>
      <c r="M103" s="1">
        <f t="shared" si="30"/>
        <v>417654.97206746519</v>
      </c>
      <c r="N103" s="1">
        <f t="shared" si="31"/>
        <v>2923627.0700391419</v>
      </c>
      <c r="O103" s="1">
        <f t="shared" si="25"/>
        <v>-217512.05286212949</v>
      </c>
      <c r="P103" s="1">
        <f t="shared" si="26"/>
        <v>0</v>
      </c>
      <c r="Q103" s="1">
        <f t="shared" si="27"/>
        <v>3655462.920695391</v>
      </c>
      <c r="R103" s="1">
        <f t="shared" si="32"/>
        <v>330248.37071509566</v>
      </c>
      <c r="S103" s="91">
        <f t="shared" si="17"/>
        <v>9.0343788975507211E-2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>
        <f>Dataset!AE104</f>
        <v>0</v>
      </c>
      <c r="F104">
        <f>Dataset!AF104</f>
        <v>263.39999999999998</v>
      </c>
      <c r="G104" s="8">
        <f>Dataset!AR104</f>
        <v>31</v>
      </c>
      <c r="H104" s="100">
        <f>Dataset!BK104</f>
        <v>0.5</v>
      </c>
      <c r="I104">
        <f>Dataset!BI104</f>
        <v>0</v>
      </c>
      <c r="K104" s="8">
        <f t="shared" si="28"/>
        <v>500438.66002610797</v>
      </c>
      <c r="L104" s="1">
        <f t="shared" si="29"/>
        <v>0</v>
      </c>
      <c r="M104" s="1">
        <f t="shared" si="30"/>
        <v>887179.99711750261</v>
      </c>
      <c r="N104" s="1">
        <f t="shared" si="31"/>
        <v>3021081.3057071134</v>
      </c>
      <c r="O104" s="1">
        <f t="shared" si="25"/>
        <v>-217512.05286212949</v>
      </c>
      <c r="P104" s="1">
        <f t="shared" si="26"/>
        <v>0</v>
      </c>
      <c r="Q104" s="1">
        <f t="shared" si="27"/>
        <v>4191187.9099885938</v>
      </c>
      <c r="R104" s="1">
        <f t="shared" si="32"/>
        <v>84279.332541809417</v>
      </c>
      <c r="S104" s="91">
        <f t="shared" si="17"/>
        <v>2.0108698142822897E-2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>
        <f>Dataset!AE105</f>
        <v>0</v>
      </c>
      <c r="F105">
        <f>Dataset!AF105</f>
        <v>199.3</v>
      </c>
      <c r="G105" s="8">
        <f>Dataset!AR105</f>
        <v>31</v>
      </c>
      <c r="H105" s="100">
        <f>Dataset!BK105</f>
        <v>0.5</v>
      </c>
      <c r="I105">
        <f>Dataset!BI105</f>
        <v>0</v>
      </c>
      <c r="K105" s="8">
        <f t="shared" si="28"/>
        <v>500438.66002610797</v>
      </c>
      <c r="L105" s="1">
        <f t="shared" si="29"/>
        <v>0</v>
      </c>
      <c r="M105" s="1">
        <f t="shared" si="30"/>
        <v>671279.32204069209</v>
      </c>
      <c r="N105" s="1">
        <f t="shared" si="31"/>
        <v>3021081.3057071134</v>
      </c>
      <c r="O105" s="1">
        <f t="shared" si="25"/>
        <v>-217512.05286212949</v>
      </c>
      <c r="P105" s="1">
        <f t="shared" si="26"/>
        <v>0</v>
      </c>
      <c r="Q105" s="1">
        <f t="shared" si="27"/>
        <v>3975287.2349117841</v>
      </c>
      <c r="R105" s="1">
        <f t="shared" si="32"/>
        <v>17091.987304361071</v>
      </c>
      <c r="S105" s="91">
        <f t="shared" si="17"/>
        <v>4.2995603322083875E-3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>
        <f>Dataset!AE106</f>
        <v>21.7</v>
      </c>
      <c r="F106">
        <f>Dataset!AF106</f>
        <v>80.099999999999994</v>
      </c>
      <c r="G106" s="8">
        <f>Dataset!AR106</f>
        <v>30</v>
      </c>
      <c r="H106" s="100">
        <f>Dataset!BK106</f>
        <v>0.5</v>
      </c>
      <c r="I106">
        <f>Dataset!BI106</f>
        <v>1</v>
      </c>
      <c r="K106" s="8">
        <f t="shared" si="28"/>
        <v>500438.66002610797</v>
      </c>
      <c r="L106" s="1">
        <f t="shared" si="29"/>
        <v>45517.965766327929</v>
      </c>
      <c r="M106" s="1">
        <f t="shared" si="30"/>
        <v>269791.63921454805</v>
      </c>
      <c r="N106" s="1">
        <f t="shared" si="31"/>
        <v>2923627.0700391419</v>
      </c>
      <c r="O106" s="1">
        <f t="shared" si="25"/>
        <v>-217512.05286212949</v>
      </c>
      <c r="P106" s="1">
        <f t="shared" si="26"/>
        <v>-81331.103518595395</v>
      </c>
      <c r="Q106" s="1">
        <f t="shared" si="27"/>
        <v>3440532.1786654009</v>
      </c>
      <c r="R106" s="1">
        <f t="shared" si="32"/>
        <v>-32230.456279076636</v>
      </c>
      <c r="S106" s="91">
        <f t="shared" si="17"/>
        <v>9.3678694473303802E-3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>
        <f>Dataset!AE107</f>
        <v>159.30000000000001</v>
      </c>
      <c r="F107">
        <f>Dataset!AF107</f>
        <v>3.4</v>
      </c>
      <c r="G107" s="8">
        <f>Dataset!AR107</f>
        <v>31</v>
      </c>
      <c r="H107" s="100">
        <f>Dataset!BK107</f>
        <v>0.5</v>
      </c>
      <c r="I107">
        <f>Dataset!BI107</f>
        <v>1</v>
      </c>
      <c r="K107" s="8">
        <f t="shared" si="28"/>
        <v>500438.66002610797</v>
      </c>
      <c r="L107" s="1">
        <f t="shared" si="29"/>
        <v>334148.01597124606</v>
      </c>
      <c r="M107" s="1">
        <f t="shared" si="30"/>
        <v>11451.829879269206</v>
      </c>
      <c r="N107" s="1">
        <f t="shared" si="31"/>
        <v>3021081.3057071134</v>
      </c>
      <c r="O107" s="1">
        <f t="shared" si="25"/>
        <v>-217512.05286212949</v>
      </c>
      <c r="P107" s="1">
        <f t="shared" si="26"/>
        <v>-81331.103518595395</v>
      </c>
      <c r="Q107" s="1">
        <f t="shared" si="27"/>
        <v>3568276.6552030118</v>
      </c>
      <c r="R107" s="1">
        <f t="shared" si="32"/>
        <v>9599.8230227977037</v>
      </c>
      <c r="S107" s="91">
        <f t="shared" si="17"/>
        <v>2.6903247562937455E-3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>
        <f>Dataset!AE108</f>
        <v>211.9</v>
      </c>
      <c r="F108">
        <f>Dataset!AF108</f>
        <v>25.2</v>
      </c>
      <c r="G108" s="8">
        <f>Dataset!AR108</f>
        <v>30</v>
      </c>
      <c r="H108" s="100">
        <f>Dataset!BK108</f>
        <v>0.5</v>
      </c>
      <c r="I108">
        <f>Dataset!BI108</f>
        <v>1</v>
      </c>
      <c r="K108" s="8">
        <f t="shared" si="28"/>
        <v>500438.66002610797</v>
      </c>
      <c r="L108" s="1">
        <f t="shared" si="29"/>
        <v>444481.8869071377</v>
      </c>
      <c r="M108" s="1">
        <f t="shared" si="30"/>
        <v>84878.26851693647</v>
      </c>
      <c r="N108" s="1">
        <f t="shared" si="31"/>
        <v>2923627.0700391419</v>
      </c>
      <c r="O108" s="1">
        <f t="shared" si="25"/>
        <v>-217512.05286212949</v>
      </c>
      <c r="P108" s="1">
        <f t="shared" si="26"/>
        <v>-81331.103518595395</v>
      </c>
      <c r="Q108" s="1">
        <f t="shared" si="27"/>
        <v>3654582.729108599</v>
      </c>
      <c r="R108" s="1">
        <f t="shared" si="32"/>
        <v>-132009.7858268288</v>
      </c>
      <c r="S108" s="91">
        <f t="shared" si="17"/>
        <v>3.6121712275214449E-2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>
        <f>Dataset!AE109</f>
        <v>444.6</v>
      </c>
      <c r="F109">
        <f>Dataset!AF109</f>
        <v>0</v>
      </c>
      <c r="G109" s="8">
        <f>Dataset!AR109</f>
        <v>31</v>
      </c>
      <c r="H109" s="100">
        <f>Dataset!BK109</f>
        <v>0.5</v>
      </c>
      <c r="I109">
        <f>Dataset!BI109</f>
        <v>0</v>
      </c>
      <c r="K109" s="8">
        <f t="shared" si="28"/>
        <v>500438.66002610797</v>
      </c>
      <c r="L109" s="1">
        <f t="shared" si="29"/>
        <v>932593.89768246072</v>
      </c>
      <c r="M109" s="1">
        <f t="shared" si="30"/>
        <v>0</v>
      </c>
      <c r="N109" s="1">
        <f t="shared" si="31"/>
        <v>3021081.3057071134</v>
      </c>
      <c r="O109" s="1">
        <f t="shared" si="25"/>
        <v>-217512.05286212949</v>
      </c>
      <c r="P109" s="1">
        <f t="shared" si="26"/>
        <v>0</v>
      </c>
      <c r="Q109" s="1">
        <f t="shared" si="27"/>
        <v>4236601.8105535526</v>
      </c>
      <c r="R109" s="1">
        <f t="shared" si="32"/>
        <v>-101921.07858201955</v>
      </c>
      <c r="S109" s="91">
        <f t="shared" si="17"/>
        <v>2.4057271166747336E-2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4279230.3037358206</v>
      </c>
      <c r="E110">
        <f>Dataset!AE110</f>
        <v>512.70000000000005</v>
      </c>
      <c r="F110">
        <f>Dataset!AF110</f>
        <v>0</v>
      </c>
      <c r="G110" s="8">
        <f>Dataset!AR110</f>
        <v>31</v>
      </c>
      <c r="H110" s="100">
        <f>Dataset!BK110</f>
        <v>0.5</v>
      </c>
      <c r="I110">
        <f>Dataset!BI110</f>
        <v>0</v>
      </c>
      <c r="K110" s="8">
        <f t="shared" si="28"/>
        <v>500438.66002610797</v>
      </c>
      <c r="L110" s="1">
        <f t="shared" si="29"/>
        <v>1075440.6013085868</v>
      </c>
      <c r="M110" s="1">
        <f t="shared" si="30"/>
        <v>0</v>
      </c>
      <c r="N110" s="1">
        <f t="shared" si="31"/>
        <v>3021081.3057071134</v>
      </c>
      <c r="O110" s="1">
        <f t="shared" si="25"/>
        <v>-217512.05286212949</v>
      </c>
      <c r="P110" s="1">
        <f t="shared" si="26"/>
        <v>0</v>
      </c>
      <c r="Q110" s="1">
        <f t="shared" si="27"/>
        <v>4379448.5141796786</v>
      </c>
      <c r="R110" s="1">
        <f t="shared" si="32"/>
        <v>100218.21044385806</v>
      </c>
      <c r="S110" s="91">
        <f t="shared" si="17"/>
        <v>2.2883751257578168E-2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4162970.6492228899</v>
      </c>
      <c r="E111">
        <f>Dataset!AE111</f>
        <v>527.6</v>
      </c>
      <c r="F111">
        <f>Dataset!AF111</f>
        <v>0</v>
      </c>
      <c r="G111" s="8">
        <f>Dataset!AR111</f>
        <v>28</v>
      </c>
      <c r="H111" s="100">
        <f>Dataset!BK111</f>
        <v>0.5</v>
      </c>
      <c r="I111">
        <f>Dataset!BI111</f>
        <v>0</v>
      </c>
      <c r="K111" s="8">
        <f t="shared" si="28"/>
        <v>500438.66002610797</v>
      </c>
      <c r="L111" s="1">
        <f t="shared" si="29"/>
        <v>1106694.8727333925</v>
      </c>
      <c r="M111" s="1">
        <f t="shared" si="30"/>
        <v>0</v>
      </c>
      <c r="N111" s="1">
        <f t="shared" si="31"/>
        <v>2728718.5987031991</v>
      </c>
      <c r="O111" s="1">
        <f t="shared" si="25"/>
        <v>-217512.05286212949</v>
      </c>
      <c r="P111" s="1">
        <f t="shared" si="26"/>
        <v>0</v>
      </c>
      <c r="Q111" s="1">
        <f t="shared" si="27"/>
        <v>4118340.0786005701</v>
      </c>
      <c r="R111" s="1">
        <f t="shared" si="32"/>
        <v>-44630.570622319821</v>
      </c>
      <c r="S111" s="91">
        <f t="shared" si="17"/>
        <v>1.0837028941399488E-2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4310574.3410223266</v>
      </c>
      <c r="E112">
        <f>Dataset!AE112</f>
        <v>339.3</v>
      </c>
      <c r="F112">
        <f>Dataset!AF112</f>
        <v>2.4</v>
      </c>
      <c r="G112" s="8">
        <f>Dataset!AR112</f>
        <v>31</v>
      </c>
      <c r="H112" s="100">
        <f>Dataset!BK112</f>
        <v>0.5</v>
      </c>
      <c r="I112">
        <f>Dataset!BI112</f>
        <v>1</v>
      </c>
      <c r="K112" s="8">
        <f t="shared" si="28"/>
        <v>500438.66002610797</v>
      </c>
      <c r="L112" s="1">
        <f t="shared" si="29"/>
        <v>711716.39559977269</v>
      </c>
      <c r="M112" s="1">
        <f t="shared" si="30"/>
        <v>8083.6446206606161</v>
      </c>
      <c r="N112" s="1">
        <f t="shared" si="31"/>
        <v>3021081.3057071134</v>
      </c>
      <c r="O112" s="1">
        <f t="shared" si="25"/>
        <v>-217512.05286212949</v>
      </c>
      <c r="P112" s="1">
        <f t="shared" si="26"/>
        <v>-81331.103518595395</v>
      </c>
      <c r="Q112" s="1">
        <f t="shared" si="27"/>
        <v>3942476.8495729296</v>
      </c>
      <c r="R112" s="1">
        <f t="shared" si="32"/>
        <v>-368097.49144939706</v>
      </c>
      <c r="S112" s="91">
        <f t="shared" si="17"/>
        <v>9.3367064790569762E-2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3499864.4409701372</v>
      </c>
      <c r="E113">
        <f>Dataset!AE113</f>
        <v>205.6</v>
      </c>
      <c r="F113">
        <f>Dataset!AF113</f>
        <v>10.8</v>
      </c>
      <c r="G113" s="8">
        <f>Dataset!AR113</f>
        <v>30</v>
      </c>
      <c r="H113" s="100">
        <f>Dataset!BK113</f>
        <v>0.5</v>
      </c>
      <c r="I113">
        <f>Dataset!BI113</f>
        <v>1</v>
      </c>
      <c r="K113" s="8">
        <f t="shared" si="28"/>
        <v>500438.66002610797</v>
      </c>
      <c r="L113" s="1">
        <f t="shared" si="29"/>
        <v>431266.99362013926</v>
      </c>
      <c r="M113" s="1">
        <f t="shared" si="30"/>
        <v>36376.400792972774</v>
      </c>
      <c r="N113" s="1">
        <f t="shared" si="31"/>
        <v>2923627.0700391419</v>
      </c>
      <c r="O113" s="1">
        <f t="shared" si="25"/>
        <v>-217512.05286212949</v>
      </c>
      <c r="P113" s="1">
        <f t="shared" si="26"/>
        <v>-81331.103518595395</v>
      </c>
      <c r="Q113" s="1">
        <f t="shared" si="27"/>
        <v>3592865.9680976369</v>
      </c>
      <c r="R113" s="1">
        <f t="shared" si="32"/>
        <v>93001.527127499692</v>
      </c>
      <c r="S113" s="91">
        <f t="shared" si="17"/>
        <v>2.5885053312117417E-2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3449365.510884</v>
      </c>
      <c r="E114">
        <f>Dataset!AE114</f>
        <v>108.6</v>
      </c>
      <c r="F114">
        <f>Dataset!AF114</f>
        <v>42.6</v>
      </c>
      <c r="G114" s="8">
        <f>Dataset!AR114</f>
        <v>31</v>
      </c>
      <c r="H114" s="100">
        <f>Dataset!BK114</f>
        <v>0.5</v>
      </c>
      <c r="I114">
        <f>Dataset!BI114</f>
        <v>1</v>
      </c>
      <c r="K114" s="8">
        <f t="shared" si="28"/>
        <v>500438.66002610797</v>
      </c>
      <c r="L114" s="1">
        <f t="shared" si="29"/>
        <v>227799.58904254436</v>
      </c>
      <c r="M114" s="1">
        <f t="shared" si="30"/>
        <v>143484.69201672595</v>
      </c>
      <c r="N114" s="1">
        <f t="shared" si="31"/>
        <v>3021081.3057071134</v>
      </c>
      <c r="O114" s="1">
        <f t="shared" si="25"/>
        <v>-217512.05286212949</v>
      </c>
      <c r="P114" s="1">
        <f t="shared" si="26"/>
        <v>-81331.103518595395</v>
      </c>
      <c r="Q114" s="1">
        <f t="shared" si="27"/>
        <v>3593961.0904117664</v>
      </c>
      <c r="R114" s="1">
        <f t="shared" si="32"/>
        <v>144595.57952776644</v>
      </c>
      <c r="S114" s="91">
        <f t="shared" si="17"/>
        <v>4.023292848482115E-2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3805926.2205004706</v>
      </c>
      <c r="E115">
        <f>Dataset!AE115</f>
        <v>1.6</v>
      </c>
      <c r="F115">
        <f>Dataset!AF115</f>
        <v>181.9</v>
      </c>
      <c r="G115" s="8">
        <f>Dataset!AR115</f>
        <v>30</v>
      </c>
      <c r="H115" s="100">
        <f>Dataset!BK115</f>
        <v>0.5</v>
      </c>
      <c r="I115">
        <f>Dataset!BI115</f>
        <v>0</v>
      </c>
      <c r="K115" s="8">
        <f t="shared" si="28"/>
        <v>500438.66002610797</v>
      </c>
      <c r="L115" s="1">
        <f t="shared" si="29"/>
        <v>3356.1633744757924</v>
      </c>
      <c r="M115" s="1">
        <f t="shared" si="30"/>
        <v>612672.89854090253</v>
      </c>
      <c r="N115" s="1">
        <f t="shared" si="31"/>
        <v>2923627.0700391419</v>
      </c>
      <c r="O115" s="1">
        <f t="shared" si="25"/>
        <v>-217512.05286212949</v>
      </c>
      <c r="P115" s="1">
        <f t="shared" si="26"/>
        <v>0</v>
      </c>
      <c r="Q115" s="1">
        <f t="shared" si="27"/>
        <v>3822582.7391184983</v>
      </c>
      <c r="R115" s="1">
        <f t="shared" si="32"/>
        <v>16656.51861802768</v>
      </c>
      <c r="S115" s="91">
        <f t="shared" si="17"/>
        <v>4.3573991080880399E-3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4009300.3572593862</v>
      </c>
      <c r="E116">
        <f>Dataset!AE116</f>
        <v>0</v>
      </c>
      <c r="F116">
        <f>Dataset!AF116</f>
        <v>173</v>
      </c>
      <c r="G116" s="8">
        <f>Dataset!AR116</f>
        <v>31</v>
      </c>
      <c r="H116" s="100">
        <f>Dataset!BK116</f>
        <v>0.5</v>
      </c>
      <c r="I116">
        <f>Dataset!BI116</f>
        <v>0</v>
      </c>
      <c r="K116" s="8">
        <f t="shared" si="28"/>
        <v>500438.66002610797</v>
      </c>
      <c r="L116" s="1">
        <f t="shared" si="29"/>
        <v>0</v>
      </c>
      <c r="M116" s="1">
        <f t="shared" si="30"/>
        <v>582696.04973928607</v>
      </c>
      <c r="N116" s="1">
        <f t="shared" si="31"/>
        <v>3021081.3057071134</v>
      </c>
      <c r="O116" s="1">
        <f t="shared" si="25"/>
        <v>-217512.05286212949</v>
      </c>
      <c r="P116" s="1">
        <f t="shared" si="26"/>
        <v>0</v>
      </c>
      <c r="Q116" s="1">
        <f t="shared" si="27"/>
        <v>3886703.9626103775</v>
      </c>
      <c r="R116" s="1">
        <f t="shared" si="32"/>
        <v>-122596.39464900875</v>
      </c>
      <c r="S116" s="91">
        <f t="shared" si="17"/>
        <v>3.1542508981484377E-2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4425743.8346883422</v>
      </c>
      <c r="E117">
        <f>Dataset!AE117</f>
        <v>0</v>
      </c>
      <c r="F117">
        <f>Dataset!AF117</f>
        <v>251.7</v>
      </c>
      <c r="G117" s="8">
        <f>Dataset!AR117</f>
        <v>31</v>
      </c>
      <c r="H117" s="100">
        <f>Dataset!BK117</f>
        <v>0.5</v>
      </c>
      <c r="I117">
        <f>Dataset!BI117</f>
        <v>0</v>
      </c>
      <c r="K117" s="8">
        <f t="shared" si="28"/>
        <v>500438.66002610797</v>
      </c>
      <c r="L117" s="1">
        <f t="shared" si="29"/>
        <v>0</v>
      </c>
      <c r="M117" s="1">
        <f t="shared" si="30"/>
        <v>847772.22959178209</v>
      </c>
      <c r="N117" s="1">
        <f t="shared" si="31"/>
        <v>3021081.3057071134</v>
      </c>
      <c r="O117" s="1">
        <f t="shared" si="25"/>
        <v>-217512.05286212949</v>
      </c>
      <c r="P117" s="1">
        <f t="shared" si="26"/>
        <v>0</v>
      </c>
      <c r="Q117" s="1">
        <f t="shared" si="27"/>
        <v>4151780.1424628743</v>
      </c>
      <c r="R117" s="1">
        <f t="shared" si="32"/>
        <v>-273963.69222546788</v>
      </c>
      <c r="S117" s="91">
        <f t="shared" si="17"/>
        <v>6.5987042382969263E-2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Dataset!I118</f>
        <v>3714372.6716474672</v>
      </c>
      <c r="E118">
        <f>Dataset!AE118</f>
        <v>6.1</v>
      </c>
      <c r="F118">
        <f>Dataset!AF118</f>
        <v>92.1</v>
      </c>
      <c r="G118" s="8">
        <f>Dataset!AR118</f>
        <v>30</v>
      </c>
      <c r="H118" s="100">
        <f>Dataset!BK118</f>
        <v>0.5</v>
      </c>
      <c r="I118">
        <f>Dataset!BI118</f>
        <v>1</v>
      </c>
      <c r="K118" s="8">
        <f t="shared" si="28"/>
        <v>500438.66002610797</v>
      </c>
      <c r="L118" s="1">
        <f t="shared" ref="L118:L121" si="33">E118*$X$10</f>
        <v>12795.372865188956</v>
      </c>
      <c r="M118" s="1">
        <f t="shared" ref="M118:M121" si="34">F118*$X$11</f>
        <v>310209.86231785116</v>
      </c>
      <c r="N118" s="1">
        <f t="shared" ref="N118:N121" si="35">G118*$X$12</f>
        <v>2923627.0700391419</v>
      </c>
      <c r="O118" s="1">
        <f t="shared" ref="O118:O121" si="36">H118*$X$13</f>
        <v>-217512.05286212949</v>
      </c>
      <c r="P118" s="1">
        <f t="shared" ref="P118:P121" si="37">I118*$X$14</f>
        <v>-81331.103518595395</v>
      </c>
      <c r="Q118" s="1">
        <f t="shared" ref="Q118:Q121" si="38">SUM(K118:P118)</f>
        <v>3448227.8088675649</v>
      </c>
      <c r="R118" s="1">
        <f t="shared" ref="R118:R121" si="39">Q118-D118</f>
        <v>-266144.86277990229</v>
      </c>
      <c r="S118" s="91">
        <f t="shared" ref="S118:S121" si="40">ABS(R118/Q118)</f>
        <v>7.71830857855378E-2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3697191.6858254434</v>
      </c>
      <c r="E119">
        <f>Dataset!AE119</f>
        <v>65.900000000000006</v>
      </c>
      <c r="F119">
        <f>Dataset!AF119</f>
        <v>66.8</v>
      </c>
      <c r="G119" s="8">
        <f>Dataset!AR119</f>
        <v>31</v>
      </c>
      <c r="H119" s="100">
        <f>Dataset!BK119</f>
        <v>0.5</v>
      </c>
      <c r="I119">
        <f>Dataset!BI119</f>
        <v>1</v>
      </c>
      <c r="K119" s="8">
        <f t="shared" si="28"/>
        <v>500438.66002610797</v>
      </c>
      <c r="L119" s="1">
        <f t="shared" si="33"/>
        <v>138231.97898622169</v>
      </c>
      <c r="M119" s="1">
        <f t="shared" si="34"/>
        <v>224994.77527505381</v>
      </c>
      <c r="N119" s="1">
        <f t="shared" si="35"/>
        <v>3021081.3057071134</v>
      </c>
      <c r="O119" s="1">
        <f t="shared" si="36"/>
        <v>-217512.05286212949</v>
      </c>
      <c r="P119" s="1">
        <f t="shared" si="37"/>
        <v>-81331.103518595395</v>
      </c>
      <c r="Q119" s="1">
        <f t="shared" si="38"/>
        <v>3585903.5636137715</v>
      </c>
      <c r="R119" s="1">
        <f t="shared" si="39"/>
        <v>-111288.1222116719</v>
      </c>
      <c r="S119" s="91">
        <f t="shared" si="40"/>
        <v>3.103488987849938E-2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Dataset!I120</f>
        <v>3991825.0538231386</v>
      </c>
      <c r="E120">
        <f>Dataset!AE120</f>
        <v>292.60000000000002</v>
      </c>
      <c r="F120">
        <f>Dataset!AF120</f>
        <v>0.1</v>
      </c>
      <c r="G120" s="8">
        <f>Dataset!AR120</f>
        <v>30</v>
      </c>
      <c r="H120" s="100">
        <f>Dataset!BK120</f>
        <v>0.5</v>
      </c>
      <c r="I120">
        <f>Dataset!BI120</f>
        <v>1</v>
      </c>
      <c r="K120" s="8">
        <f t="shared" si="28"/>
        <v>500438.66002610797</v>
      </c>
      <c r="L120" s="1">
        <f t="shared" si="33"/>
        <v>613758.37710726052</v>
      </c>
      <c r="M120" s="1">
        <f t="shared" si="34"/>
        <v>336.81852586085904</v>
      </c>
      <c r="N120" s="1">
        <f t="shared" si="35"/>
        <v>2923627.0700391419</v>
      </c>
      <c r="O120" s="1">
        <f t="shared" si="36"/>
        <v>-217512.05286212949</v>
      </c>
      <c r="P120" s="1">
        <f t="shared" si="37"/>
        <v>-81331.103518595395</v>
      </c>
      <c r="Q120" s="1">
        <f t="shared" si="38"/>
        <v>3739317.769317646</v>
      </c>
      <c r="R120" s="1">
        <f t="shared" si="39"/>
        <v>-252507.28450549254</v>
      </c>
      <c r="S120" s="91">
        <f t="shared" si="40"/>
        <v>6.7527634740593409E-2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4425787.6537417248</v>
      </c>
      <c r="E121">
        <f>Dataset!AE121</f>
        <v>402.3</v>
      </c>
      <c r="F121">
        <f>Dataset!AF121</f>
        <v>0</v>
      </c>
      <c r="G121" s="8">
        <f>Dataset!AR121</f>
        <v>31</v>
      </c>
      <c r="H121" s="100">
        <f>Dataset!BK121</f>
        <v>0.5</v>
      </c>
      <c r="I121">
        <f>Dataset!BI121</f>
        <v>0</v>
      </c>
      <c r="K121" s="8">
        <f t="shared" si="28"/>
        <v>500438.66002610797</v>
      </c>
      <c r="L121" s="1">
        <f t="shared" si="33"/>
        <v>843865.32846975699</v>
      </c>
      <c r="M121" s="1">
        <f t="shared" si="34"/>
        <v>0</v>
      </c>
      <c r="N121" s="1">
        <f t="shared" si="35"/>
        <v>3021081.3057071134</v>
      </c>
      <c r="O121" s="1">
        <f t="shared" si="36"/>
        <v>-217512.05286212949</v>
      </c>
      <c r="P121" s="1">
        <f t="shared" si="37"/>
        <v>0</v>
      </c>
      <c r="Q121" s="1">
        <f t="shared" si="38"/>
        <v>4147873.2413408482</v>
      </c>
      <c r="R121" s="1">
        <f t="shared" si="39"/>
        <v>-277914.41240087664</v>
      </c>
      <c r="S121" s="91">
        <f t="shared" si="40"/>
        <v>6.7001664764238938E-2</v>
      </c>
    </row>
    <row r="122" spans="1:19">
      <c r="A122" s="7">
        <f>Dataset!A122</f>
        <v>44562</v>
      </c>
      <c r="B122">
        <f>Dataset!B122</f>
        <v>2022</v>
      </c>
      <c r="C122">
        <f>Dataset!C122</f>
        <v>1</v>
      </c>
      <c r="D122" s="8">
        <f>Dataset!I122</f>
        <v>4985306.2104588151</v>
      </c>
      <c r="E122">
        <f>Dataset!AE122</f>
        <v>703</v>
      </c>
      <c r="F122">
        <f>Dataset!AF122</f>
        <v>0</v>
      </c>
      <c r="G122" s="8">
        <f>Dataset!AR122</f>
        <v>31</v>
      </c>
      <c r="H122" s="100">
        <f>Dataset!BK122</f>
        <v>0.25</v>
      </c>
      <c r="I122">
        <f>Dataset!BI122</f>
        <v>0</v>
      </c>
      <c r="K122" s="8">
        <f t="shared" si="28"/>
        <v>500438.66002610797</v>
      </c>
      <c r="L122" s="1">
        <f t="shared" ref="L122:L129" si="41">E122*$X$10</f>
        <v>1474614.2826603011</v>
      </c>
      <c r="M122" s="1">
        <f t="shared" ref="M122:M129" si="42">F122*$X$11</f>
        <v>0</v>
      </c>
      <c r="N122" s="1">
        <f t="shared" ref="N122:N129" si="43">G122*$X$12</f>
        <v>3021081.3057071134</v>
      </c>
      <c r="O122" s="1">
        <f t="shared" ref="O122:O129" si="44">H122*$X$13</f>
        <v>-108756.02643106475</v>
      </c>
      <c r="P122" s="1">
        <f t="shared" ref="P122:P129" si="45">I122*$X$14</f>
        <v>0</v>
      </c>
      <c r="Q122" s="1">
        <f t="shared" ref="Q122:Q129" si="46">SUM(K122:P122)</f>
        <v>4887378.2219624575</v>
      </c>
      <c r="R122" s="1">
        <f t="shared" ref="R122:R129" si="47">Q122-D122</f>
        <v>-97927.988496357575</v>
      </c>
      <c r="S122" s="91">
        <f t="shared" ref="S122:S129" si="48">ABS(R122/Q122)</f>
        <v>2.0036916327919468E-2</v>
      </c>
    </row>
    <row r="123" spans="1:19">
      <c r="A123" s="7">
        <f>Dataset!A123</f>
        <v>44593</v>
      </c>
      <c r="B123">
        <f>Dataset!B123</f>
        <v>2022</v>
      </c>
      <c r="C123">
        <f>Dataset!C123</f>
        <v>2</v>
      </c>
      <c r="D123" s="8">
        <f>Dataset!I123</f>
        <v>4417776.4326523533</v>
      </c>
      <c r="E123">
        <f>Dataset!AE123</f>
        <v>530.1</v>
      </c>
      <c r="F123">
        <f>Dataset!AF123</f>
        <v>0</v>
      </c>
      <c r="G123" s="8">
        <f>Dataset!AR123</f>
        <v>28</v>
      </c>
      <c r="H123" s="100">
        <f>Dataset!BK123</f>
        <v>0.25</v>
      </c>
      <c r="I123">
        <f>Dataset!BI123</f>
        <v>0</v>
      </c>
      <c r="K123" s="8">
        <f t="shared" si="28"/>
        <v>500438.66002610797</v>
      </c>
      <c r="L123" s="1">
        <f t="shared" si="41"/>
        <v>1111938.878006011</v>
      </c>
      <c r="M123" s="1">
        <f t="shared" si="42"/>
        <v>0</v>
      </c>
      <c r="N123" s="1">
        <f t="shared" si="43"/>
        <v>2728718.5987031991</v>
      </c>
      <c r="O123" s="1">
        <f t="shared" si="44"/>
        <v>-108756.02643106475</v>
      </c>
      <c r="P123" s="1">
        <f t="shared" si="45"/>
        <v>0</v>
      </c>
      <c r="Q123" s="1">
        <f t="shared" si="46"/>
        <v>4232340.1103042532</v>
      </c>
      <c r="R123" s="1">
        <f t="shared" si="47"/>
        <v>-185436.32234810013</v>
      </c>
      <c r="S123" s="91">
        <f t="shared" si="48"/>
        <v>4.3814135328261589E-2</v>
      </c>
    </row>
    <row r="124" spans="1:19">
      <c r="A124" s="7">
        <f>Dataset!A124</f>
        <v>44621</v>
      </c>
      <c r="B124">
        <f>Dataset!B124</f>
        <v>2022</v>
      </c>
      <c r="C124">
        <f>Dataset!C124</f>
        <v>3</v>
      </c>
      <c r="D124" s="8">
        <f>Dataset!I124</f>
        <v>4512593.0605340628</v>
      </c>
      <c r="E124">
        <f>Dataset!AE124</f>
        <v>415.9</v>
      </c>
      <c r="F124">
        <f>Dataset!AF124</f>
        <v>0</v>
      </c>
      <c r="G124" s="8">
        <f>Dataset!AR124</f>
        <v>31</v>
      </c>
      <c r="H124" s="100">
        <f>Dataset!BK124</f>
        <v>0.25</v>
      </c>
      <c r="I124">
        <f>Dataset!BI124</f>
        <v>1</v>
      </c>
      <c r="K124" s="8">
        <f t="shared" si="28"/>
        <v>500438.66002610797</v>
      </c>
      <c r="L124" s="1">
        <f t="shared" si="41"/>
        <v>872392.71715280111</v>
      </c>
      <c r="M124" s="1">
        <f t="shared" si="42"/>
        <v>0</v>
      </c>
      <c r="N124" s="1">
        <f t="shared" si="43"/>
        <v>3021081.3057071134</v>
      </c>
      <c r="O124" s="1">
        <f t="shared" si="44"/>
        <v>-108756.02643106475</v>
      </c>
      <c r="P124" s="1">
        <f t="shared" si="45"/>
        <v>-81331.103518595395</v>
      </c>
      <c r="Q124" s="1">
        <f t="shared" si="46"/>
        <v>4203825.5529363621</v>
      </c>
      <c r="R124" s="1">
        <f t="shared" si="47"/>
        <v>-308767.50759770069</v>
      </c>
      <c r="S124" s="91">
        <f t="shared" si="48"/>
        <v>7.3449172357313283E-2</v>
      </c>
    </row>
    <row r="125" spans="1:19">
      <c r="A125" s="7">
        <f>Dataset!A125</f>
        <v>44652</v>
      </c>
      <c r="B125">
        <f>Dataset!B125</f>
        <v>2022</v>
      </c>
      <c r="C125">
        <f>Dataset!C125</f>
        <v>4</v>
      </c>
      <c r="D125" s="8">
        <f>Dataset!I125</f>
        <v>3858057.5566227846</v>
      </c>
      <c r="E125">
        <f>Dataset!AE125</f>
        <v>255.8</v>
      </c>
      <c r="F125">
        <f>Dataset!AF125</f>
        <v>2.2999999999999998</v>
      </c>
      <c r="G125" s="8">
        <f>Dataset!AR125</f>
        <v>30</v>
      </c>
      <c r="H125" s="100">
        <f>Dataset!BK125</f>
        <v>0.25</v>
      </c>
      <c r="I125">
        <f>Dataset!BI125</f>
        <v>1</v>
      </c>
      <c r="K125" s="8">
        <f t="shared" si="28"/>
        <v>500438.66002610797</v>
      </c>
      <c r="L125" s="1">
        <f t="shared" si="41"/>
        <v>536566.61949431733</v>
      </c>
      <c r="M125" s="1">
        <f t="shared" si="42"/>
        <v>7746.8260947997569</v>
      </c>
      <c r="N125" s="1">
        <f t="shared" si="43"/>
        <v>2923627.0700391419</v>
      </c>
      <c r="O125" s="1">
        <f t="shared" si="44"/>
        <v>-108756.02643106475</v>
      </c>
      <c r="P125" s="1">
        <f t="shared" si="45"/>
        <v>-81331.103518595395</v>
      </c>
      <c r="Q125" s="1">
        <f t="shared" si="46"/>
        <v>3778292.045704707</v>
      </c>
      <c r="R125" s="1">
        <f t="shared" si="47"/>
        <v>-79765.510918077547</v>
      </c>
      <c r="S125" s="91">
        <f t="shared" si="48"/>
        <v>2.1111526042238513E-2</v>
      </c>
    </row>
    <row r="126" spans="1:19">
      <c r="A126" s="7">
        <f>Dataset!A126</f>
        <v>44682</v>
      </c>
      <c r="B126">
        <f>Dataset!B126</f>
        <v>2022</v>
      </c>
      <c r="C126">
        <f>Dataset!C126</f>
        <v>5</v>
      </c>
      <c r="D126" s="8">
        <f>Dataset!I126</f>
        <v>3778311.1590075605</v>
      </c>
      <c r="E126">
        <f>Dataset!AE126</f>
        <v>64.2</v>
      </c>
      <c r="F126">
        <f>Dataset!AF126</f>
        <v>74</v>
      </c>
      <c r="G126" s="8">
        <f>Dataset!AR126</f>
        <v>31</v>
      </c>
      <c r="H126" s="100">
        <f>Dataset!BK126</f>
        <v>0.25</v>
      </c>
      <c r="I126">
        <f>Dataset!BI126</f>
        <v>1</v>
      </c>
      <c r="K126" s="8">
        <f t="shared" si="28"/>
        <v>500438.66002610797</v>
      </c>
      <c r="L126" s="1">
        <f t="shared" si="41"/>
        <v>134666.05540084117</v>
      </c>
      <c r="M126" s="1">
        <f t="shared" si="42"/>
        <v>249245.70913703568</v>
      </c>
      <c r="N126" s="1">
        <f t="shared" si="43"/>
        <v>3021081.3057071134</v>
      </c>
      <c r="O126" s="1">
        <f t="shared" si="44"/>
        <v>-108756.02643106475</v>
      </c>
      <c r="P126" s="1">
        <f t="shared" si="45"/>
        <v>-81331.103518595395</v>
      </c>
      <c r="Q126" s="1">
        <f t="shared" si="46"/>
        <v>3715344.6003214382</v>
      </c>
      <c r="R126" s="1">
        <f t="shared" si="47"/>
        <v>-62966.558686122298</v>
      </c>
      <c r="S126" s="91">
        <f t="shared" si="48"/>
        <v>1.6947703499878494E-2</v>
      </c>
    </row>
    <row r="127" spans="1:19">
      <c r="A127" s="7">
        <f>Dataset!A127</f>
        <v>44713</v>
      </c>
      <c r="B127">
        <f>Dataset!B127</f>
        <v>2022</v>
      </c>
      <c r="C127">
        <f>Dataset!C127</f>
        <v>6</v>
      </c>
      <c r="D127" s="8">
        <f>Dataset!I127</f>
        <v>3855126.1784313698</v>
      </c>
      <c r="E127">
        <f>Dataset!AE127</f>
        <v>4.3</v>
      </c>
      <c r="F127">
        <f>Dataset!AF127</f>
        <v>101.7</v>
      </c>
      <c r="G127" s="8">
        <f>Dataset!AR127</f>
        <v>30</v>
      </c>
      <c r="H127" s="100">
        <f>Dataset!BK127</f>
        <v>0.25</v>
      </c>
      <c r="I127">
        <f>Dataset!BI127</f>
        <v>0</v>
      </c>
      <c r="K127" s="8">
        <f t="shared" si="28"/>
        <v>500438.66002610797</v>
      </c>
      <c r="L127" s="1">
        <f t="shared" si="41"/>
        <v>9019.68906890369</v>
      </c>
      <c r="M127" s="1">
        <f t="shared" si="42"/>
        <v>342544.44080049364</v>
      </c>
      <c r="N127" s="1">
        <f t="shared" si="43"/>
        <v>2923627.0700391419</v>
      </c>
      <c r="O127" s="1">
        <f t="shared" si="44"/>
        <v>-108756.02643106475</v>
      </c>
      <c r="P127" s="1">
        <f t="shared" si="45"/>
        <v>0</v>
      </c>
      <c r="Q127" s="1">
        <f t="shared" si="46"/>
        <v>3666873.8335035825</v>
      </c>
      <c r="R127" s="1">
        <f t="shared" si="47"/>
        <v>-188252.34492778732</v>
      </c>
      <c r="S127" s="91">
        <f t="shared" si="48"/>
        <v>5.1338647980674626E-2</v>
      </c>
    </row>
    <row r="128" spans="1:19">
      <c r="A128" s="7">
        <f>Dataset!A128</f>
        <v>44743</v>
      </c>
      <c r="B128">
        <f>Dataset!B128</f>
        <v>2022</v>
      </c>
      <c r="C128">
        <f>Dataset!C128</f>
        <v>7</v>
      </c>
      <c r="D128" s="8">
        <f>Dataset!I128</f>
        <v>4185328.571053315</v>
      </c>
      <c r="E128">
        <f>Dataset!AE128</f>
        <v>0</v>
      </c>
      <c r="F128">
        <f>Dataset!AF128</f>
        <v>188.1</v>
      </c>
      <c r="G128" s="8">
        <f>Dataset!AR128</f>
        <v>31</v>
      </c>
      <c r="H128" s="100">
        <f>Dataset!BK128</f>
        <v>0.25</v>
      </c>
      <c r="I128">
        <f>Dataset!BI128</f>
        <v>0</v>
      </c>
      <c r="K128" s="8">
        <f t="shared" si="28"/>
        <v>500438.66002610797</v>
      </c>
      <c r="L128" s="1">
        <f t="shared" si="41"/>
        <v>0</v>
      </c>
      <c r="M128" s="1">
        <f t="shared" si="42"/>
        <v>633555.64714427583</v>
      </c>
      <c r="N128" s="1">
        <f t="shared" si="43"/>
        <v>3021081.3057071134</v>
      </c>
      <c r="O128" s="1">
        <f t="shared" si="44"/>
        <v>-108756.02643106475</v>
      </c>
      <c r="P128" s="1">
        <f t="shared" si="45"/>
        <v>0</v>
      </c>
      <c r="Q128" s="1">
        <f t="shared" si="46"/>
        <v>4046319.5864464329</v>
      </c>
      <c r="R128" s="1">
        <f t="shared" si="47"/>
        <v>-139008.98460688209</v>
      </c>
      <c r="S128" s="91">
        <f t="shared" si="48"/>
        <v>3.4354425456779809E-2</v>
      </c>
    </row>
    <row r="129" spans="1:19">
      <c r="A129" s="7">
        <f>Dataset!A129</f>
        <v>44774</v>
      </c>
      <c r="B129">
        <f>Dataset!B129</f>
        <v>2022</v>
      </c>
      <c r="C129">
        <f>Dataset!C129</f>
        <v>8</v>
      </c>
      <c r="D129" s="8">
        <f>Dataset!I129</f>
        <v>4300267.2282133754</v>
      </c>
      <c r="E129">
        <f>Dataset!AE129</f>
        <v>0</v>
      </c>
      <c r="F129">
        <f>Dataset!AF129</f>
        <v>204.9</v>
      </c>
      <c r="G129" s="8">
        <f>Dataset!AR129</f>
        <v>31</v>
      </c>
      <c r="H129" s="100">
        <f>Dataset!BK129</f>
        <v>0.25</v>
      </c>
      <c r="I129">
        <f>Dataset!BI129</f>
        <v>0</v>
      </c>
      <c r="K129" s="8">
        <f t="shared" si="28"/>
        <v>500438.66002610797</v>
      </c>
      <c r="L129" s="1">
        <f t="shared" si="41"/>
        <v>0</v>
      </c>
      <c r="M129" s="1">
        <f t="shared" si="42"/>
        <v>690141.1594889001</v>
      </c>
      <c r="N129" s="1">
        <f t="shared" si="43"/>
        <v>3021081.3057071134</v>
      </c>
      <c r="O129" s="1">
        <f t="shared" si="44"/>
        <v>-108756.02643106475</v>
      </c>
      <c r="P129" s="1">
        <f t="shared" si="45"/>
        <v>0</v>
      </c>
      <c r="Q129" s="1">
        <f t="shared" si="46"/>
        <v>4102905.0987910568</v>
      </c>
      <c r="R129" s="1">
        <f t="shared" si="47"/>
        <v>-197362.12942231866</v>
      </c>
      <c r="S129" s="91">
        <f t="shared" si="48"/>
        <v>4.8103020827967108E-2</v>
      </c>
    </row>
    <row r="130" spans="1:19">
      <c r="A130" s="7">
        <f>Dataset!A130</f>
        <v>44805</v>
      </c>
      <c r="B130">
        <f>Dataset!B130</f>
        <v>2022</v>
      </c>
      <c r="C130">
        <f>Dataset!C130</f>
        <v>9</v>
      </c>
      <c r="D130" s="8">
        <f>Dataset!I130</f>
        <v>3810606.8142782073</v>
      </c>
      <c r="E130">
        <f>Dataset!AE130</f>
        <v>18</v>
      </c>
      <c r="F130">
        <f>Dataset!AF130</f>
        <v>108.3</v>
      </c>
      <c r="G130" s="8">
        <f>Dataset!AR130</f>
        <v>30</v>
      </c>
      <c r="H130" s="100">
        <f>Dataset!BK130</f>
        <v>0.25</v>
      </c>
      <c r="I130">
        <f>Dataset!BI130</f>
        <v>1</v>
      </c>
      <c r="K130" s="8">
        <f t="shared" si="28"/>
        <v>500438.66002610797</v>
      </c>
      <c r="L130" s="1">
        <f t="shared" ref="L130:L133" si="49">E130*$X$10</f>
        <v>37756.83796285266</v>
      </c>
      <c r="M130" s="1">
        <f t="shared" ref="M130:M133" si="50">F130*$X$11</f>
        <v>364774.46350731031</v>
      </c>
      <c r="N130" s="1">
        <f t="shared" ref="N130:N133" si="51">G130*$X$12</f>
        <v>2923627.0700391419</v>
      </c>
      <c r="O130" s="1">
        <f t="shared" ref="O130:O133" si="52">H130*$X$13</f>
        <v>-108756.02643106475</v>
      </c>
      <c r="P130" s="1">
        <f t="shared" ref="P130:P133" si="53">I130*$X$14</f>
        <v>-81331.103518595395</v>
      </c>
      <c r="Q130" s="1">
        <f t="shared" ref="Q130:Q133" si="54">SUM(K130:P130)</f>
        <v>3636509.9015857531</v>
      </c>
      <c r="R130" s="1">
        <f t="shared" ref="R130:R133" si="55">Q130-D130</f>
        <v>-174096.91269245418</v>
      </c>
      <c r="S130" s="91">
        <f t="shared" ref="S130:S133" si="56">ABS(R130/Q130)</f>
        <v>4.7874725328408065E-2</v>
      </c>
    </row>
    <row r="131" spans="1:19">
      <c r="A131" s="7">
        <f>Dataset!A131</f>
        <v>44835</v>
      </c>
      <c r="B131">
        <f>Dataset!B131</f>
        <v>2022</v>
      </c>
      <c r="C131">
        <f>Dataset!C131</f>
        <v>10</v>
      </c>
      <c r="D131" s="8">
        <f>Dataset!I131</f>
        <v>3700656.0686203181</v>
      </c>
      <c r="E131">
        <f>Dataset!AE131</f>
        <v>129.6</v>
      </c>
      <c r="F131">
        <f>Dataset!AF131</f>
        <v>17.100000000000001</v>
      </c>
      <c r="G131" s="8">
        <f>Dataset!AR131</f>
        <v>31</v>
      </c>
      <c r="H131" s="100">
        <f>Dataset!BK131</f>
        <v>0.25</v>
      </c>
      <c r="I131">
        <f>Dataset!BI131</f>
        <v>1</v>
      </c>
      <c r="K131" s="8">
        <f t="shared" si="28"/>
        <v>500438.66002610797</v>
      </c>
      <c r="L131" s="1">
        <f t="shared" si="49"/>
        <v>271849.23333253915</v>
      </c>
      <c r="M131" s="1">
        <f t="shared" si="50"/>
        <v>57595.967922206895</v>
      </c>
      <c r="N131" s="1">
        <f t="shared" si="51"/>
        <v>3021081.3057071134</v>
      </c>
      <c r="O131" s="1">
        <f t="shared" si="52"/>
        <v>-108756.02643106475</v>
      </c>
      <c r="P131" s="1">
        <f t="shared" si="53"/>
        <v>-81331.103518595395</v>
      </c>
      <c r="Q131" s="1">
        <f t="shared" si="54"/>
        <v>3660878.0370383072</v>
      </c>
      <c r="R131" s="1">
        <f t="shared" si="55"/>
        <v>-39778.03158201091</v>
      </c>
      <c r="S131" s="91">
        <f t="shared" si="56"/>
        <v>1.0865707947537034E-2</v>
      </c>
    </row>
    <row r="132" spans="1:19">
      <c r="A132" s="7">
        <f>Dataset!A132</f>
        <v>44866</v>
      </c>
      <c r="B132">
        <f>Dataset!B132</f>
        <v>2022</v>
      </c>
      <c r="C132">
        <f>Dataset!C132</f>
        <v>11</v>
      </c>
      <c r="D132" s="8">
        <f>Dataset!I132</f>
        <v>4034971.1233745315</v>
      </c>
      <c r="E132">
        <f>Dataset!AE132</f>
        <v>257.39999999999998</v>
      </c>
      <c r="F132">
        <f>Dataset!AF132</f>
        <v>17.5</v>
      </c>
      <c r="G132" s="8">
        <f>Dataset!AR132</f>
        <v>30</v>
      </c>
      <c r="H132" s="100">
        <f>Dataset!BK132</f>
        <v>0.25</v>
      </c>
      <c r="I132">
        <f>Dataset!BI132</f>
        <v>1</v>
      </c>
      <c r="K132" s="8">
        <f t="shared" si="28"/>
        <v>500438.66002610797</v>
      </c>
      <c r="L132" s="1">
        <f t="shared" si="49"/>
        <v>539922.782868793</v>
      </c>
      <c r="M132" s="1">
        <f t="shared" si="50"/>
        <v>58943.242025650325</v>
      </c>
      <c r="N132" s="1">
        <f t="shared" si="51"/>
        <v>2923627.0700391419</v>
      </c>
      <c r="O132" s="1">
        <f t="shared" si="52"/>
        <v>-108756.02643106475</v>
      </c>
      <c r="P132" s="1">
        <f t="shared" si="53"/>
        <v>-81331.103518595395</v>
      </c>
      <c r="Q132" s="1">
        <f t="shared" si="54"/>
        <v>3832844.6250100331</v>
      </c>
      <c r="R132" s="1">
        <f t="shared" si="55"/>
        <v>-202126.49836449837</v>
      </c>
      <c r="S132" s="91">
        <f t="shared" si="56"/>
        <v>5.2735374934215935E-2</v>
      </c>
    </row>
    <row r="133" spans="1:19">
      <c r="A133" s="7">
        <f>Dataset!A133</f>
        <v>44896</v>
      </c>
      <c r="B133">
        <f>Dataset!B133</f>
        <v>2022</v>
      </c>
      <c r="C133">
        <f>Dataset!C133</f>
        <v>12</v>
      </c>
      <c r="D133" s="8">
        <f>Dataset!I133</f>
        <v>4646491.1124461293</v>
      </c>
      <c r="E133">
        <f>Dataset!AE133</f>
        <v>443.7</v>
      </c>
      <c r="F133">
        <f>Dataset!AF133</f>
        <v>0</v>
      </c>
      <c r="G133" s="8">
        <f>Dataset!AR133</f>
        <v>31</v>
      </c>
      <c r="H133" s="100">
        <f>Dataset!BK133</f>
        <v>0.25</v>
      </c>
      <c r="I133">
        <f>Dataset!BI133</f>
        <v>0</v>
      </c>
      <c r="K133" s="8">
        <f t="shared" si="28"/>
        <v>500438.66002610797</v>
      </c>
      <c r="L133" s="1">
        <f t="shared" si="49"/>
        <v>930706.05578431801</v>
      </c>
      <c r="M133" s="1">
        <f t="shared" si="50"/>
        <v>0</v>
      </c>
      <c r="N133" s="1">
        <f t="shared" si="51"/>
        <v>3021081.3057071134</v>
      </c>
      <c r="O133" s="1">
        <f t="shared" si="52"/>
        <v>-108756.02643106475</v>
      </c>
      <c r="P133" s="1">
        <f t="shared" si="53"/>
        <v>0</v>
      </c>
      <c r="Q133" s="1">
        <f t="shared" si="54"/>
        <v>4343469.9950864743</v>
      </c>
      <c r="R133" s="1">
        <f t="shared" si="55"/>
        <v>-303021.11735965498</v>
      </c>
      <c r="S133" s="91">
        <f t="shared" si="56"/>
        <v>6.976475437897485E-2</v>
      </c>
    </row>
    <row r="134" spans="1:19">
      <c r="S134" s="91">
        <f>AVERAGE(S2:S133)</f>
        <v>2.5632988059972162E-2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>
    <tabColor theme="4" tint="0.79998168889431442"/>
  </sheetPr>
  <dimension ref="A1:AN134"/>
  <sheetViews>
    <sheetView topLeftCell="S1" workbookViewId="0">
      <selection activeCell="AG12" sqref="AG12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0" width="11.85546875" customWidth="1"/>
    <col min="21" max="21" width="17.7109375" bestFit="1" customWidth="1"/>
    <col min="22" max="22" width="10.85546875" bestFit="1" customWidth="1"/>
    <col min="23" max="23" width="8.42578125" bestFit="1" customWidth="1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M1" t="str">
        <f>AA9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0" t="str">
        <f t="shared" si="0"/>
        <v>Dec</v>
      </c>
      <c r="S1" t="str">
        <f t="shared" si="0"/>
        <v>D_2012</v>
      </c>
      <c r="T1" s="100" t="str">
        <f t="shared" si="0"/>
        <v>OntarioGDP</v>
      </c>
      <c r="U1" s="36" t="s">
        <v>138</v>
      </c>
      <c r="V1" s="36" t="s">
        <v>139</v>
      </c>
      <c r="W1" s="36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0">
        <f>Dataset!BL2</f>
        <v>0</v>
      </c>
      <c r="I2" s="100">
        <f>Dataset!BF2</f>
        <v>0</v>
      </c>
      <c r="J2" s="100">
        <f>Dataset!BM2</f>
        <v>1</v>
      </c>
      <c r="K2" s="100">
        <f>Dataset!AM2</f>
        <v>634944.30000000005</v>
      </c>
      <c r="M2" s="8">
        <f t="shared" ref="M2:M33" si="1">$AB$9</f>
        <v>-3061641.28284716</v>
      </c>
      <c r="N2" s="1">
        <f t="shared" ref="N2:N33" si="2">E2*$AB$10</f>
        <v>937351.69330353639</v>
      </c>
      <c r="O2" s="1">
        <f t="shared" ref="O2:O33" si="3">F2*$AB$11</f>
        <v>0</v>
      </c>
      <c r="P2" s="1">
        <f>G2*$AB$12</f>
        <v>7594575.9513506098</v>
      </c>
      <c r="Q2" s="1">
        <f>H2*$AB$13</f>
        <v>0</v>
      </c>
      <c r="R2" s="1">
        <f>I2*$AB$14</f>
        <v>0</v>
      </c>
      <c r="S2" s="1">
        <f>J2*$AB$15</f>
        <v>1893266.3366913099</v>
      </c>
      <c r="T2" s="1">
        <f>K2*$AB$16</f>
        <v>5239390.2095362768</v>
      </c>
      <c r="U2" s="1">
        <f>SUM(M2:T2)</f>
        <v>12602942.908034572</v>
      </c>
      <c r="V2" s="1">
        <f t="shared" ref="V2:V33" si="4">U2-D2</f>
        <v>-425526.78156689368</v>
      </c>
      <c r="W2" s="91">
        <f>ABS(V2/U2)</f>
        <v>3.3764080712895536E-2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0">
        <f>Dataset!BL3</f>
        <v>0</v>
      </c>
      <c r="I3" s="100">
        <f>Dataset!BF3</f>
        <v>0</v>
      </c>
      <c r="J3" s="100">
        <f>Dataset!BM3</f>
        <v>1</v>
      </c>
      <c r="K3" s="100">
        <f>Dataset!AM3</f>
        <v>634944.30000000005</v>
      </c>
      <c r="M3" s="8">
        <f t="shared" si="1"/>
        <v>-3061641.28284716</v>
      </c>
      <c r="N3" s="1">
        <f t="shared" si="2"/>
        <v>809299.97518738068</v>
      </c>
      <c r="O3" s="1">
        <f t="shared" si="3"/>
        <v>0</v>
      </c>
      <c r="P3" s="1">
        <f t="shared" ref="P3:P66" si="5">G3*$AB$12</f>
        <v>7104603.3093279898</v>
      </c>
      <c r="Q3" s="1">
        <f t="shared" ref="Q3:Q66" si="6">H3*$AB$13</f>
        <v>0</v>
      </c>
      <c r="R3" s="1">
        <f t="shared" ref="R3:R66" si="7">I3*$AB$14</f>
        <v>0</v>
      </c>
      <c r="S3" s="1">
        <f t="shared" ref="S3:S66" si="8">J3*$AB$15</f>
        <v>1893266.3366913099</v>
      </c>
      <c r="T3" s="1">
        <f t="shared" ref="T3:T66" si="9">K3*$AB$16</f>
        <v>5239390.2095362768</v>
      </c>
      <c r="U3" s="1">
        <f t="shared" ref="U3:U66" si="10">SUM(M3:T3)</f>
        <v>11984918.547895797</v>
      </c>
      <c r="V3" s="1">
        <f t="shared" si="4"/>
        <v>-564576.4851574935</v>
      </c>
      <c r="W3" s="91">
        <f t="shared" ref="W3:W54" si="11">ABS(V3/U3)</f>
        <v>4.7107244233763834E-2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0">
        <f>Dataset!BL4</f>
        <v>0</v>
      </c>
      <c r="I4" s="100">
        <f>Dataset!BF4</f>
        <v>0</v>
      </c>
      <c r="J4" s="100">
        <f>Dataset!BM4</f>
        <v>1</v>
      </c>
      <c r="K4" s="100">
        <f>Dataset!AM4</f>
        <v>634944.30000000005</v>
      </c>
      <c r="M4" s="8">
        <f t="shared" si="1"/>
        <v>-3061641.28284716</v>
      </c>
      <c r="N4" s="1">
        <f t="shared" si="2"/>
        <v>499090.17918767961</v>
      </c>
      <c r="O4" s="1">
        <f t="shared" si="3"/>
        <v>13460.916969032567</v>
      </c>
      <c r="P4" s="1">
        <f t="shared" si="5"/>
        <v>7594575.9513506098</v>
      </c>
      <c r="Q4" s="1">
        <f t="shared" si="6"/>
        <v>0</v>
      </c>
      <c r="R4" s="1">
        <f t="shared" si="7"/>
        <v>0</v>
      </c>
      <c r="S4" s="1">
        <f t="shared" si="8"/>
        <v>1893266.3366913099</v>
      </c>
      <c r="T4" s="1">
        <f t="shared" si="9"/>
        <v>5239390.2095362768</v>
      </c>
      <c r="U4" s="1">
        <f t="shared" si="10"/>
        <v>12178142.310887748</v>
      </c>
      <c r="V4" s="1">
        <f t="shared" si="4"/>
        <v>-374993.3326467406</v>
      </c>
      <c r="W4" s="91">
        <f t="shared" si="11"/>
        <v>3.0792326372428864E-2</v>
      </c>
      <c r="AA4" s="36" t="s">
        <v>274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0">
        <f>Dataset!BL5</f>
        <v>0</v>
      </c>
      <c r="I5" s="100">
        <f>Dataset!BF5</f>
        <v>0</v>
      </c>
      <c r="J5" s="100">
        <f>Dataset!BM5</f>
        <v>1</v>
      </c>
      <c r="K5" s="100">
        <f>Dataset!AM5</f>
        <v>634944.30000000005</v>
      </c>
      <c r="M5" s="8">
        <f t="shared" si="1"/>
        <v>-3061641.28284716</v>
      </c>
      <c r="N5" s="1">
        <f t="shared" si="2"/>
        <v>522536.26842021517</v>
      </c>
      <c r="O5" s="1">
        <f t="shared" si="3"/>
        <v>0</v>
      </c>
      <c r="P5" s="1">
        <f t="shared" si="5"/>
        <v>7349589.6303393003</v>
      </c>
      <c r="Q5" s="1">
        <f t="shared" si="6"/>
        <v>0</v>
      </c>
      <c r="R5" s="1">
        <f t="shared" si="7"/>
        <v>0</v>
      </c>
      <c r="S5" s="1">
        <f t="shared" si="8"/>
        <v>1893266.3366913099</v>
      </c>
      <c r="T5" s="1">
        <f t="shared" si="9"/>
        <v>5239390.2095362768</v>
      </c>
      <c r="U5" s="1">
        <f t="shared" si="10"/>
        <v>11943141.162139941</v>
      </c>
      <c r="V5" s="1">
        <f t="shared" si="4"/>
        <v>324073.55774931423</v>
      </c>
      <c r="W5" s="91">
        <f t="shared" si="11"/>
        <v>2.7134700440168587E-2</v>
      </c>
      <c r="AA5" t="s">
        <v>244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0">
        <f>Dataset!BL6</f>
        <v>0</v>
      </c>
      <c r="I6" s="100">
        <f>Dataset!BF6</f>
        <v>0</v>
      </c>
      <c r="J6" s="100">
        <f>Dataset!BM6</f>
        <v>1</v>
      </c>
      <c r="K6" s="100">
        <f>Dataset!AM6</f>
        <v>634944.30000000005</v>
      </c>
      <c r="M6" s="8">
        <f t="shared" si="1"/>
        <v>-3061641.28284716</v>
      </c>
      <c r="N6" s="1">
        <f t="shared" si="2"/>
        <v>146251.130037914</v>
      </c>
      <c r="O6" s="1">
        <f t="shared" si="3"/>
        <v>117302.27644442665</v>
      </c>
      <c r="P6" s="1">
        <f t="shared" si="5"/>
        <v>7594575.9513506098</v>
      </c>
      <c r="Q6" s="1">
        <f t="shared" si="6"/>
        <v>0</v>
      </c>
      <c r="R6" s="1">
        <f t="shared" si="7"/>
        <v>0</v>
      </c>
      <c r="S6" s="1">
        <f t="shared" si="8"/>
        <v>1893266.3366913099</v>
      </c>
      <c r="T6" s="1">
        <f t="shared" si="9"/>
        <v>5239390.2095362768</v>
      </c>
      <c r="U6" s="1">
        <f t="shared" si="10"/>
        <v>11929144.621213377</v>
      </c>
      <c r="V6" s="1">
        <f t="shared" si="4"/>
        <v>-359380.08206771687</v>
      </c>
      <c r="W6" s="91">
        <f t="shared" si="11"/>
        <v>3.0126223922932238E-2</v>
      </c>
      <c r="AA6" t="s">
        <v>273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0">
        <f>Dataset!BL7</f>
        <v>0</v>
      </c>
      <c r="I7" s="100">
        <f>Dataset!BF7</f>
        <v>0</v>
      </c>
      <c r="J7" s="100">
        <f>Dataset!BM7</f>
        <v>1</v>
      </c>
      <c r="K7" s="100">
        <f>Dataset!AM7</f>
        <v>634944.30000000005</v>
      </c>
      <c r="M7" s="8">
        <f t="shared" si="1"/>
        <v>-3061641.28284716</v>
      </c>
      <c r="N7" s="1">
        <f t="shared" si="2"/>
        <v>35415.071847745996</v>
      </c>
      <c r="O7" s="1">
        <f t="shared" si="3"/>
        <v>374021.19292526203</v>
      </c>
      <c r="P7" s="1">
        <f t="shared" si="5"/>
        <v>7349589.6303393003</v>
      </c>
      <c r="Q7" s="1">
        <f t="shared" si="6"/>
        <v>0</v>
      </c>
      <c r="R7" s="1">
        <f t="shared" si="7"/>
        <v>0</v>
      </c>
      <c r="S7" s="1">
        <f t="shared" si="8"/>
        <v>1893266.3366913099</v>
      </c>
      <c r="T7" s="1">
        <f t="shared" si="9"/>
        <v>5239390.2095362768</v>
      </c>
      <c r="U7" s="1">
        <f t="shared" si="10"/>
        <v>11830041.158492735</v>
      </c>
      <c r="V7" s="1">
        <f t="shared" si="4"/>
        <v>-517494.08407668024</v>
      </c>
      <c r="W7" s="91">
        <f t="shared" si="11"/>
        <v>4.3744064550880576E-2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0">
        <f>Dataset!BL8</f>
        <v>0</v>
      </c>
      <c r="I8" s="100">
        <f>Dataset!BF8</f>
        <v>0</v>
      </c>
      <c r="J8" s="100">
        <f>Dataset!BM8</f>
        <v>1</v>
      </c>
      <c r="K8" s="100">
        <f>Dataset!AM8</f>
        <v>634944.30000000005</v>
      </c>
      <c r="M8" s="8">
        <f t="shared" si="1"/>
        <v>-3061641.28284716</v>
      </c>
      <c r="N8" s="1">
        <f t="shared" si="2"/>
        <v>0</v>
      </c>
      <c r="O8" s="1">
        <f t="shared" si="3"/>
        <v>604299.02250264061</v>
      </c>
      <c r="P8" s="1">
        <f t="shared" si="5"/>
        <v>7594575.9513506098</v>
      </c>
      <c r="Q8" s="1">
        <f t="shared" si="6"/>
        <v>0</v>
      </c>
      <c r="R8" s="1">
        <f t="shared" si="7"/>
        <v>0</v>
      </c>
      <c r="S8" s="1">
        <f t="shared" si="8"/>
        <v>1893266.3366913099</v>
      </c>
      <c r="T8" s="1">
        <f t="shared" si="9"/>
        <v>5239390.2095362768</v>
      </c>
      <c r="U8" s="1">
        <f t="shared" si="10"/>
        <v>12269890.237233676</v>
      </c>
      <c r="V8" s="1">
        <f t="shared" si="4"/>
        <v>931667.2290055491</v>
      </c>
      <c r="W8" s="91">
        <f t="shared" si="11"/>
        <v>7.5931178762981291E-2</v>
      </c>
      <c r="AB8" t="s">
        <v>120</v>
      </c>
      <c r="AC8" t="s">
        <v>121</v>
      </c>
      <c r="AD8" t="s">
        <v>122</v>
      </c>
      <c r="AE8" t="s">
        <v>123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0">
        <f>Dataset!BL9</f>
        <v>0</v>
      </c>
      <c r="I9" s="100">
        <f>Dataset!BF9</f>
        <v>0</v>
      </c>
      <c r="J9" s="100">
        <f>Dataset!BM9</f>
        <v>0</v>
      </c>
      <c r="K9" s="100">
        <f>Dataset!AM9</f>
        <v>634944.30000000005</v>
      </c>
      <c r="M9" s="8">
        <f t="shared" si="1"/>
        <v>-3061641.28284716</v>
      </c>
      <c r="N9" s="1">
        <f t="shared" si="2"/>
        <v>0</v>
      </c>
      <c r="O9" s="1">
        <f t="shared" si="3"/>
        <v>431230.09004365047</v>
      </c>
      <c r="P9" s="1">
        <f t="shared" si="5"/>
        <v>7594575.9513506098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5239390.2095362768</v>
      </c>
      <c r="U9" s="1">
        <f t="shared" si="10"/>
        <v>10203554.968083378</v>
      </c>
      <c r="V9" s="1">
        <f t="shared" si="4"/>
        <v>-55427.646279504523</v>
      </c>
      <c r="W9" s="91">
        <f t="shared" si="11"/>
        <v>5.4321897076932179E-3</v>
      </c>
      <c r="AA9" t="s">
        <v>124</v>
      </c>
      <c r="AB9" s="8">
        <v>-3061641.28284716</v>
      </c>
      <c r="AC9">
        <v>1315315.97601908</v>
      </c>
      <c r="AD9">
        <v>-2.3276850115616301</v>
      </c>
      <c r="AE9">
        <v>2.15491919149053E-2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0">
        <f>Dataset!BL10</f>
        <v>0</v>
      </c>
      <c r="I10" s="100">
        <f>Dataset!BF10</f>
        <v>0</v>
      </c>
      <c r="J10" s="100">
        <f>Dataset!BM10</f>
        <v>0</v>
      </c>
      <c r="K10" s="100">
        <f>Dataset!AM10</f>
        <v>634944.30000000005</v>
      </c>
      <c r="M10" s="8">
        <f t="shared" si="1"/>
        <v>-3061641.28284716</v>
      </c>
      <c r="N10" s="1">
        <f t="shared" si="2"/>
        <v>88209.762287441408</v>
      </c>
      <c r="O10" s="1">
        <f t="shared" si="3"/>
        <v>117302.27644442665</v>
      </c>
      <c r="P10" s="1">
        <f t="shared" si="5"/>
        <v>7349589.6303393003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5239390.2095362768</v>
      </c>
      <c r="U10" s="1">
        <f t="shared" si="10"/>
        <v>9732850.5957602859</v>
      </c>
      <c r="V10" s="1">
        <f t="shared" si="4"/>
        <v>199569.46141327173</v>
      </c>
      <c r="W10" s="91">
        <f t="shared" si="11"/>
        <v>2.0504728748246267E-2</v>
      </c>
      <c r="AA10" t="s">
        <v>28</v>
      </c>
      <c r="AB10" s="8">
        <v>1639.5866596178701</v>
      </c>
      <c r="AC10">
        <v>226.06365293866801</v>
      </c>
      <c r="AD10">
        <v>7.2527654857576502</v>
      </c>
      <c r="AE10" s="90">
        <v>3.8715991463117903E-11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0">
        <f>Dataset!BL11</f>
        <v>0</v>
      </c>
      <c r="I11" s="100">
        <f>Dataset!BF11</f>
        <v>0</v>
      </c>
      <c r="J11" s="100">
        <f>Dataset!BM11</f>
        <v>0</v>
      </c>
      <c r="K11" s="100">
        <f>Dataset!AM11</f>
        <v>634944.30000000005</v>
      </c>
      <c r="M11" s="8">
        <f t="shared" si="1"/>
        <v>-3061641.28284716</v>
      </c>
      <c r="N11" s="1">
        <f t="shared" si="2"/>
        <v>294469.76406736946</v>
      </c>
      <c r="O11" s="1">
        <f t="shared" si="3"/>
        <v>7211.205519124589</v>
      </c>
      <c r="P11" s="1">
        <f t="shared" si="5"/>
        <v>7594575.9513506098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5239390.2095362768</v>
      </c>
      <c r="U11" s="1">
        <f t="shared" si="10"/>
        <v>10074005.84762622</v>
      </c>
      <c r="V11" s="1">
        <f t="shared" si="4"/>
        <v>-32745.850855696946</v>
      </c>
      <c r="W11" s="91">
        <f t="shared" si="11"/>
        <v>3.2505292681970187E-3</v>
      </c>
      <c r="AA11" t="s">
        <v>27</v>
      </c>
      <c r="AB11" s="8">
        <v>4807.4703460830597</v>
      </c>
      <c r="AC11">
        <v>1304.9137007439101</v>
      </c>
      <c r="AD11">
        <v>3.6841289530046502</v>
      </c>
      <c r="AE11" s="90">
        <v>3.413408522086E-4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0">
        <f>Dataset!BL12</f>
        <v>0</v>
      </c>
      <c r="I12" s="100">
        <f>Dataset!BF12</f>
        <v>0</v>
      </c>
      <c r="J12" s="100">
        <f>Dataset!BM12</f>
        <v>0</v>
      </c>
      <c r="K12" s="100">
        <f>Dataset!AM12</f>
        <v>634944.30000000005</v>
      </c>
      <c r="M12" s="8">
        <f t="shared" si="1"/>
        <v>-3061641.28284716</v>
      </c>
      <c r="N12" s="1">
        <f t="shared" si="2"/>
        <v>632880.45061249787</v>
      </c>
      <c r="O12" s="1">
        <f t="shared" si="3"/>
        <v>0</v>
      </c>
      <c r="P12" s="1">
        <f t="shared" si="5"/>
        <v>7349589.6303393003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5239390.2095362768</v>
      </c>
      <c r="U12" s="1">
        <f t="shared" si="10"/>
        <v>10160219.007640915</v>
      </c>
      <c r="V12" s="1">
        <f t="shared" si="4"/>
        <v>242879.4187173564</v>
      </c>
      <c r="W12" s="91">
        <f t="shared" si="11"/>
        <v>2.3904939306396918E-2</v>
      </c>
      <c r="AA12" t="s">
        <v>74</v>
      </c>
      <c r="AB12" s="8">
        <v>244986.32101131001</v>
      </c>
      <c r="AC12">
        <v>31678.0990536229</v>
      </c>
      <c r="AD12">
        <v>7.7336181251472897</v>
      </c>
      <c r="AE12" s="90">
        <v>3.10958716066187E-12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0">
        <f>Dataset!BL13</f>
        <v>0</v>
      </c>
      <c r="I13" s="100">
        <f>Dataset!BF13</f>
        <v>1</v>
      </c>
      <c r="J13" s="100">
        <f>Dataset!BM13</f>
        <v>0</v>
      </c>
      <c r="K13" s="100">
        <f>Dataset!AM13</f>
        <v>634944.30000000005</v>
      </c>
      <c r="M13" s="8">
        <f t="shared" si="1"/>
        <v>-3061641.28284716</v>
      </c>
      <c r="N13" s="1">
        <f t="shared" si="2"/>
        <v>789297.01794004266</v>
      </c>
      <c r="O13" s="1">
        <f t="shared" si="3"/>
        <v>0</v>
      </c>
      <c r="P13" s="1">
        <f t="shared" si="5"/>
        <v>7594575.9513506098</v>
      </c>
      <c r="Q13" s="1">
        <f t="shared" si="6"/>
        <v>0</v>
      </c>
      <c r="R13" s="1">
        <f t="shared" si="7"/>
        <v>-571968.75197684194</v>
      </c>
      <c r="S13" s="1">
        <f t="shared" si="8"/>
        <v>0</v>
      </c>
      <c r="T13" s="1">
        <f t="shared" si="9"/>
        <v>5239390.2095362768</v>
      </c>
      <c r="U13" s="1">
        <f t="shared" si="10"/>
        <v>9989653.1440029275</v>
      </c>
      <c r="V13" s="1">
        <f t="shared" si="4"/>
        <v>30785.404442951083</v>
      </c>
      <c r="W13" s="91">
        <f t="shared" si="11"/>
        <v>3.0817290649808433E-3</v>
      </c>
      <c r="AA13" t="s">
        <v>193</v>
      </c>
      <c r="AB13" s="8">
        <v>-2562339.4392476501</v>
      </c>
      <c r="AC13">
        <v>330593.98248770699</v>
      </c>
      <c r="AD13">
        <v>-7.7507140933605001</v>
      </c>
      <c r="AE13" s="90">
        <v>2.8401052529858201E-12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0">
        <f>Dataset!BL14</f>
        <v>0</v>
      </c>
      <c r="I14" s="100">
        <f>Dataset!BF14</f>
        <v>0</v>
      </c>
      <c r="J14" s="100">
        <f>Dataset!BM14</f>
        <v>0</v>
      </c>
      <c r="K14" s="100">
        <f>Dataset!AM14</f>
        <v>643937</v>
      </c>
      <c r="M14" s="8">
        <f t="shared" si="1"/>
        <v>-3061641.28284716</v>
      </c>
      <c r="N14" s="1">
        <f t="shared" si="2"/>
        <v>945877.5439335492</v>
      </c>
      <c r="O14" s="1">
        <f t="shared" si="3"/>
        <v>0</v>
      </c>
      <c r="P14" s="1">
        <f t="shared" si="5"/>
        <v>7594575.9513506098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5313595.5600485923</v>
      </c>
      <c r="U14" s="1">
        <f t="shared" si="10"/>
        <v>10792407.772485591</v>
      </c>
      <c r="V14" s="1">
        <f t="shared" si="4"/>
        <v>99750.738377792761</v>
      </c>
      <c r="W14" s="91">
        <f t="shared" si="11"/>
        <v>9.2426769336958845E-3</v>
      </c>
      <c r="AA14" t="s">
        <v>49</v>
      </c>
      <c r="AB14" s="8">
        <v>-571968.75197684194</v>
      </c>
      <c r="AC14">
        <v>105751.11807729201</v>
      </c>
      <c r="AD14">
        <v>-5.4086307773956603</v>
      </c>
      <c r="AE14" s="90">
        <v>3.1415568106672201E-7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0">
        <f>Dataset!BL15</f>
        <v>0</v>
      </c>
      <c r="I15" s="100">
        <f>Dataset!BF15</f>
        <v>0</v>
      </c>
      <c r="J15" s="100">
        <f>Dataset!BM15</f>
        <v>0</v>
      </c>
      <c r="K15" s="100">
        <f>Dataset!AM15</f>
        <v>643937</v>
      </c>
      <c r="M15" s="8">
        <f t="shared" si="1"/>
        <v>-3061641.28284716</v>
      </c>
      <c r="N15" s="1">
        <f t="shared" si="2"/>
        <v>970307.38516185537</v>
      </c>
      <c r="O15" s="1">
        <f t="shared" si="3"/>
        <v>0</v>
      </c>
      <c r="P15" s="1">
        <f t="shared" si="5"/>
        <v>6859616.9883166803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5313595.5600485923</v>
      </c>
      <c r="U15" s="1">
        <f t="shared" si="10"/>
        <v>10081878.650679968</v>
      </c>
      <c r="V15" s="1">
        <f t="shared" si="4"/>
        <v>-84874.297231756151</v>
      </c>
      <c r="W15" s="91">
        <f t="shared" si="11"/>
        <v>8.4185001796298984E-3</v>
      </c>
      <c r="AA15" t="s">
        <v>251</v>
      </c>
      <c r="AB15" s="8">
        <v>1893266.3366913099</v>
      </c>
      <c r="AC15">
        <v>231715.22846582299</v>
      </c>
      <c r="AD15">
        <v>8.1706599485348708</v>
      </c>
      <c r="AE15" s="90">
        <v>3.00697659012563E-13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0">
        <f>Dataset!BL16</f>
        <v>0</v>
      </c>
      <c r="I16" s="100">
        <f>Dataset!BF16</f>
        <v>0</v>
      </c>
      <c r="J16" s="100">
        <f>Dataset!BM16</f>
        <v>0</v>
      </c>
      <c r="K16" s="100">
        <f>Dataset!AM16</f>
        <v>643937</v>
      </c>
      <c r="M16" s="8">
        <f t="shared" si="1"/>
        <v>-3061641.28284716</v>
      </c>
      <c r="N16" s="1">
        <f t="shared" si="2"/>
        <v>852912.98033321602</v>
      </c>
      <c r="O16" s="1">
        <f t="shared" si="3"/>
        <v>0</v>
      </c>
      <c r="P16" s="1">
        <f t="shared" si="5"/>
        <v>7594575.9513506098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5313595.5600485923</v>
      </c>
      <c r="U16" s="1">
        <f t="shared" si="10"/>
        <v>10699443.208885258</v>
      </c>
      <c r="V16" s="1">
        <f t="shared" si="4"/>
        <v>-89769.884823510423</v>
      </c>
      <c r="W16" s="91">
        <f t="shared" si="11"/>
        <v>8.390145456257183E-3</v>
      </c>
      <c r="AA16" t="s">
        <v>61</v>
      </c>
      <c r="AB16" s="8">
        <v>8.2517320173380195</v>
      </c>
      <c r="AC16">
        <v>1.26881385414665</v>
      </c>
      <c r="AD16">
        <v>6.5035008802672696</v>
      </c>
      <c r="AE16" s="90">
        <v>1.73625185520174E-9</v>
      </c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0">
        <f>Dataset!BL17</f>
        <v>0</v>
      </c>
      <c r="I17" s="100">
        <f>Dataset!BF17</f>
        <v>0</v>
      </c>
      <c r="J17" s="100">
        <f>Dataset!BM17</f>
        <v>0</v>
      </c>
      <c r="K17" s="100">
        <f>Dataset!AM17</f>
        <v>643937</v>
      </c>
      <c r="M17" s="8">
        <f t="shared" si="1"/>
        <v>-3061641.28284716</v>
      </c>
      <c r="N17" s="1">
        <f t="shared" si="2"/>
        <v>507288.11248576897</v>
      </c>
      <c r="O17" s="1">
        <f t="shared" si="3"/>
        <v>0</v>
      </c>
      <c r="P17" s="1">
        <f t="shared" si="5"/>
        <v>7349589.6303393003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5313595.5600485923</v>
      </c>
      <c r="U17" s="1">
        <f t="shared" si="10"/>
        <v>10108832.020026501</v>
      </c>
      <c r="V17" s="1">
        <f t="shared" si="4"/>
        <v>205394.05527265742</v>
      </c>
      <c r="W17" s="91">
        <f t="shared" si="11"/>
        <v>2.0318277607715058E-2</v>
      </c>
      <c r="AB17" s="8"/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0">
        <f>Dataset!BL18</f>
        <v>0</v>
      </c>
      <c r="I18" s="100">
        <f>Dataset!BF18</f>
        <v>0</v>
      </c>
      <c r="J18" s="100">
        <f>Dataset!BM18</f>
        <v>0</v>
      </c>
      <c r="K18" s="100">
        <f>Dataset!AM18</f>
        <v>643937</v>
      </c>
      <c r="M18" s="8">
        <f t="shared" si="1"/>
        <v>-3061641.28284716</v>
      </c>
      <c r="N18" s="1">
        <f t="shared" si="2"/>
        <v>196914.35782010618</v>
      </c>
      <c r="O18" s="1">
        <f t="shared" si="3"/>
        <v>75477.284433504028</v>
      </c>
      <c r="P18" s="1">
        <f t="shared" si="5"/>
        <v>7594575.9513506098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5313595.5600485923</v>
      </c>
      <c r="U18" s="1">
        <f t="shared" si="10"/>
        <v>10118921.870805651</v>
      </c>
      <c r="V18" s="1">
        <f t="shared" si="4"/>
        <v>472020.12872397713</v>
      </c>
      <c r="W18" s="91">
        <f t="shared" si="11"/>
        <v>4.6647274754221986E-2</v>
      </c>
      <c r="AA18" t="s">
        <v>128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0">
        <f>Dataset!BL19</f>
        <v>0</v>
      </c>
      <c r="I19" s="100">
        <f>Dataset!BF19</f>
        <v>0</v>
      </c>
      <c r="J19" s="100">
        <f>Dataset!BM19</f>
        <v>0</v>
      </c>
      <c r="K19" s="100">
        <f>Dataset!AM19</f>
        <v>643937</v>
      </c>
      <c r="M19" s="8">
        <f t="shared" si="1"/>
        <v>-3061641.28284716</v>
      </c>
      <c r="N19" s="1">
        <f t="shared" si="2"/>
        <v>64599.714388944078</v>
      </c>
      <c r="O19" s="1">
        <f t="shared" si="3"/>
        <v>197106.28418940544</v>
      </c>
      <c r="P19" s="1">
        <f t="shared" si="5"/>
        <v>7349589.6303393003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5313595.5600485923</v>
      </c>
      <c r="U19" s="1">
        <f t="shared" si="10"/>
        <v>9863249.9061190821</v>
      </c>
      <c r="V19" s="1">
        <f t="shared" si="4"/>
        <v>162071.5793971587</v>
      </c>
      <c r="W19" s="91">
        <f t="shared" si="11"/>
        <v>1.6431863831880684E-2</v>
      </c>
      <c r="AA19" t="s">
        <v>129</v>
      </c>
      <c r="AB19">
        <v>10770187.093330899</v>
      </c>
      <c r="AC19" t="s">
        <v>130</v>
      </c>
      <c r="AD19">
        <v>790285.209018594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0">
        <f>Dataset!BL20</f>
        <v>0</v>
      </c>
      <c r="I20" s="100">
        <f>Dataset!BF20</f>
        <v>0</v>
      </c>
      <c r="J20" s="100">
        <f>Dataset!BM20</f>
        <v>0</v>
      </c>
      <c r="K20" s="100">
        <f>Dataset!AM20</f>
        <v>643937</v>
      </c>
      <c r="M20" s="8">
        <f t="shared" si="1"/>
        <v>-3061641.28284716</v>
      </c>
      <c r="N20" s="1">
        <f t="shared" si="2"/>
        <v>327.91733192357401</v>
      </c>
      <c r="O20" s="1">
        <f t="shared" si="3"/>
        <v>471132.09391613986</v>
      </c>
      <c r="P20" s="1">
        <f t="shared" si="5"/>
        <v>7594575.9513506098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5313595.5600485923</v>
      </c>
      <c r="U20" s="1">
        <f t="shared" si="10"/>
        <v>10317990.239800107</v>
      </c>
      <c r="V20" s="1">
        <f t="shared" si="4"/>
        <v>517380.47174635716</v>
      </c>
      <c r="W20" s="91">
        <f t="shared" si="11"/>
        <v>5.0143531804346865E-2</v>
      </c>
      <c r="AA20" t="s">
        <v>131</v>
      </c>
      <c r="AB20">
        <v>16246412895924</v>
      </c>
      <c r="AC20" t="s">
        <v>132</v>
      </c>
      <c r="AD20" s="90">
        <v>361966.101780397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0">
        <f>Dataset!BL21</f>
        <v>0</v>
      </c>
      <c r="I21" s="100">
        <f>Dataset!BF21</f>
        <v>0</v>
      </c>
      <c r="J21" s="100">
        <f>Dataset!BM21</f>
        <v>0</v>
      </c>
      <c r="K21" s="100">
        <f>Dataset!AM21</f>
        <v>643937</v>
      </c>
      <c r="M21" s="8">
        <f t="shared" si="1"/>
        <v>-3061641.28284716</v>
      </c>
      <c r="N21" s="1">
        <f t="shared" si="2"/>
        <v>2951.2559873121663</v>
      </c>
      <c r="O21" s="1">
        <f t="shared" si="3"/>
        <v>307197.35511470749</v>
      </c>
      <c r="P21" s="1">
        <f t="shared" si="5"/>
        <v>7594575.9513506098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5313595.5600485923</v>
      </c>
      <c r="U21" s="1">
        <f t="shared" si="10"/>
        <v>10156678.839654062</v>
      </c>
      <c r="V21" s="1">
        <f t="shared" si="4"/>
        <v>411962.21461397409</v>
      </c>
      <c r="W21" s="91">
        <f t="shared" si="11"/>
        <v>4.0560720794436934E-2</v>
      </c>
      <c r="AA21" t="s">
        <v>133</v>
      </c>
      <c r="AB21">
        <v>0.80143244988643603</v>
      </c>
      <c r="AC21" t="s">
        <v>134</v>
      </c>
      <c r="AD21" s="90">
        <v>0.79022299141228303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0">
        <f>Dataset!BL22</f>
        <v>0</v>
      </c>
      <c r="I22" s="100">
        <f>Dataset!BF22</f>
        <v>0</v>
      </c>
      <c r="J22" s="100">
        <f>Dataset!BM22</f>
        <v>0</v>
      </c>
      <c r="K22" s="100">
        <f>Dataset!AM22</f>
        <v>643937</v>
      </c>
      <c r="M22" s="8">
        <f t="shared" si="1"/>
        <v>-3061641.28284716</v>
      </c>
      <c r="N22" s="1">
        <f t="shared" si="2"/>
        <v>103621.87688784939</v>
      </c>
      <c r="O22" s="1">
        <f t="shared" si="3"/>
        <v>115860.03534060174</v>
      </c>
      <c r="P22" s="1">
        <f t="shared" si="5"/>
        <v>7349589.6303393003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5313595.5600485923</v>
      </c>
      <c r="U22" s="1">
        <f t="shared" si="10"/>
        <v>9821025.819769185</v>
      </c>
      <c r="V22" s="1">
        <f t="shared" si="4"/>
        <v>363487.56564013474</v>
      </c>
      <c r="W22" s="91">
        <f t="shared" si="11"/>
        <v>3.701116078001284E-2</v>
      </c>
      <c r="AA22" t="s">
        <v>269</v>
      </c>
      <c r="AB22">
        <v>71.055956562064495</v>
      </c>
      <c r="AC22" t="s">
        <v>135</v>
      </c>
      <c r="AD22" s="90">
        <v>2.26822234588288E-40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0">
        <f>Dataset!BL23</f>
        <v>0</v>
      </c>
      <c r="I23" s="100">
        <f>Dataset!BF23</f>
        <v>0</v>
      </c>
      <c r="J23" s="100">
        <f>Dataset!BM23</f>
        <v>0</v>
      </c>
      <c r="K23" s="100">
        <f>Dataset!AM23</f>
        <v>643937</v>
      </c>
      <c r="M23" s="8">
        <f t="shared" si="1"/>
        <v>-3061641.28284716</v>
      </c>
      <c r="N23" s="1">
        <f t="shared" si="2"/>
        <v>287583.50009697443</v>
      </c>
      <c r="O23" s="1">
        <f t="shared" si="3"/>
        <v>480.74703460830597</v>
      </c>
      <c r="P23" s="1">
        <f t="shared" si="5"/>
        <v>7594575.9513506098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5313595.5600485923</v>
      </c>
      <c r="U23" s="1">
        <f t="shared" si="10"/>
        <v>10134594.475683626</v>
      </c>
      <c r="V23" s="1">
        <f t="shared" si="4"/>
        <v>636764.71236747876</v>
      </c>
      <c r="W23" s="91">
        <f t="shared" si="11"/>
        <v>6.2830803333601165E-2</v>
      </c>
      <c r="AA23" t="s">
        <v>136</v>
      </c>
      <c r="AB23">
        <v>-9.9387403035937696E-2</v>
      </c>
      <c r="AC23" t="s">
        <v>137</v>
      </c>
      <c r="AD23" s="90">
        <v>2.1870166723039302</v>
      </c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0">
        <f>Dataset!BL24</f>
        <v>0</v>
      </c>
      <c r="I24" s="100">
        <f>Dataset!BF24</f>
        <v>0</v>
      </c>
      <c r="J24" s="100">
        <f>Dataset!BM24</f>
        <v>0</v>
      </c>
      <c r="K24" s="100">
        <f>Dataset!AM24</f>
        <v>643937</v>
      </c>
      <c r="M24" s="8">
        <f t="shared" si="1"/>
        <v>-3061641.28284716</v>
      </c>
      <c r="N24" s="1">
        <f t="shared" si="2"/>
        <v>683215.76106276643</v>
      </c>
      <c r="O24" s="1">
        <f t="shared" si="3"/>
        <v>0</v>
      </c>
      <c r="P24" s="1">
        <f t="shared" si="5"/>
        <v>7349589.6303393003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5313595.5600485923</v>
      </c>
      <c r="U24" s="1">
        <f t="shared" si="10"/>
        <v>10284759.668603498</v>
      </c>
      <c r="V24" s="1">
        <f t="shared" si="4"/>
        <v>318258.67518168502</v>
      </c>
      <c r="W24" s="91">
        <f t="shared" si="11"/>
        <v>3.094468761902526E-2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0">
        <f>Dataset!BL25</f>
        <v>0</v>
      </c>
      <c r="I25" s="100">
        <f>Dataset!BF25</f>
        <v>1</v>
      </c>
      <c r="J25" s="100">
        <f>Dataset!BM25</f>
        <v>0</v>
      </c>
      <c r="K25" s="100">
        <f>Dataset!AM25</f>
        <v>643937</v>
      </c>
      <c r="M25" s="8">
        <f t="shared" si="1"/>
        <v>-3061641.28284716</v>
      </c>
      <c r="N25" s="1">
        <f t="shared" si="2"/>
        <v>1074749.0553795139</v>
      </c>
      <c r="O25" s="1">
        <f t="shared" si="3"/>
        <v>0</v>
      </c>
      <c r="P25" s="1">
        <f t="shared" si="5"/>
        <v>7594575.9513506098</v>
      </c>
      <c r="Q25" s="1">
        <f t="shared" si="6"/>
        <v>0</v>
      </c>
      <c r="R25" s="1">
        <f t="shared" si="7"/>
        <v>-571968.75197684194</v>
      </c>
      <c r="S25" s="1">
        <f t="shared" si="8"/>
        <v>0</v>
      </c>
      <c r="T25" s="1">
        <f t="shared" si="9"/>
        <v>5313595.5600485923</v>
      </c>
      <c r="U25" s="1">
        <f t="shared" si="10"/>
        <v>10349310.531954713</v>
      </c>
      <c r="V25" s="1">
        <f t="shared" si="4"/>
        <v>656089.23843864352</v>
      </c>
      <c r="W25" s="91">
        <f t="shared" si="11"/>
        <v>6.3394487624358245E-2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0">
        <f>Dataset!BL26</f>
        <v>0</v>
      </c>
      <c r="I26" s="100">
        <f>Dataset!BF26</f>
        <v>0</v>
      </c>
      <c r="J26" s="100">
        <f>Dataset!BM26</f>
        <v>0</v>
      </c>
      <c r="K26" s="100">
        <f>Dataset!AM26</f>
        <v>659861.19999999995</v>
      </c>
      <c r="M26" s="8">
        <f t="shared" si="1"/>
        <v>-3061641.28284716</v>
      </c>
      <c r="N26" s="1">
        <f t="shared" si="2"/>
        <v>1252808.1666140147</v>
      </c>
      <c r="O26" s="1">
        <f t="shared" si="3"/>
        <v>0</v>
      </c>
      <c r="P26" s="1">
        <f t="shared" si="5"/>
        <v>7594575.9513506098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5444997.7910390859</v>
      </c>
      <c r="U26" s="1">
        <f t="shared" si="10"/>
        <v>11230740.62615655</v>
      </c>
      <c r="V26" s="1">
        <f t="shared" si="4"/>
        <v>401055.7194895912</v>
      </c>
      <c r="W26" s="91">
        <f t="shared" si="11"/>
        <v>3.5710531730696986E-2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0">
        <f>Dataset!BL27</f>
        <v>0</v>
      </c>
      <c r="I27" s="100">
        <f>Dataset!BF27</f>
        <v>0</v>
      </c>
      <c r="J27" s="100">
        <f>Dataset!BM27</f>
        <v>0</v>
      </c>
      <c r="K27" s="100">
        <f>Dataset!AM27</f>
        <v>659861.19999999995</v>
      </c>
      <c r="M27" s="8">
        <f t="shared" si="1"/>
        <v>-3061641.28284716</v>
      </c>
      <c r="N27" s="1">
        <f t="shared" si="2"/>
        <v>1121641.233844585</v>
      </c>
      <c r="O27" s="1">
        <f t="shared" si="3"/>
        <v>0</v>
      </c>
      <c r="P27" s="1">
        <f t="shared" si="5"/>
        <v>6859616.9883166803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5444997.7910390859</v>
      </c>
      <c r="U27" s="1">
        <f t="shared" si="10"/>
        <v>10364614.730353191</v>
      </c>
      <c r="V27" s="1">
        <f t="shared" si="4"/>
        <v>561050.89883121103</v>
      </c>
      <c r="W27" s="91">
        <f t="shared" si="11"/>
        <v>5.413138002979994E-2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0">
        <f>Dataset!BL28</f>
        <v>0</v>
      </c>
      <c r="I28" s="100">
        <f>Dataset!BF28</f>
        <v>0</v>
      </c>
      <c r="J28" s="100">
        <f>Dataset!BM28</f>
        <v>0</v>
      </c>
      <c r="K28" s="100">
        <f>Dataset!AM28</f>
        <v>659861.19999999995</v>
      </c>
      <c r="M28" s="8">
        <f t="shared" si="1"/>
        <v>-3061641.28284716</v>
      </c>
      <c r="N28" s="1">
        <f t="shared" si="2"/>
        <v>1095243.8886247373</v>
      </c>
      <c r="O28" s="1">
        <f t="shared" si="3"/>
        <v>0</v>
      </c>
      <c r="P28" s="1">
        <f t="shared" si="5"/>
        <v>7594575.9513506098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5444997.7910390859</v>
      </c>
      <c r="U28" s="1">
        <f t="shared" si="10"/>
        <v>11073176.348167274</v>
      </c>
      <c r="V28" s="1">
        <f t="shared" si="4"/>
        <v>456143.55028930493</v>
      </c>
      <c r="W28" s="91">
        <f t="shared" si="11"/>
        <v>4.1193559638811446E-2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0">
        <f>Dataset!BL29</f>
        <v>0</v>
      </c>
      <c r="I29" s="100">
        <f>Dataset!BF29</f>
        <v>0</v>
      </c>
      <c r="J29" s="100">
        <f>Dataset!BM29</f>
        <v>0</v>
      </c>
      <c r="K29" s="100">
        <f>Dataset!AM29</f>
        <v>659861.19999999995</v>
      </c>
      <c r="M29" s="8">
        <f t="shared" si="1"/>
        <v>-3061641.28284716</v>
      </c>
      <c r="N29" s="1">
        <f t="shared" si="2"/>
        <v>540571.72167601169</v>
      </c>
      <c r="O29" s="1">
        <f t="shared" si="3"/>
        <v>0</v>
      </c>
      <c r="P29" s="1">
        <f t="shared" si="5"/>
        <v>7349589.6303393003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5444997.7910390859</v>
      </c>
      <c r="U29" s="1">
        <f t="shared" si="10"/>
        <v>10273517.860207237</v>
      </c>
      <c r="V29" s="1">
        <f t="shared" si="4"/>
        <v>518652.30951417424</v>
      </c>
      <c r="W29" s="91">
        <f t="shared" si="11"/>
        <v>5.0484392646367775E-2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0">
        <f>Dataset!BL30</f>
        <v>0</v>
      </c>
      <c r="I30" s="100">
        <f>Dataset!BF30</f>
        <v>0</v>
      </c>
      <c r="J30" s="100">
        <f>Dataset!BM30</f>
        <v>0</v>
      </c>
      <c r="K30" s="100">
        <f>Dataset!AM30</f>
        <v>659861.19999999995</v>
      </c>
      <c r="M30" s="8">
        <f t="shared" si="1"/>
        <v>-3061641.28284716</v>
      </c>
      <c r="N30" s="1">
        <f t="shared" si="2"/>
        <v>205768.12578204268</v>
      </c>
      <c r="O30" s="1">
        <f t="shared" si="3"/>
        <v>34613.786491798033</v>
      </c>
      <c r="P30" s="1">
        <f t="shared" si="5"/>
        <v>7594575.9513506098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5444997.7910390859</v>
      </c>
      <c r="U30" s="1">
        <f t="shared" si="10"/>
        <v>10218314.371816378</v>
      </c>
      <c r="V30" s="1">
        <f t="shared" si="4"/>
        <v>529272.26877504401</v>
      </c>
      <c r="W30" s="91">
        <f t="shared" si="11"/>
        <v>5.1796436233637048E-2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0">
        <f>Dataset!BL31</f>
        <v>0</v>
      </c>
      <c r="I31" s="100">
        <f>Dataset!BF31</f>
        <v>0</v>
      </c>
      <c r="J31" s="100">
        <f>Dataset!BM31</f>
        <v>0</v>
      </c>
      <c r="K31" s="100">
        <f>Dataset!AM31</f>
        <v>659861.19999999995</v>
      </c>
      <c r="M31" s="8">
        <f t="shared" si="1"/>
        <v>-3061641.28284716</v>
      </c>
      <c r="N31" s="1">
        <f t="shared" si="2"/>
        <v>39841.955828714243</v>
      </c>
      <c r="O31" s="1">
        <f t="shared" si="3"/>
        <v>199510.01936244697</v>
      </c>
      <c r="P31" s="1">
        <f t="shared" si="5"/>
        <v>7349589.6303393003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5444997.7910390859</v>
      </c>
      <c r="U31" s="1">
        <f t="shared" si="10"/>
        <v>9972298.1137223877</v>
      </c>
      <c r="V31" s="1">
        <f t="shared" si="4"/>
        <v>181681.83102973551</v>
      </c>
      <c r="W31" s="91">
        <f t="shared" si="11"/>
        <v>1.8218652206128103E-2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0">
        <f>Dataset!BL32</f>
        <v>0</v>
      </c>
      <c r="I32" s="100">
        <f>Dataset!BF32</f>
        <v>0</v>
      </c>
      <c r="J32" s="100">
        <f>Dataset!BM32</f>
        <v>0</v>
      </c>
      <c r="K32" s="100">
        <f>Dataset!AM32</f>
        <v>659861.19999999995</v>
      </c>
      <c r="M32" s="8">
        <f t="shared" si="1"/>
        <v>-3061641.28284716</v>
      </c>
      <c r="N32" s="1">
        <f t="shared" si="2"/>
        <v>10329.395955592581</v>
      </c>
      <c r="O32" s="1">
        <f t="shared" si="3"/>
        <v>241815.75840797788</v>
      </c>
      <c r="P32" s="1">
        <f t="shared" si="5"/>
        <v>7594575.9513506098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5444997.7910390859</v>
      </c>
      <c r="U32" s="1">
        <f t="shared" si="10"/>
        <v>10230077.613906106</v>
      </c>
      <c r="V32" s="1">
        <f t="shared" si="4"/>
        <v>677577.19577023946</v>
      </c>
      <c r="W32" s="91">
        <f t="shared" si="11"/>
        <v>6.6233827478413734E-2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0">
        <f>Dataset!BL33</f>
        <v>0</v>
      </c>
      <c r="I33" s="100">
        <f>Dataset!BF33</f>
        <v>0</v>
      </c>
      <c r="J33" s="100">
        <f>Dataset!BM33</f>
        <v>0</v>
      </c>
      <c r="K33" s="100">
        <f>Dataset!AM33</f>
        <v>659861.19999999995</v>
      </c>
      <c r="M33" s="8">
        <f t="shared" si="1"/>
        <v>-3061641.28284716</v>
      </c>
      <c r="N33" s="1">
        <f t="shared" si="2"/>
        <v>12460.858613095812</v>
      </c>
      <c r="O33" s="1">
        <f t="shared" si="3"/>
        <v>220662.88888521242</v>
      </c>
      <c r="P33" s="1">
        <f t="shared" si="5"/>
        <v>7594575.9513506098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5444997.7910390859</v>
      </c>
      <c r="U33" s="1">
        <f t="shared" si="10"/>
        <v>10211056.207040843</v>
      </c>
      <c r="V33" s="1">
        <f t="shared" si="4"/>
        <v>619829.62003074214</v>
      </c>
      <c r="W33" s="91">
        <f t="shared" si="11"/>
        <v>6.0701812570902333E-2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0">
        <f>Dataset!BL34</f>
        <v>0</v>
      </c>
      <c r="I34" s="100">
        <f>Dataset!BF34</f>
        <v>0</v>
      </c>
      <c r="J34" s="100">
        <f>Dataset!BM34</f>
        <v>0</v>
      </c>
      <c r="K34" s="100">
        <f>Dataset!AM34</f>
        <v>659861.19999999995</v>
      </c>
      <c r="M34" s="8">
        <f t="shared" ref="M34:M65" si="12">$AB$9</f>
        <v>-3061641.28284716</v>
      </c>
      <c r="N34" s="1">
        <f t="shared" ref="N34:N65" si="13">E34*$AB$10</f>
        <v>75420.986342422024</v>
      </c>
      <c r="O34" s="1">
        <f t="shared" ref="O34:O65" si="14">F34*$AB$11</f>
        <v>102879.86540617747</v>
      </c>
      <c r="P34" s="1">
        <f t="shared" si="5"/>
        <v>7349589.6303393003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5444997.7910390859</v>
      </c>
      <c r="U34" s="1">
        <f t="shared" si="10"/>
        <v>9911246.9902798273</v>
      </c>
      <c r="V34" s="1">
        <f t="shared" ref="V34:V65" si="15">U34-D34</f>
        <v>243813.11923614331</v>
      </c>
      <c r="W34" s="91">
        <f t="shared" si="11"/>
        <v>2.4599641142558155E-2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0">
        <f>Dataset!BL35</f>
        <v>0</v>
      </c>
      <c r="I35" s="100">
        <f>Dataset!BF35</f>
        <v>0</v>
      </c>
      <c r="J35" s="100">
        <f>Dataset!BM35</f>
        <v>0</v>
      </c>
      <c r="K35" s="100">
        <f>Dataset!AM35</f>
        <v>659861.19999999995</v>
      </c>
      <c r="M35" s="8">
        <f t="shared" si="12"/>
        <v>-3061641.28284716</v>
      </c>
      <c r="N35" s="1">
        <f t="shared" si="13"/>
        <v>298240.81338449055</v>
      </c>
      <c r="O35" s="1">
        <f t="shared" si="14"/>
        <v>5768.9644152996716</v>
      </c>
      <c r="P35" s="1">
        <f t="shared" si="5"/>
        <v>7594575.9513506098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5444997.7910390859</v>
      </c>
      <c r="U35" s="1">
        <f t="shared" si="10"/>
        <v>10281942.237342326</v>
      </c>
      <c r="V35" s="1">
        <f t="shared" si="15"/>
        <v>226717.14695919305</v>
      </c>
      <c r="W35" s="91">
        <f t="shared" si="11"/>
        <v>2.2050031183388056E-2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0">
        <f>Dataset!BL36</f>
        <v>0</v>
      </c>
      <c r="I36" s="100">
        <f>Dataset!BF36</f>
        <v>0</v>
      </c>
      <c r="J36" s="100">
        <f>Dataset!BM36</f>
        <v>0</v>
      </c>
      <c r="K36" s="100">
        <f>Dataset!AM36</f>
        <v>659861.19999999995</v>
      </c>
      <c r="M36" s="8">
        <f t="shared" si="12"/>
        <v>-3061641.28284716</v>
      </c>
      <c r="N36" s="1">
        <f t="shared" si="13"/>
        <v>685839.09971815511</v>
      </c>
      <c r="O36" s="1">
        <f t="shared" si="14"/>
        <v>0</v>
      </c>
      <c r="P36" s="1">
        <f t="shared" si="5"/>
        <v>7349589.6303393003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5444997.7910390859</v>
      </c>
      <c r="U36" s="1">
        <f t="shared" si="10"/>
        <v>10418785.23824938</v>
      </c>
      <c r="V36" s="1">
        <f t="shared" si="15"/>
        <v>286558.96172535419</v>
      </c>
      <c r="W36" s="91">
        <f t="shared" si="11"/>
        <v>2.7504066469605373E-2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0">
        <f>Dataset!BL37</f>
        <v>0</v>
      </c>
      <c r="I37" s="100">
        <f>Dataset!BF37</f>
        <v>1</v>
      </c>
      <c r="J37" s="100">
        <f>Dataset!BM37</f>
        <v>0</v>
      </c>
      <c r="K37" s="100">
        <f>Dataset!AM37</f>
        <v>659861.19999999995</v>
      </c>
      <c r="M37" s="8">
        <f t="shared" si="12"/>
        <v>-3061641.28284716</v>
      </c>
      <c r="N37" s="1">
        <f t="shared" si="13"/>
        <v>849469.84834801848</v>
      </c>
      <c r="O37" s="1">
        <f t="shared" si="14"/>
        <v>0</v>
      </c>
      <c r="P37" s="1">
        <f t="shared" si="5"/>
        <v>7594575.9513506098</v>
      </c>
      <c r="Q37" s="1">
        <f t="shared" si="6"/>
        <v>0</v>
      </c>
      <c r="R37" s="1">
        <f t="shared" si="7"/>
        <v>-571968.75197684194</v>
      </c>
      <c r="S37" s="1">
        <f t="shared" si="8"/>
        <v>0</v>
      </c>
      <c r="T37" s="1">
        <f t="shared" si="9"/>
        <v>5444997.7910390859</v>
      </c>
      <c r="U37" s="1">
        <f t="shared" si="10"/>
        <v>10255433.555913713</v>
      </c>
      <c r="V37" s="1">
        <f t="shared" si="15"/>
        <v>-528191.45287269913</v>
      </c>
      <c r="W37" s="91">
        <f t="shared" si="11"/>
        <v>5.1503571252540736E-2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0">
        <f>Dataset!BL38</f>
        <v>0</v>
      </c>
      <c r="I38" s="100">
        <f>Dataset!BF38</f>
        <v>0</v>
      </c>
      <c r="J38" s="100">
        <f>Dataset!BM38</f>
        <v>0</v>
      </c>
      <c r="K38" s="100">
        <f>Dataset!AM38</f>
        <v>677384</v>
      </c>
      <c r="M38" s="8">
        <f t="shared" si="12"/>
        <v>-3061641.28284716</v>
      </c>
      <c r="N38" s="1">
        <f t="shared" si="13"/>
        <v>1250512.7452905495</v>
      </c>
      <c r="O38" s="1">
        <f t="shared" si="14"/>
        <v>0</v>
      </c>
      <c r="P38" s="1">
        <f t="shared" si="5"/>
        <v>7594575.9513506098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5589591.2408324974</v>
      </c>
      <c r="U38" s="1">
        <f t="shared" si="10"/>
        <v>11373038.654626496</v>
      </c>
      <c r="V38" s="1">
        <f t="shared" si="15"/>
        <v>2946.0180548708886</v>
      </c>
      <c r="W38" s="91">
        <f t="shared" si="11"/>
        <v>2.5903526263602937E-4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0">
        <f>Dataset!BL39</f>
        <v>0</v>
      </c>
      <c r="I39" s="100">
        <f>Dataset!BF39</f>
        <v>0</v>
      </c>
      <c r="J39" s="100">
        <f>Dataset!BM39</f>
        <v>0</v>
      </c>
      <c r="K39" s="100">
        <f>Dataset!AM39</f>
        <v>677384</v>
      </c>
      <c r="M39" s="8">
        <f t="shared" si="12"/>
        <v>-3061641.28284716</v>
      </c>
      <c r="N39" s="1">
        <f t="shared" si="13"/>
        <v>1319375.3849945001</v>
      </c>
      <c r="O39" s="1">
        <f t="shared" si="14"/>
        <v>0</v>
      </c>
      <c r="P39" s="1">
        <f t="shared" si="5"/>
        <v>6859616.9883166803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5589591.2408324974</v>
      </c>
      <c r="U39" s="1">
        <f t="shared" si="10"/>
        <v>10706942.331296518</v>
      </c>
      <c r="V39" s="1">
        <f t="shared" si="15"/>
        <v>-143339.65345854871</v>
      </c>
      <c r="W39" s="91">
        <f t="shared" si="11"/>
        <v>1.3387543242814078E-2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0">
        <f>Dataset!BL40</f>
        <v>0</v>
      </c>
      <c r="I40" s="100">
        <f>Dataset!BF40</f>
        <v>0</v>
      </c>
      <c r="J40" s="100">
        <f>Dataset!BM40</f>
        <v>0</v>
      </c>
      <c r="K40" s="100">
        <f>Dataset!AM40</f>
        <v>677384</v>
      </c>
      <c r="M40" s="8">
        <f t="shared" si="12"/>
        <v>-3061641.28284716</v>
      </c>
      <c r="N40" s="1">
        <f t="shared" si="13"/>
        <v>958666.31987856864</v>
      </c>
      <c r="O40" s="1">
        <f t="shared" si="14"/>
        <v>0</v>
      </c>
      <c r="P40" s="1">
        <f t="shared" si="5"/>
        <v>7594575.9513506098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5589591.2408324974</v>
      </c>
      <c r="U40" s="1">
        <f t="shared" si="10"/>
        <v>11081192.229214516</v>
      </c>
      <c r="V40" s="1">
        <f t="shared" si="15"/>
        <v>-410763.14337118901</v>
      </c>
      <c r="W40" s="91">
        <f t="shared" si="11"/>
        <v>3.7068497222550734E-2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0">
        <f>Dataset!BL41</f>
        <v>0</v>
      </c>
      <c r="I41" s="100">
        <f>Dataset!BF41</f>
        <v>0</v>
      </c>
      <c r="J41" s="100">
        <f>Dataset!BM41</f>
        <v>0</v>
      </c>
      <c r="K41" s="100">
        <f>Dataset!AM41</f>
        <v>677384</v>
      </c>
      <c r="M41" s="8">
        <f t="shared" si="12"/>
        <v>-3061641.28284716</v>
      </c>
      <c r="N41" s="1">
        <f t="shared" si="13"/>
        <v>503025.18717076257</v>
      </c>
      <c r="O41" s="1">
        <f t="shared" si="14"/>
        <v>0</v>
      </c>
      <c r="P41" s="1">
        <f t="shared" si="5"/>
        <v>7349589.6303393003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5589591.2408324974</v>
      </c>
      <c r="U41" s="1">
        <f t="shared" si="10"/>
        <v>10380564.775495399</v>
      </c>
      <c r="V41" s="1">
        <f t="shared" si="15"/>
        <v>88239.849985204637</v>
      </c>
      <c r="W41" s="91">
        <f t="shared" si="11"/>
        <v>8.5004864276272962E-3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0">
        <f>Dataset!BL42</f>
        <v>0</v>
      </c>
      <c r="I42" s="100">
        <f>Dataset!BF42</f>
        <v>0</v>
      </c>
      <c r="J42" s="100">
        <f>Dataset!BM42</f>
        <v>0</v>
      </c>
      <c r="K42" s="100">
        <f>Dataset!AM42</f>
        <v>677384</v>
      </c>
      <c r="M42" s="8">
        <f t="shared" si="12"/>
        <v>-3061641.28284716</v>
      </c>
      <c r="N42" s="1">
        <f t="shared" si="13"/>
        <v>182813.91254739251</v>
      </c>
      <c r="O42" s="1">
        <f t="shared" si="14"/>
        <v>120186.75865207649</v>
      </c>
      <c r="P42" s="1">
        <f t="shared" si="5"/>
        <v>7594575.9513506098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5589591.2408324974</v>
      </c>
      <c r="U42" s="1">
        <f t="shared" si="10"/>
        <v>10425526.580535416</v>
      </c>
      <c r="V42" s="1">
        <f t="shared" si="15"/>
        <v>42207.310269618407</v>
      </c>
      <c r="W42" s="91">
        <f t="shared" si="11"/>
        <v>4.0484583626135455E-3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0">
        <f>Dataset!BL43</f>
        <v>0</v>
      </c>
      <c r="I43" s="100">
        <f>Dataset!BF43</f>
        <v>0</v>
      </c>
      <c r="J43" s="100">
        <f>Dataset!BM43</f>
        <v>0</v>
      </c>
      <c r="K43" s="100">
        <f>Dataset!AM43</f>
        <v>677384</v>
      </c>
      <c r="M43" s="8">
        <f t="shared" si="12"/>
        <v>-3061641.28284716</v>
      </c>
      <c r="N43" s="1">
        <f t="shared" si="13"/>
        <v>47711.971794880024</v>
      </c>
      <c r="O43" s="1">
        <f t="shared" si="14"/>
        <v>28844.822076498356</v>
      </c>
      <c r="P43" s="1">
        <f t="shared" si="5"/>
        <v>7349589.6303393003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5589591.2408324974</v>
      </c>
      <c r="U43" s="1">
        <f t="shared" si="10"/>
        <v>9954096.3821960166</v>
      </c>
      <c r="V43" s="1">
        <f t="shared" si="15"/>
        <v>-327685.57544001192</v>
      </c>
      <c r="W43" s="91">
        <f t="shared" si="11"/>
        <v>3.2919670742400403E-2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0">
        <f>Dataset!BL44</f>
        <v>0</v>
      </c>
      <c r="I44" s="100">
        <f>Dataset!BF44</f>
        <v>0</v>
      </c>
      <c r="J44" s="100">
        <f>Dataset!BM44</f>
        <v>0</v>
      </c>
      <c r="K44" s="100">
        <f>Dataset!AM44</f>
        <v>677384</v>
      </c>
      <c r="M44" s="8">
        <f t="shared" si="12"/>
        <v>-3061641.28284716</v>
      </c>
      <c r="N44" s="1">
        <f t="shared" si="13"/>
        <v>7870.0159661657763</v>
      </c>
      <c r="O44" s="1">
        <f t="shared" si="14"/>
        <v>383636.13361742813</v>
      </c>
      <c r="P44" s="1">
        <f t="shared" si="5"/>
        <v>7594575.9513506098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5589591.2408324974</v>
      </c>
      <c r="U44" s="1">
        <f t="shared" si="10"/>
        <v>10514032.058919542</v>
      </c>
      <c r="V44" s="1">
        <f t="shared" si="15"/>
        <v>-3557.1728230733424</v>
      </c>
      <c r="W44" s="91">
        <f t="shared" si="11"/>
        <v>3.3832622947498314E-4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0">
        <f>Dataset!BL45</f>
        <v>0</v>
      </c>
      <c r="I45" s="100">
        <f>Dataset!BF45</f>
        <v>0</v>
      </c>
      <c r="J45" s="100">
        <f>Dataset!BM45</f>
        <v>0</v>
      </c>
      <c r="K45" s="100">
        <f>Dataset!AM45</f>
        <v>677384</v>
      </c>
      <c r="M45" s="8">
        <f t="shared" si="12"/>
        <v>-3061641.28284716</v>
      </c>
      <c r="N45" s="1">
        <f t="shared" si="13"/>
        <v>655.83466384714802</v>
      </c>
      <c r="O45" s="1">
        <f t="shared" si="14"/>
        <v>315370.05470304866</v>
      </c>
      <c r="P45" s="1">
        <f t="shared" si="5"/>
        <v>7594575.9513506098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5589591.2408324974</v>
      </c>
      <c r="U45" s="1">
        <f t="shared" si="10"/>
        <v>10438551.798702843</v>
      </c>
      <c r="V45" s="1">
        <f t="shared" si="15"/>
        <v>-8043.9949797540903</v>
      </c>
      <c r="W45" s="91">
        <f t="shared" si="11"/>
        <v>7.7060449906027047E-4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0">
        <f>Dataset!BL46</f>
        <v>0</v>
      </c>
      <c r="I46" s="100">
        <f>Dataset!BF46</f>
        <v>0</v>
      </c>
      <c r="J46" s="100">
        <f>Dataset!BM46</f>
        <v>0</v>
      </c>
      <c r="K46" s="100">
        <f>Dataset!AM46</f>
        <v>677384</v>
      </c>
      <c r="M46" s="8">
        <f t="shared" si="12"/>
        <v>-3061641.28284716</v>
      </c>
      <c r="N46" s="1">
        <f t="shared" si="13"/>
        <v>18527.329253681932</v>
      </c>
      <c r="O46" s="1">
        <f t="shared" si="14"/>
        <v>336522.92422581417</v>
      </c>
      <c r="P46" s="1">
        <f t="shared" si="5"/>
        <v>7349589.6303393003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5589591.2408324974</v>
      </c>
      <c r="U46" s="1">
        <f t="shared" si="10"/>
        <v>10232589.841804134</v>
      </c>
      <c r="V46" s="1">
        <f t="shared" si="15"/>
        <v>-514230.32857424207</v>
      </c>
      <c r="W46" s="91">
        <f t="shared" si="11"/>
        <v>5.0254171868925106E-2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0">
        <f>Dataset!BL47</f>
        <v>0</v>
      </c>
      <c r="I47" s="100">
        <f>Dataset!BF47</f>
        <v>0</v>
      </c>
      <c r="J47" s="100">
        <f>Dataset!BM47</f>
        <v>0</v>
      </c>
      <c r="K47" s="100">
        <f>Dataset!AM47</f>
        <v>677384</v>
      </c>
      <c r="M47" s="8">
        <f t="shared" si="12"/>
        <v>-3061641.28284716</v>
      </c>
      <c r="N47" s="1">
        <f t="shared" si="13"/>
        <v>326441.70392991795</v>
      </c>
      <c r="O47" s="1">
        <f t="shared" si="14"/>
        <v>13460.916969032567</v>
      </c>
      <c r="P47" s="1">
        <f t="shared" si="5"/>
        <v>7594575.9513506098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5589591.2408324974</v>
      </c>
      <c r="U47" s="1">
        <f t="shared" si="10"/>
        <v>10462428.530234898</v>
      </c>
      <c r="V47" s="1">
        <f t="shared" si="15"/>
        <v>-218292.21193434671</v>
      </c>
      <c r="W47" s="91">
        <f t="shared" si="11"/>
        <v>2.0864392172765048E-2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0">
        <f>Dataset!BL48</f>
        <v>0</v>
      </c>
      <c r="I48" s="100">
        <f>Dataset!BF48</f>
        <v>0</v>
      </c>
      <c r="J48" s="100">
        <f>Dataset!BM48</f>
        <v>0</v>
      </c>
      <c r="K48" s="100">
        <f>Dataset!AM48</f>
        <v>677384</v>
      </c>
      <c r="M48" s="8">
        <f t="shared" si="12"/>
        <v>-3061641.28284716</v>
      </c>
      <c r="N48" s="1">
        <f t="shared" si="13"/>
        <v>460887.81001858332</v>
      </c>
      <c r="O48" s="1">
        <f t="shared" si="14"/>
        <v>7211.205519124589</v>
      </c>
      <c r="P48" s="1">
        <f t="shared" si="5"/>
        <v>7349589.6303393003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5589591.2408324974</v>
      </c>
      <c r="U48" s="1">
        <f t="shared" si="10"/>
        <v>10345638.603862345</v>
      </c>
      <c r="V48" s="1">
        <f t="shared" si="15"/>
        <v>13903.807285865769</v>
      </c>
      <c r="W48" s="91">
        <f t="shared" si="11"/>
        <v>1.3439293424260005E-3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0">
        <f>Dataset!BL49</f>
        <v>0</v>
      </c>
      <c r="I49" s="100">
        <f>Dataset!BF49</f>
        <v>1</v>
      </c>
      <c r="J49" s="100">
        <f>Dataset!BM49</f>
        <v>0</v>
      </c>
      <c r="K49" s="100">
        <f>Dataset!AM49</f>
        <v>677384</v>
      </c>
      <c r="M49" s="8">
        <f t="shared" si="12"/>
        <v>-3061641.28284716</v>
      </c>
      <c r="N49" s="1">
        <f t="shared" si="13"/>
        <v>614189.16269285418</v>
      </c>
      <c r="O49" s="1">
        <f t="shared" si="14"/>
        <v>0</v>
      </c>
      <c r="P49" s="1">
        <f t="shared" si="5"/>
        <v>7594575.9513506098</v>
      </c>
      <c r="Q49" s="1">
        <f t="shared" si="6"/>
        <v>0</v>
      </c>
      <c r="R49" s="1">
        <f t="shared" si="7"/>
        <v>-571968.75197684194</v>
      </c>
      <c r="S49" s="1">
        <f t="shared" si="8"/>
        <v>0</v>
      </c>
      <c r="T49" s="1">
        <f t="shared" si="9"/>
        <v>5589591.2408324974</v>
      </c>
      <c r="U49" s="1">
        <f t="shared" si="10"/>
        <v>10164746.320051961</v>
      </c>
      <c r="V49" s="1">
        <f t="shared" si="15"/>
        <v>-220073.84149712138</v>
      </c>
      <c r="W49" s="91">
        <f t="shared" si="11"/>
        <v>2.1650696885861524E-2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0">
        <f>Dataset!BL50</f>
        <v>0</v>
      </c>
      <c r="I50" s="100">
        <f>Dataset!BF50</f>
        <v>0</v>
      </c>
      <c r="J50" s="100">
        <f>Dataset!BM50</f>
        <v>0</v>
      </c>
      <c r="K50" s="100">
        <f>Dataset!AM50</f>
        <v>692620.80000000005</v>
      </c>
      <c r="M50" s="8">
        <f t="shared" si="12"/>
        <v>-3061641.28284716</v>
      </c>
      <c r="N50" s="1">
        <f t="shared" si="13"/>
        <v>1017035.6049609648</v>
      </c>
      <c r="O50" s="1">
        <f t="shared" si="14"/>
        <v>0</v>
      </c>
      <c r="P50" s="1">
        <f t="shared" si="5"/>
        <v>7594575.9513506098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5715321.2312342729</v>
      </c>
      <c r="U50" s="1">
        <f t="shared" si="10"/>
        <v>11265291.504698686</v>
      </c>
      <c r="V50" s="1">
        <f t="shared" si="15"/>
        <v>-257058.40352236852</v>
      </c>
      <c r="W50" s="91">
        <f t="shared" si="11"/>
        <v>2.2818619776962805E-2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0">
        <f>Dataset!BL51</f>
        <v>0</v>
      </c>
      <c r="I51" s="100">
        <f>Dataset!BF51</f>
        <v>0</v>
      </c>
      <c r="J51" s="100">
        <f>Dataset!BM51</f>
        <v>0</v>
      </c>
      <c r="K51" s="100">
        <f>Dataset!AM51</f>
        <v>692620.80000000005</v>
      </c>
      <c r="M51" s="8">
        <f t="shared" si="12"/>
        <v>-3061641.28284716</v>
      </c>
      <c r="N51" s="1">
        <f t="shared" si="13"/>
        <v>927186.25601390551</v>
      </c>
      <c r="O51" s="1">
        <f t="shared" si="14"/>
        <v>0</v>
      </c>
      <c r="P51" s="1">
        <f t="shared" si="5"/>
        <v>7104603.3093279898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5715321.2312342729</v>
      </c>
      <c r="U51" s="1">
        <f t="shared" si="10"/>
        <v>10685469.513729008</v>
      </c>
      <c r="V51" s="1">
        <f t="shared" si="15"/>
        <v>-676885.85043444857</v>
      </c>
      <c r="W51" s="91">
        <f t="shared" si="11"/>
        <v>6.3346383569272788E-2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0">
        <f>Dataset!BL52</f>
        <v>0</v>
      </c>
      <c r="I52" s="100">
        <f>Dataset!BF52</f>
        <v>0</v>
      </c>
      <c r="J52" s="100">
        <f>Dataset!BM52</f>
        <v>0</v>
      </c>
      <c r="K52" s="100">
        <f>Dataset!AM52</f>
        <v>692620.80000000005</v>
      </c>
      <c r="M52" s="8">
        <f t="shared" si="12"/>
        <v>-3061641.28284716</v>
      </c>
      <c r="N52" s="1">
        <f t="shared" si="13"/>
        <v>739945.45948554482</v>
      </c>
      <c r="O52" s="1">
        <f t="shared" si="14"/>
        <v>0</v>
      </c>
      <c r="P52" s="1">
        <f t="shared" si="5"/>
        <v>7594575.9513506098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5715321.2312342729</v>
      </c>
      <c r="U52" s="1">
        <f t="shared" si="10"/>
        <v>10988201.359223267</v>
      </c>
      <c r="V52" s="1">
        <f t="shared" si="15"/>
        <v>-455347.98870605789</v>
      </c>
      <c r="W52" s="91">
        <f t="shared" si="11"/>
        <v>4.1439720097943805E-2</v>
      </c>
      <c r="AB52">
        <v>1</v>
      </c>
      <c r="AC52">
        <f>AB52+1</f>
        <v>2</v>
      </c>
      <c r="AD52">
        <f t="shared" ref="AD52:AM52" si="16">AC52+1</f>
        <v>3</v>
      </c>
      <c r="AE52">
        <f t="shared" si="16"/>
        <v>4</v>
      </c>
      <c r="AF52">
        <f t="shared" si="16"/>
        <v>5</v>
      </c>
      <c r="AG52">
        <f t="shared" si="16"/>
        <v>6</v>
      </c>
      <c r="AH52">
        <f t="shared" si="16"/>
        <v>7</v>
      </c>
      <c r="AI52">
        <f t="shared" si="16"/>
        <v>8</v>
      </c>
      <c r="AJ52">
        <f t="shared" si="16"/>
        <v>9</v>
      </c>
      <c r="AK52">
        <f t="shared" si="16"/>
        <v>10</v>
      </c>
      <c r="AL52">
        <f>AK52+1</f>
        <v>11</v>
      </c>
      <c r="AM52">
        <f t="shared" si="16"/>
        <v>12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0">
        <f>Dataset!BL53</f>
        <v>0</v>
      </c>
      <c r="I53" s="100">
        <f>Dataset!BF53</f>
        <v>0</v>
      </c>
      <c r="J53" s="100">
        <f>Dataset!BM53</f>
        <v>0</v>
      </c>
      <c r="K53" s="100">
        <f>Dataset!AM53</f>
        <v>692620.80000000005</v>
      </c>
      <c r="M53" s="8">
        <f t="shared" si="12"/>
        <v>-3061641.28284716</v>
      </c>
      <c r="N53" s="1">
        <f t="shared" si="13"/>
        <v>622715.0133228671</v>
      </c>
      <c r="O53" s="1">
        <f t="shared" si="14"/>
        <v>0</v>
      </c>
      <c r="P53" s="1">
        <f t="shared" si="5"/>
        <v>7349589.6303393003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5715321.2312342729</v>
      </c>
      <c r="U53" s="1">
        <f t="shared" si="10"/>
        <v>10625984.59204928</v>
      </c>
      <c r="V53" s="1">
        <f t="shared" si="15"/>
        <v>299221.91420986503</v>
      </c>
      <c r="W53" s="91">
        <f t="shared" si="11"/>
        <v>2.8159453048120637E-2</v>
      </c>
      <c r="AA53">
        <v>2012</v>
      </c>
      <c r="AB53" s="8">
        <f t="shared" ref="AB53:AM62" si="17">SUMIFS($V:$V,$B:$B,$AA53,$C:$C,AB$52)</f>
        <v>-425526.78156689368</v>
      </c>
      <c r="AC53" s="8">
        <f t="shared" si="17"/>
        <v>-564576.4851574935</v>
      </c>
      <c r="AD53" s="8">
        <f t="shared" si="17"/>
        <v>-374993.3326467406</v>
      </c>
      <c r="AE53" s="8">
        <f t="shared" si="17"/>
        <v>324073.55774931423</v>
      </c>
      <c r="AF53" s="8">
        <f t="shared" si="17"/>
        <v>-359380.08206771687</v>
      </c>
      <c r="AG53" s="8">
        <f t="shared" si="17"/>
        <v>-517494.08407668024</v>
      </c>
      <c r="AH53" s="8">
        <f t="shared" si="17"/>
        <v>931667.2290055491</v>
      </c>
      <c r="AI53" s="8">
        <f t="shared" si="17"/>
        <v>-55427.646279504523</v>
      </c>
      <c r="AJ53" s="8">
        <f t="shared" si="17"/>
        <v>199569.46141327173</v>
      </c>
      <c r="AK53" s="8">
        <f t="shared" si="17"/>
        <v>-32745.850855696946</v>
      </c>
      <c r="AL53" s="8">
        <f t="shared" si="17"/>
        <v>242879.4187173564</v>
      </c>
      <c r="AM53" s="8">
        <f t="shared" si="17"/>
        <v>30785.404442951083</v>
      </c>
      <c r="AN53" s="1">
        <f t="shared" ref="AN53:AN62" si="18">SUM(AB53:AM53)</f>
        <v>-601169.19132228382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0">
        <f>Dataset!BL54</f>
        <v>0</v>
      </c>
      <c r="I54" s="100">
        <f>Dataset!BF54</f>
        <v>0</v>
      </c>
      <c r="J54" s="100">
        <f>Dataset!BM54</f>
        <v>0</v>
      </c>
      <c r="K54" s="100">
        <f>Dataset!AM54</f>
        <v>692620.80000000005</v>
      </c>
      <c r="M54" s="8">
        <f t="shared" si="12"/>
        <v>-3061641.28284716</v>
      </c>
      <c r="N54" s="1">
        <f t="shared" si="13"/>
        <v>256103.43623231127</v>
      </c>
      <c r="O54" s="1">
        <f t="shared" si="14"/>
        <v>88457.454367928294</v>
      </c>
      <c r="P54" s="1">
        <f t="shared" si="5"/>
        <v>7594575.9513506098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5715321.2312342729</v>
      </c>
      <c r="U54" s="1">
        <f t="shared" si="10"/>
        <v>10592816.790337961</v>
      </c>
      <c r="V54" s="1">
        <f t="shared" si="15"/>
        <v>-397119.76566390134</v>
      </c>
      <c r="W54" s="91">
        <f t="shared" si="11"/>
        <v>3.7489534042175324E-2</v>
      </c>
      <c r="AA54">
        <f>AA53+1</f>
        <v>2013</v>
      </c>
      <c r="AB54" s="8">
        <f t="shared" si="17"/>
        <v>99750.738377792761</v>
      </c>
      <c r="AC54" s="8">
        <f t="shared" si="17"/>
        <v>-84874.297231756151</v>
      </c>
      <c r="AD54" s="8">
        <f t="shared" si="17"/>
        <v>-89769.884823510423</v>
      </c>
      <c r="AE54" s="8">
        <f t="shared" si="17"/>
        <v>205394.05527265742</v>
      </c>
      <c r="AF54" s="8">
        <f t="shared" si="17"/>
        <v>472020.12872397713</v>
      </c>
      <c r="AG54" s="8">
        <f t="shared" si="17"/>
        <v>162071.5793971587</v>
      </c>
      <c r="AH54" s="8">
        <f t="shared" si="17"/>
        <v>517380.47174635716</v>
      </c>
      <c r="AI54" s="8">
        <f t="shared" si="17"/>
        <v>411962.21461397409</v>
      </c>
      <c r="AJ54" s="8">
        <f t="shared" si="17"/>
        <v>363487.56564013474</v>
      </c>
      <c r="AK54" s="8">
        <f t="shared" si="17"/>
        <v>636764.71236747876</v>
      </c>
      <c r="AL54" s="8">
        <f t="shared" si="17"/>
        <v>318258.67518168502</v>
      </c>
      <c r="AM54" s="8">
        <f t="shared" si="17"/>
        <v>656089.23843864352</v>
      </c>
      <c r="AN54" s="1">
        <f t="shared" si="18"/>
        <v>3668535.1977045927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0">
        <f>Dataset!BL55</f>
        <v>0</v>
      </c>
      <c r="I55" s="100">
        <f>Dataset!BF55</f>
        <v>0</v>
      </c>
      <c r="J55" s="100">
        <f>Dataset!BM55</f>
        <v>0</v>
      </c>
      <c r="K55" s="100">
        <f>Dataset!AM55</f>
        <v>692620.80000000005</v>
      </c>
      <c r="M55" s="8">
        <f t="shared" si="12"/>
        <v>-3061641.28284716</v>
      </c>
      <c r="N55" s="1">
        <f t="shared" si="13"/>
        <v>46728.219799109298</v>
      </c>
      <c r="O55" s="1">
        <f t="shared" si="14"/>
        <v>179318.64390889811</v>
      </c>
      <c r="P55" s="1">
        <f t="shared" si="5"/>
        <v>7349589.6303393003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5715321.2312342729</v>
      </c>
      <c r="U55" s="1">
        <f t="shared" si="10"/>
        <v>10229316.442434421</v>
      </c>
      <c r="V55" s="1">
        <f t="shared" si="15"/>
        <v>-709174.32119975984</v>
      </c>
      <c r="W55" s="91">
        <f t="shared" ref="W55:W117" si="19">ABS(V55/U55)</f>
        <v>6.9327635447651401E-2</v>
      </c>
      <c r="AA55">
        <f t="shared" ref="AA55:AA62" si="20">AA54+1</f>
        <v>2014</v>
      </c>
      <c r="AB55" s="8">
        <f t="shared" si="17"/>
        <v>401055.7194895912</v>
      </c>
      <c r="AC55" s="8">
        <f t="shared" si="17"/>
        <v>561050.89883121103</v>
      </c>
      <c r="AD55" s="8">
        <f t="shared" si="17"/>
        <v>456143.55028930493</v>
      </c>
      <c r="AE55" s="8">
        <f t="shared" si="17"/>
        <v>518652.30951417424</v>
      </c>
      <c r="AF55" s="8">
        <f t="shared" si="17"/>
        <v>529272.26877504401</v>
      </c>
      <c r="AG55" s="8">
        <f t="shared" si="17"/>
        <v>181681.83102973551</v>
      </c>
      <c r="AH55" s="8">
        <f t="shared" si="17"/>
        <v>677577.19577023946</v>
      </c>
      <c r="AI55" s="8">
        <f t="shared" si="17"/>
        <v>619829.62003074214</v>
      </c>
      <c r="AJ55" s="8">
        <f t="shared" si="17"/>
        <v>243813.11923614331</v>
      </c>
      <c r="AK55" s="8">
        <f t="shared" si="17"/>
        <v>226717.14695919305</v>
      </c>
      <c r="AL55" s="8">
        <f t="shared" si="17"/>
        <v>286558.96172535419</v>
      </c>
      <c r="AM55" s="8">
        <f t="shared" si="17"/>
        <v>-528191.45287269913</v>
      </c>
      <c r="AN55" s="1">
        <f t="shared" si="18"/>
        <v>4174161.1687780339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0">
        <f>Dataset!BL56</f>
        <v>0</v>
      </c>
      <c r="I56" s="100">
        <f>Dataset!BF56</f>
        <v>0</v>
      </c>
      <c r="J56" s="100">
        <f>Dataset!BM56</f>
        <v>0</v>
      </c>
      <c r="K56" s="100">
        <f>Dataset!AM56</f>
        <v>692620.80000000005</v>
      </c>
      <c r="M56" s="8">
        <f t="shared" si="12"/>
        <v>-3061641.28284716</v>
      </c>
      <c r="N56" s="1">
        <f t="shared" si="13"/>
        <v>0</v>
      </c>
      <c r="O56" s="1">
        <f t="shared" si="14"/>
        <v>592761.0936720412</v>
      </c>
      <c r="P56" s="1">
        <f t="shared" si="5"/>
        <v>7594575.9513506098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5715321.2312342729</v>
      </c>
      <c r="U56" s="1">
        <f t="shared" si="10"/>
        <v>10841016.993409764</v>
      </c>
      <c r="V56" s="1">
        <f t="shared" si="15"/>
        <v>-200548.47236080468</v>
      </c>
      <c r="W56" s="91">
        <f t="shared" si="19"/>
        <v>1.8499046028865904E-2</v>
      </c>
      <c r="AA56">
        <f t="shared" si="20"/>
        <v>2015</v>
      </c>
      <c r="AB56" s="8">
        <f t="shared" si="17"/>
        <v>2946.0180548708886</v>
      </c>
      <c r="AC56" s="8">
        <f t="shared" si="17"/>
        <v>-143339.65345854871</v>
      </c>
      <c r="AD56" s="8">
        <f t="shared" si="17"/>
        <v>-410763.14337118901</v>
      </c>
      <c r="AE56" s="8">
        <f t="shared" si="17"/>
        <v>88239.849985204637</v>
      </c>
      <c r="AF56" s="8">
        <f t="shared" si="17"/>
        <v>42207.310269618407</v>
      </c>
      <c r="AG56" s="8">
        <f t="shared" si="17"/>
        <v>-327685.57544001192</v>
      </c>
      <c r="AH56" s="8">
        <f t="shared" si="17"/>
        <v>-3557.1728230733424</v>
      </c>
      <c r="AI56" s="8">
        <f t="shared" si="17"/>
        <v>-8043.9949797540903</v>
      </c>
      <c r="AJ56" s="8">
        <f t="shared" si="17"/>
        <v>-514230.32857424207</v>
      </c>
      <c r="AK56" s="8">
        <f t="shared" si="17"/>
        <v>-218292.21193434671</v>
      </c>
      <c r="AL56" s="8">
        <f t="shared" si="17"/>
        <v>13903.807285865769</v>
      </c>
      <c r="AM56" s="8">
        <f t="shared" si="17"/>
        <v>-220073.84149712138</v>
      </c>
      <c r="AN56" s="1">
        <f t="shared" si="18"/>
        <v>-1698688.9364827275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0">
        <f>Dataset!BL57</f>
        <v>0</v>
      </c>
      <c r="I57" s="100">
        <f>Dataset!BF57</f>
        <v>0</v>
      </c>
      <c r="J57" s="100">
        <f>Dataset!BM57</f>
        <v>0</v>
      </c>
      <c r="K57" s="100">
        <f>Dataset!AM57</f>
        <v>692620.80000000005</v>
      </c>
      <c r="M57" s="8">
        <f t="shared" si="12"/>
        <v>-3061641.28284716</v>
      </c>
      <c r="N57" s="1">
        <f t="shared" si="13"/>
        <v>0</v>
      </c>
      <c r="O57" s="1">
        <f t="shared" si="14"/>
        <v>656219.70224033762</v>
      </c>
      <c r="P57" s="1">
        <f t="shared" si="5"/>
        <v>7594575.9513506098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5715321.2312342729</v>
      </c>
      <c r="U57" s="1">
        <f t="shared" si="10"/>
        <v>10904475.60197806</v>
      </c>
      <c r="V57" s="1">
        <f t="shared" si="15"/>
        <v>-577325.85431822576</v>
      </c>
      <c r="W57" s="91">
        <f t="shared" si="19"/>
        <v>5.2943935627083202E-2</v>
      </c>
      <c r="AA57">
        <f t="shared" si="20"/>
        <v>2016</v>
      </c>
      <c r="AB57" s="8">
        <f t="shared" si="17"/>
        <v>-257058.40352236852</v>
      </c>
      <c r="AC57" s="8">
        <f t="shared" si="17"/>
        <v>-676885.85043444857</v>
      </c>
      <c r="AD57" s="8">
        <f t="shared" si="17"/>
        <v>-455347.98870605789</v>
      </c>
      <c r="AE57" s="8">
        <f t="shared" si="17"/>
        <v>299221.91420986503</v>
      </c>
      <c r="AF57" s="8">
        <f t="shared" si="17"/>
        <v>-397119.76566390134</v>
      </c>
      <c r="AG57" s="8">
        <f t="shared" si="17"/>
        <v>-709174.32119975984</v>
      </c>
      <c r="AH57" s="8">
        <f t="shared" si="17"/>
        <v>-200548.47236080468</v>
      </c>
      <c r="AI57" s="8">
        <f t="shared" si="17"/>
        <v>-577325.85431822576</v>
      </c>
      <c r="AJ57" s="8">
        <f t="shared" si="17"/>
        <v>-595220.37999039516</v>
      </c>
      <c r="AK57" s="8">
        <f t="shared" si="17"/>
        <v>-604619.71523897536</v>
      </c>
      <c r="AL57" s="8">
        <f t="shared" si="17"/>
        <v>-549692.81691672094</v>
      </c>
      <c r="AM57" s="8">
        <f t="shared" si="17"/>
        <v>75001.510918417946</v>
      </c>
      <c r="AN57" s="1">
        <f t="shared" si="18"/>
        <v>-4648770.1432233751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0">
        <f>Dataset!BL58</f>
        <v>0</v>
      </c>
      <c r="I58" s="100">
        <f>Dataset!BF58</f>
        <v>0</v>
      </c>
      <c r="J58" s="100">
        <f>Dataset!BM58</f>
        <v>0</v>
      </c>
      <c r="K58" s="100">
        <f>Dataset!AM58</f>
        <v>692620.80000000005</v>
      </c>
      <c r="M58" s="8">
        <f t="shared" si="12"/>
        <v>-3061641.28284716</v>
      </c>
      <c r="N58" s="1">
        <f t="shared" si="13"/>
        <v>31971.939862548465</v>
      </c>
      <c r="O58" s="1">
        <f t="shared" si="14"/>
        <v>199029.27232783867</v>
      </c>
      <c r="P58" s="1">
        <f t="shared" si="5"/>
        <v>7349589.6303393003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5715321.2312342729</v>
      </c>
      <c r="U58" s="1">
        <f t="shared" si="10"/>
        <v>10234270.7909168</v>
      </c>
      <c r="V58" s="1">
        <f t="shared" si="15"/>
        <v>-595220.37999039516</v>
      </c>
      <c r="W58" s="91">
        <f t="shared" si="19"/>
        <v>5.8159530087739109E-2</v>
      </c>
      <c r="AA58">
        <f t="shared" si="20"/>
        <v>2017</v>
      </c>
      <c r="AB58" s="8">
        <f t="shared" si="17"/>
        <v>-313877.96479452774</v>
      </c>
      <c r="AC58" s="8">
        <f t="shared" si="17"/>
        <v>-219201.58543783613</v>
      </c>
      <c r="AD58" s="8">
        <f t="shared" si="17"/>
        <v>-394636.4933490511</v>
      </c>
      <c r="AE58" s="8">
        <f t="shared" si="17"/>
        <v>701762.30640351586</v>
      </c>
      <c r="AF58" s="8">
        <f t="shared" si="17"/>
        <v>104846.5533772558</v>
      </c>
      <c r="AG58" s="8">
        <f t="shared" si="17"/>
        <v>-111620.6254607439</v>
      </c>
      <c r="AH58" s="8">
        <f t="shared" si="17"/>
        <v>809583.30567104183</v>
      </c>
      <c r="AI58" s="8">
        <f t="shared" si="17"/>
        <v>135487.94045531005</v>
      </c>
      <c r="AJ58" s="8">
        <f t="shared" si="17"/>
        <v>-317005.35743958689</v>
      </c>
      <c r="AK58" s="8">
        <f t="shared" si="17"/>
        <v>-657971.28388118558</v>
      </c>
      <c r="AL58" s="8">
        <f t="shared" si="17"/>
        <v>-425417.67708413862</v>
      </c>
      <c r="AM58" s="8">
        <f t="shared" si="17"/>
        <v>-168794.21791365929</v>
      </c>
      <c r="AN58" s="1">
        <f t="shared" si="18"/>
        <v>-856845.09945360571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0">
        <f>Dataset!BL59</f>
        <v>0</v>
      </c>
      <c r="I59" s="100">
        <f>Dataset!BF59</f>
        <v>0</v>
      </c>
      <c r="J59" s="100">
        <f>Dataset!BM59</f>
        <v>0</v>
      </c>
      <c r="K59" s="100">
        <f>Dataset!AM59</f>
        <v>692620.80000000005</v>
      </c>
      <c r="M59" s="8">
        <f t="shared" si="12"/>
        <v>-3061641.28284716</v>
      </c>
      <c r="N59" s="1">
        <f t="shared" si="13"/>
        <v>242002.99095959761</v>
      </c>
      <c r="O59" s="1">
        <f t="shared" si="14"/>
        <v>21633.616557373767</v>
      </c>
      <c r="P59" s="1">
        <f t="shared" si="5"/>
        <v>7594575.9513506098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5715321.2312342729</v>
      </c>
      <c r="U59" s="1">
        <f t="shared" si="10"/>
        <v>10511892.507254694</v>
      </c>
      <c r="V59" s="1">
        <f t="shared" si="15"/>
        <v>-604619.71523897536</v>
      </c>
      <c r="W59" s="91">
        <f t="shared" si="19"/>
        <v>5.7517684358140288E-2</v>
      </c>
      <c r="AA59">
        <f t="shared" si="20"/>
        <v>2018</v>
      </c>
      <c r="AB59" s="8">
        <f t="shared" si="17"/>
        <v>-864563.86127765849</v>
      </c>
      <c r="AC59" s="8">
        <f t="shared" si="17"/>
        <v>-363389.84010189213</v>
      </c>
      <c r="AD59" s="8">
        <f t="shared" si="17"/>
        <v>-367711.10061753727</v>
      </c>
      <c r="AE59" s="8">
        <f t="shared" si="17"/>
        <v>199169.56473992765</v>
      </c>
      <c r="AF59" s="8">
        <f t="shared" si="17"/>
        <v>-59790.494012419134</v>
      </c>
      <c r="AG59" s="8">
        <f t="shared" si="17"/>
        <v>-439440.3634747006</v>
      </c>
      <c r="AH59" s="8">
        <f t="shared" si="17"/>
        <v>-656779.97654931806</v>
      </c>
      <c r="AI59" s="8">
        <f t="shared" si="17"/>
        <v>-340196.82683982141</v>
      </c>
      <c r="AJ59" s="8">
        <f t="shared" si="17"/>
        <v>-391778.66108716279</v>
      </c>
      <c r="AK59" s="8">
        <f t="shared" si="17"/>
        <v>-273031.05391411297</v>
      </c>
      <c r="AL59" s="8">
        <f t="shared" si="17"/>
        <v>-374612.1684858799</v>
      </c>
      <c r="AM59" s="8">
        <f t="shared" si="17"/>
        <v>-436265.52439536154</v>
      </c>
      <c r="AN59" s="1">
        <f t="shared" si="18"/>
        <v>-4368390.3060159367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0">
        <f>Dataset!BL60</f>
        <v>0</v>
      </c>
      <c r="I60" s="100">
        <f>Dataset!BF60</f>
        <v>0</v>
      </c>
      <c r="J60" s="100">
        <f>Dataset!BM60</f>
        <v>0</v>
      </c>
      <c r="K60" s="100">
        <f>Dataset!AM60</f>
        <v>692620.80000000005</v>
      </c>
      <c r="M60" s="8">
        <f t="shared" si="12"/>
        <v>-3061641.28284716</v>
      </c>
      <c r="N60" s="1">
        <f t="shared" si="13"/>
        <v>421373.77152179263</v>
      </c>
      <c r="O60" s="1">
        <f t="shared" si="14"/>
        <v>0</v>
      </c>
      <c r="P60" s="1">
        <f t="shared" si="5"/>
        <v>7349589.6303393003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5715321.2312342729</v>
      </c>
      <c r="U60" s="1">
        <f t="shared" si="10"/>
        <v>10424643.350248206</v>
      </c>
      <c r="V60" s="1">
        <f t="shared" si="15"/>
        <v>-549692.81691672094</v>
      </c>
      <c r="W60" s="91">
        <f t="shared" si="19"/>
        <v>5.2730131712720223E-2</v>
      </c>
      <c r="AA60">
        <f t="shared" si="20"/>
        <v>2019</v>
      </c>
      <c r="AB60" s="8">
        <f t="shared" si="17"/>
        <v>-280692.49584937654</v>
      </c>
      <c r="AC60" s="8">
        <f t="shared" si="17"/>
        <v>-132257.10912665352</v>
      </c>
      <c r="AD60" s="8">
        <f t="shared" si="17"/>
        <v>-37506.83258793503</v>
      </c>
      <c r="AE60" s="8">
        <f t="shared" si="17"/>
        <v>318398.41465636529</v>
      </c>
      <c r="AF60" s="8">
        <f t="shared" si="17"/>
        <v>249655.25166759081</v>
      </c>
      <c r="AG60" s="8">
        <f t="shared" si="17"/>
        <v>26115.455554021522</v>
      </c>
      <c r="AH60" s="8">
        <f t="shared" si="17"/>
        <v>257769.10041652061</v>
      </c>
      <c r="AI60" s="8">
        <f t="shared" si="17"/>
        <v>-273786.24646463059</v>
      </c>
      <c r="AJ60" s="8">
        <f t="shared" si="17"/>
        <v>-363854.38858379424</v>
      </c>
      <c r="AK60" s="8">
        <f t="shared" si="17"/>
        <v>80724.405272144824</v>
      </c>
      <c r="AL60" s="8">
        <f t="shared" si="17"/>
        <v>-169974.84266550653</v>
      </c>
      <c r="AM60" s="8">
        <f t="shared" si="17"/>
        <v>83533.374187322333</v>
      </c>
      <c r="AN60" s="1">
        <f t="shared" si="18"/>
        <v>-241875.91352393106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0">
        <f>Dataset!BL61</f>
        <v>0</v>
      </c>
      <c r="I61" s="100">
        <f>Dataset!BF61</f>
        <v>1</v>
      </c>
      <c r="J61" s="100">
        <f>Dataset!BM61</f>
        <v>0</v>
      </c>
      <c r="K61" s="100">
        <f>Dataset!AM61</f>
        <v>692620.80000000005</v>
      </c>
      <c r="M61" s="8">
        <f t="shared" si="12"/>
        <v>-3061641.28284716</v>
      </c>
      <c r="N61" s="1">
        <f t="shared" si="13"/>
        <v>876195.11089978972</v>
      </c>
      <c r="O61" s="1">
        <f t="shared" si="14"/>
        <v>0</v>
      </c>
      <c r="P61" s="1">
        <f t="shared" si="5"/>
        <v>7594575.9513506098</v>
      </c>
      <c r="Q61" s="1">
        <f t="shared" si="6"/>
        <v>0</v>
      </c>
      <c r="R61" s="1">
        <f t="shared" si="7"/>
        <v>-571968.75197684194</v>
      </c>
      <c r="S61" s="1">
        <f t="shared" si="8"/>
        <v>0</v>
      </c>
      <c r="T61" s="1">
        <f t="shared" si="9"/>
        <v>5715321.2312342729</v>
      </c>
      <c r="U61" s="1">
        <f t="shared" si="10"/>
        <v>10552482.25866067</v>
      </c>
      <c r="V61" s="1">
        <f t="shared" si="15"/>
        <v>75001.510918417946</v>
      </c>
      <c r="W61" s="91">
        <f t="shared" si="19"/>
        <v>7.107475670652035E-3</v>
      </c>
      <c r="AA61">
        <f t="shared" si="20"/>
        <v>2020</v>
      </c>
      <c r="AB61" s="8">
        <f t="shared" si="17"/>
        <v>-98714.576910205185</v>
      </c>
      <c r="AC61" s="8">
        <f t="shared" si="17"/>
        <v>-168716.56536216289</v>
      </c>
      <c r="AD61" s="8">
        <f t="shared" si="17"/>
        <v>-695681.71890555695</v>
      </c>
      <c r="AE61" s="8">
        <f t="shared" si="17"/>
        <v>516623.96384849586</v>
      </c>
      <c r="AF61" s="8">
        <f t="shared" si="17"/>
        <v>-188318.83502777759</v>
      </c>
      <c r="AG61" s="8">
        <f t="shared" si="17"/>
        <v>-546494.28874435276</v>
      </c>
      <c r="AH61" s="8">
        <f t="shared" si="17"/>
        <v>54921.111524218693</v>
      </c>
      <c r="AI61" s="8">
        <f t="shared" si="17"/>
        <v>6882.7905134204775</v>
      </c>
      <c r="AJ61" s="8">
        <f t="shared" si="17"/>
        <v>103407.214236876</v>
      </c>
      <c r="AK61" s="8">
        <f t="shared" si="17"/>
        <v>44669.979231927544</v>
      </c>
      <c r="AL61" s="8">
        <f t="shared" si="17"/>
        <v>-194453.67514917254</v>
      </c>
      <c r="AM61" s="8">
        <f t="shared" si="17"/>
        <v>-157754.27907793596</v>
      </c>
      <c r="AN61" s="1">
        <f t="shared" si="18"/>
        <v>-1323628.8798222253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0">
        <f>Dataset!BL62</f>
        <v>0</v>
      </c>
      <c r="I62" s="100">
        <f>Dataset!BF62</f>
        <v>0</v>
      </c>
      <c r="J62" s="100">
        <f>Dataset!BM62</f>
        <v>0</v>
      </c>
      <c r="K62" s="100">
        <f>Dataset!AM62</f>
        <v>711695.1</v>
      </c>
      <c r="M62" s="8">
        <f t="shared" si="12"/>
        <v>-3061641.28284716</v>
      </c>
      <c r="N62" s="1">
        <f t="shared" si="13"/>
        <v>905051.83610906429</v>
      </c>
      <c r="O62" s="1">
        <f t="shared" si="14"/>
        <v>0</v>
      </c>
      <c r="P62" s="1">
        <f t="shared" si="5"/>
        <v>7594575.9513506098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5872717.2432525838</v>
      </c>
      <c r="U62" s="1">
        <f t="shared" si="10"/>
        <v>11310703.747865098</v>
      </c>
      <c r="V62" s="1">
        <f t="shared" si="15"/>
        <v>-313877.96479452774</v>
      </c>
      <c r="W62" s="91">
        <f t="shared" si="19"/>
        <v>2.7750524794159903E-2</v>
      </c>
      <c r="AA62">
        <f t="shared" si="20"/>
        <v>2021</v>
      </c>
      <c r="AB62" s="8">
        <f t="shared" si="17"/>
        <v>229996.06410176493</v>
      </c>
      <c r="AC62" s="8">
        <f t="shared" si="17"/>
        <v>182642.94999600761</v>
      </c>
      <c r="AD62" s="8">
        <f t="shared" si="17"/>
        <v>85412.792896268889</v>
      </c>
      <c r="AE62" s="8">
        <f t="shared" si="17"/>
        <v>678007.17242880166</v>
      </c>
      <c r="AF62" s="8">
        <f t="shared" si="17"/>
        <v>926114.93396619894</v>
      </c>
      <c r="AG62" s="8">
        <f t="shared" si="17"/>
        <v>218373.23394682445</v>
      </c>
      <c r="AH62" s="8">
        <f t="shared" si="17"/>
        <v>526359.67799082026</v>
      </c>
      <c r="AI62" s="8">
        <f t="shared" si="17"/>
        <v>-300938.96278193593</v>
      </c>
      <c r="AJ62" s="8">
        <f t="shared" si="17"/>
        <v>289883.10979791172</v>
      </c>
      <c r="AK62" s="8">
        <f t="shared" si="17"/>
        <v>-101002.27819061466</v>
      </c>
      <c r="AL62" s="8">
        <f t="shared" si="17"/>
        <v>40022.858769653365</v>
      </c>
      <c r="AM62" s="8">
        <f t="shared" si="17"/>
        <v>66786.449671072885</v>
      </c>
      <c r="AN62" s="1">
        <f t="shared" si="18"/>
        <v>2841658.0025927741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0">
        <f>Dataset!BL63</f>
        <v>0</v>
      </c>
      <c r="I63" s="100">
        <f>Dataset!BF63</f>
        <v>0</v>
      </c>
      <c r="J63" s="100">
        <f>Dataset!BM63</f>
        <v>0</v>
      </c>
      <c r="K63" s="100">
        <f>Dataset!AM63</f>
        <v>711695.1</v>
      </c>
      <c r="M63" s="8">
        <f t="shared" si="12"/>
        <v>-3061641.28284716</v>
      </c>
      <c r="N63" s="1">
        <f t="shared" si="13"/>
        <v>748307.35144959588</v>
      </c>
      <c r="O63" s="1">
        <f t="shared" si="14"/>
        <v>0</v>
      </c>
      <c r="P63" s="1">
        <f t="shared" si="5"/>
        <v>6859616.9883166803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5872717.2432525838</v>
      </c>
      <c r="U63" s="1">
        <f t="shared" si="10"/>
        <v>10419000.300171699</v>
      </c>
      <c r="V63" s="1">
        <f t="shared" si="15"/>
        <v>-219201.58543783613</v>
      </c>
      <c r="W63" s="91">
        <f t="shared" si="19"/>
        <v>2.1038638940649976E-2</v>
      </c>
      <c r="AB63" s="1">
        <f t="shared" ref="AB63:AM63" si="21">SUM(AB53:AB62)</f>
        <v>-1506685.5438970104</v>
      </c>
      <c r="AC63" s="1">
        <f t="shared" si="21"/>
        <v>-1609547.537483573</v>
      </c>
      <c r="AD63" s="1">
        <f t="shared" si="21"/>
        <v>-2284854.1518220045</v>
      </c>
      <c r="AE63" s="1">
        <f t="shared" si="21"/>
        <v>3849543.1088083219</v>
      </c>
      <c r="AF63" s="1">
        <f t="shared" si="21"/>
        <v>1319507.2700078702</v>
      </c>
      <c r="AG63" s="1">
        <f t="shared" si="21"/>
        <v>-2063667.1584685091</v>
      </c>
      <c r="AH63" s="1">
        <f t="shared" si="21"/>
        <v>2914372.470391551</v>
      </c>
      <c r="AI63" s="1">
        <f t="shared" si="21"/>
        <v>-381556.96605042554</v>
      </c>
      <c r="AJ63" s="1">
        <f t="shared" si="21"/>
        <v>-981928.64535084367</v>
      </c>
      <c r="AK63" s="1">
        <f t="shared" si="21"/>
        <v>-898786.15018418804</v>
      </c>
      <c r="AL63" s="1">
        <f t="shared" si="21"/>
        <v>-812527.45862150379</v>
      </c>
      <c r="AM63" s="1">
        <f t="shared" si="21"/>
        <v>-598883.33809836954</v>
      </c>
      <c r="AN63" s="1">
        <f>SUM(AB63:AM63)</f>
        <v>-3055014.1007686844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0">
        <f>Dataset!BL64</f>
        <v>0</v>
      </c>
      <c r="I64" s="100">
        <f>Dataset!BF64</f>
        <v>0</v>
      </c>
      <c r="J64" s="100">
        <f>Dataset!BM64</f>
        <v>0</v>
      </c>
      <c r="K64" s="100">
        <f>Dataset!AM64</f>
        <v>711695.1</v>
      </c>
      <c r="M64" s="8">
        <f t="shared" si="12"/>
        <v>-3061641.28284716</v>
      </c>
      <c r="N64" s="1">
        <f t="shared" si="13"/>
        <v>897017.86147693673</v>
      </c>
      <c r="O64" s="1">
        <f t="shared" si="14"/>
        <v>0</v>
      </c>
      <c r="P64" s="1">
        <f t="shared" si="5"/>
        <v>7594575.9513506098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5872717.2432525838</v>
      </c>
      <c r="U64" s="1">
        <f t="shared" si="10"/>
        <v>11302669.77323297</v>
      </c>
      <c r="V64" s="1">
        <f t="shared" si="15"/>
        <v>-394636.4933490511</v>
      </c>
      <c r="W64" s="91">
        <f t="shared" si="19"/>
        <v>3.4915334276476064E-2</v>
      </c>
    </row>
    <row r="65" spans="1:23">
      <c r="A65" s="7">
        <f>Dataset!A65</f>
        <v>42826</v>
      </c>
      <c r="B65">
        <f>Dataset!B65</f>
        <v>2017</v>
      </c>
      <c r="C65">
        <f>Dataset!C65</f>
        <v>4</v>
      </c>
      <c r="D65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0">
        <f>Dataset!BL65</f>
        <v>0</v>
      </c>
      <c r="I65" s="100">
        <f>Dataset!BF65</f>
        <v>0</v>
      </c>
      <c r="J65" s="100">
        <f>Dataset!BM65</f>
        <v>0</v>
      </c>
      <c r="K65" s="100">
        <f>Dataset!AM65</f>
        <v>711695.1</v>
      </c>
      <c r="M65" s="8">
        <f t="shared" si="12"/>
        <v>-3061641.28284716</v>
      </c>
      <c r="N65" s="1">
        <f t="shared" si="13"/>
        <v>394976.42630194488</v>
      </c>
      <c r="O65" s="1">
        <f t="shared" si="14"/>
        <v>2403.7351730415298</v>
      </c>
      <c r="P65" s="1">
        <f t="shared" si="5"/>
        <v>7349589.6303393003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5872717.2432525838</v>
      </c>
      <c r="U65" s="1">
        <f t="shared" si="10"/>
        <v>10558045.75221971</v>
      </c>
      <c r="V65" s="1">
        <f t="shared" si="15"/>
        <v>701762.30640351586</v>
      </c>
      <c r="W65" s="91">
        <f t="shared" si="19"/>
        <v>6.6467064348151569E-2</v>
      </c>
    </row>
    <row r="66" spans="1:23">
      <c r="A66" s="7">
        <f>Dataset!A66</f>
        <v>42856</v>
      </c>
      <c r="B66">
        <f>Dataset!B66</f>
        <v>2017</v>
      </c>
      <c r="C66">
        <f>Dataset!C66</f>
        <v>5</v>
      </c>
      <c r="D66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0">
        <f>Dataset!BL66</f>
        <v>0</v>
      </c>
      <c r="I66" s="100">
        <f>Dataset!BF66</f>
        <v>0</v>
      </c>
      <c r="J66" s="100">
        <f>Dataset!BM66</f>
        <v>0</v>
      </c>
      <c r="K66" s="100">
        <f>Dataset!AM66</f>
        <v>711695.1</v>
      </c>
      <c r="M66" s="8">
        <f t="shared" ref="M66:M97" si="22">$AB$9</f>
        <v>-3061641.28284716</v>
      </c>
      <c r="N66" s="1">
        <f t="shared" ref="N66:N97" si="23">E66*$AB$10</f>
        <v>274958.68281791679</v>
      </c>
      <c r="O66" s="1">
        <f t="shared" ref="O66:O97" si="24">F66*$AB$11</f>
        <v>41344.244976314309</v>
      </c>
      <c r="P66" s="1">
        <f t="shared" si="5"/>
        <v>7594575.9513506098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5872717.2432525838</v>
      </c>
      <c r="U66" s="1">
        <f t="shared" si="10"/>
        <v>10721954.839550264</v>
      </c>
      <c r="V66" s="1">
        <f t="shared" ref="V66:V97" si="25">U66-D66</f>
        <v>104846.5533772558</v>
      </c>
      <c r="W66" s="91">
        <f t="shared" si="19"/>
        <v>9.7786788833046055E-3</v>
      </c>
    </row>
    <row r="67" spans="1:23">
      <c r="A67" s="7">
        <f>Dataset!A67</f>
        <v>42887</v>
      </c>
      <c r="B67">
        <f>Dataset!B67</f>
        <v>2017</v>
      </c>
      <c r="C67">
        <f>Dataset!C67</f>
        <v>6</v>
      </c>
      <c r="D67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0">
        <f>Dataset!BL67</f>
        <v>0</v>
      </c>
      <c r="I67" s="100">
        <f>Dataset!BF67</f>
        <v>0</v>
      </c>
      <c r="J67" s="100">
        <f>Dataset!BM67</f>
        <v>0</v>
      </c>
      <c r="K67" s="100">
        <f>Dataset!AM67</f>
        <v>711695.1</v>
      </c>
      <c r="M67" s="8">
        <f t="shared" si="22"/>
        <v>-3061641.28284716</v>
      </c>
      <c r="N67" s="1">
        <f t="shared" si="23"/>
        <v>55909.905092969369</v>
      </c>
      <c r="O67" s="1">
        <f t="shared" si="24"/>
        <v>196625.53715479714</v>
      </c>
      <c r="P67" s="1">
        <f t="shared" ref="P67:P117" si="26">G67*$AB$12</f>
        <v>7349589.6303393003</v>
      </c>
      <c r="Q67" s="1">
        <f t="shared" ref="Q67:Q117" si="27">H67*$AB$13</f>
        <v>0</v>
      </c>
      <c r="R67" s="1">
        <f t="shared" ref="R67:R117" si="28">I67*$AB$14</f>
        <v>0</v>
      </c>
      <c r="S67" s="1">
        <f t="shared" ref="S67:S121" si="29">J67*$AB$15</f>
        <v>0</v>
      </c>
      <c r="T67" s="1">
        <f t="shared" ref="T67:T121" si="30">K67*$AB$16</f>
        <v>5872717.2432525838</v>
      </c>
      <c r="U67" s="1">
        <f t="shared" ref="U67:U121" si="31">SUM(M67:T67)</f>
        <v>10413201.03299249</v>
      </c>
      <c r="V67" s="1">
        <f t="shared" si="25"/>
        <v>-111620.6254607439</v>
      </c>
      <c r="W67" s="91">
        <f t="shared" si="19"/>
        <v>1.0719146313135853E-2</v>
      </c>
    </row>
    <row r="68" spans="1:23">
      <c r="A68" s="7">
        <f>Dataset!A68</f>
        <v>42917</v>
      </c>
      <c r="B68">
        <f>Dataset!B68</f>
        <v>2017</v>
      </c>
      <c r="C68">
        <f>Dataset!C68</f>
        <v>7</v>
      </c>
      <c r="D6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0">
        <f>Dataset!BL68</f>
        <v>0</v>
      </c>
      <c r="I68" s="100">
        <f>Dataset!BF68</f>
        <v>0</v>
      </c>
      <c r="J68" s="100">
        <f>Dataset!BM68</f>
        <v>0</v>
      </c>
      <c r="K68" s="100">
        <f>Dataset!AM68</f>
        <v>711695.1</v>
      </c>
      <c r="M68" s="8">
        <f t="shared" si="22"/>
        <v>-3061641.28284716</v>
      </c>
      <c r="N68" s="1">
        <f t="shared" si="23"/>
        <v>0</v>
      </c>
      <c r="O68" s="1">
        <f t="shared" si="24"/>
        <v>297101.66738793306</v>
      </c>
      <c r="P68" s="1">
        <f t="shared" si="26"/>
        <v>7594575.9513506098</v>
      </c>
      <c r="Q68" s="1">
        <f t="shared" si="27"/>
        <v>0</v>
      </c>
      <c r="R68" s="1">
        <f t="shared" si="28"/>
        <v>0</v>
      </c>
      <c r="S68" s="1">
        <f t="shared" si="29"/>
        <v>0</v>
      </c>
      <c r="T68" s="1">
        <f t="shared" si="30"/>
        <v>5872717.2432525838</v>
      </c>
      <c r="U68" s="1">
        <f t="shared" si="31"/>
        <v>10702753.579143967</v>
      </c>
      <c r="V68" s="1">
        <f t="shared" si="25"/>
        <v>809583.30567104183</v>
      </c>
      <c r="W68" s="91">
        <f t="shared" si="19"/>
        <v>7.5642525045951245E-2</v>
      </c>
    </row>
    <row r="69" spans="1:23">
      <c r="A69" s="7">
        <f>Dataset!A69</f>
        <v>42948</v>
      </c>
      <c r="B69">
        <f>Dataset!B69</f>
        <v>2017</v>
      </c>
      <c r="C69">
        <f>Dataset!C69</f>
        <v>8</v>
      </c>
      <c r="D69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0">
        <f>Dataset!BL69</f>
        <v>0</v>
      </c>
      <c r="I69" s="100">
        <f>Dataset!BF69</f>
        <v>0</v>
      </c>
      <c r="J69" s="100">
        <f>Dataset!BM69</f>
        <v>0</v>
      </c>
      <c r="K69" s="100">
        <f>Dataset!AM69</f>
        <v>711695.1</v>
      </c>
      <c r="M69" s="8">
        <f t="shared" si="22"/>
        <v>-3061641.28284716</v>
      </c>
      <c r="N69" s="1">
        <f t="shared" si="23"/>
        <v>9673.5612917454346</v>
      </c>
      <c r="O69" s="1">
        <f t="shared" si="24"/>
        <v>214413.17743530447</v>
      </c>
      <c r="P69" s="1">
        <f t="shared" si="26"/>
        <v>7594575.9513506098</v>
      </c>
      <c r="Q69" s="1">
        <f t="shared" si="27"/>
        <v>0</v>
      </c>
      <c r="R69" s="1">
        <f t="shared" si="28"/>
        <v>0</v>
      </c>
      <c r="S69" s="1">
        <f t="shared" si="29"/>
        <v>0</v>
      </c>
      <c r="T69" s="1">
        <f t="shared" si="30"/>
        <v>5872717.2432525838</v>
      </c>
      <c r="U69" s="1">
        <f t="shared" si="31"/>
        <v>10629738.650483083</v>
      </c>
      <c r="V69" s="1">
        <f t="shared" si="25"/>
        <v>135487.94045531005</v>
      </c>
      <c r="W69" s="91">
        <f t="shared" si="19"/>
        <v>1.2746121509690421E-2</v>
      </c>
    </row>
    <row r="70" spans="1:23">
      <c r="A70" s="7">
        <f>Dataset!A70</f>
        <v>42979</v>
      </c>
      <c r="B70">
        <f>Dataset!B70</f>
        <v>2017</v>
      </c>
      <c r="C70">
        <f>Dataset!C70</f>
        <v>9</v>
      </c>
      <c r="D70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0">
        <f>Dataset!BL70</f>
        <v>0</v>
      </c>
      <c r="I70" s="100">
        <f>Dataset!BF70</f>
        <v>0</v>
      </c>
      <c r="J70" s="100">
        <f>Dataset!BM70</f>
        <v>0</v>
      </c>
      <c r="K70" s="100">
        <f>Dataset!AM70</f>
        <v>711695.1</v>
      </c>
      <c r="M70" s="8">
        <f t="shared" si="22"/>
        <v>-3061641.28284716</v>
      </c>
      <c r="N70" s="1">
        <f t="shared" si="23"/>
        <v>67059.094378370879</v>
      </c>
      <c r="O70" s="1">
        <f t="shared" si="24"/>
        <v>249988.45799631911</v>
      </c>
      <c r="P70" s="1">
        <f t="shared" si="26"/>
        <v>7349589.6303393003</v>
      </c>
      <c r="Q70" s="1">
        <f t="shared" si="27"/>
        <v>0</v>
      </c>
      <c r="R70" s="1">
        <f t="shared" si="28"/>
        <v>0</v>
      </c>
      <c r="S70" s="1">
        <f t="shared" si="29"/>
        <v>0</v>
      </c>
      <c r="T70" s="1">
        <f t="shared" si="30"/>
        <v>5872717.2432525838</v>
      </c>
      <c r="U70" s="1">
        <f t="shared" si="31"/>
        <v>10477713.143119413</v>
      </c>
      <c r="V70" s="1">
        <f t="shared" si="25"/>
        <v>-317005.35743958689</v>
      </c>
      <c r="W70" s="91">
        <f t="shared" si="19"/>
        <v>3.0255204843793654E-2</v>
      </c>
    </row>
    <row r="71" spans="1:23">
      <c r="A71" s="7">
        <f>Dataset!A71</f>
        <v>43009</v>
      </c>
      <c r="B71">
        <f>Dataset!B71</f>
        <v>2017</v>
      </c>
      <c r="C71">
        <f>Dataset!C71</f>
        <v>10</v>
      </c>
      <c r="D71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0">
        <f>Dataset!BL71</f>
        <v>0</v>
      </c>
      <c r="I71" s="100">
        <f>Dataset!BF71</f>
        <v>0</v>
      </c>
      <c r="J71" s="100">
        <f>Dataset!BM71</f>
        <v>0</v>
      </c>
      <c r="K71" s="100">
        <f>Dataset!AM71</f>
        <v>711695.1</v>
      </c>
      <c r="M71" s="8">
        <f t="shared" si="22"/>
        <v>-3061641.28284716</v>
      </c>
      <c r="N71" s="1">
        <f t="shared" si="23"/>
        <v>182322.03654950715</v>
      </c>
      <c r="O71" s="1">
        <f t="shared" si="24"/>
        <v>26441.086903456828</v>
      </c>
      <c r="P71" s="1">
        <f t="shared" si="26"/>
        <v>7594575.9513506098</v>
      </c>
      <c r="Q71" s="1">
        <f t="shared" si="27"/>
        <v>0</v>
      </c>
      <c r="R71" s="1">
        <f t="shared" si="28"/>
        <v>0</v>
      </c>
      <c r="S71" s="1">
        <f t="shared" si="29"/>
        <v>0</v>
      </c>
      <c r="T71" s="1">
        <f t="shared" si="30"/>
        <v>5872717.2432525838</v>
      </c>
      <c r="U71" s="1">
        <f t="shared" si="31"/>
        <v>10614415.035208996</v>
      </c>
      <c r="V71" s="1">
        <f t="shared" si="25"/>
        <v>-657971.28388118558</v>
      </c>
      <c r="W71" s="91">
        <f t="shared" si="19"/>
        <v>6.1988463961380254E-2</v>
      </c>
    </row>
    <row r="72" spans="1:23">
      <c r="A72" s="7">
        <f>Dataset!A72</f>
        <v>43040</v>
      </c>
      <c r="B72">
        <f>Dataset!B72</f>
        <v>2017</v>
      </c>
      <c r="C72">
        <f>Dataset!C72</f>
        <v>11</v>
      </c>
      <c r="D72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0">
        <f>Dataset!BL72</f>
        <v>0</v>
      </c>
      <c r="I72" s="100">
        <f>Dataset!BF72</f>
        <v>0</v>
      </c>
      <c r="J72" s="100">
        <f>Dataset!BM72</f>
        <v>0</v>
      </c>
      <c r="K72" s="100">
        <f>Dataset!AM72</f>
        <v>711695.1</v>
      </c>
      <c r="M72" s="8">
        <f t="shared" si="22"/>
        <v>-3061641.28284716</v>
      </c>
      <c r="N72" s="1">
        <f t="shared" si="23"/>
        <v>630912.94662095641</v>
      </c>
      <c r="O72" s="1">
        <f t="shared" si="24"/>
        <v>0</v>
      </c>
      <c r="P72" s="1">
        <f t="shared" si="26"/>
        <v>7349589.6303393003</v>
      </c>
      <c r="Q72" s="1">
        <f t="shared" si="27"/>
        <v>0</v>
      </c>
      <c r="R72" s="1">
        <f t="shared" si="28"/>
        <v>0</v>
      </c>
      <c r="S72" s="1">
        <f t="shared" si="29"/>
        <v>0</v>
      </c>
      <c r="T72" s="1">
        <f t="shared" si="30"/>
        <v>5872717.2432525838</v>
      </c>
      <c r="U72" s="1">
        <f t="shared" si="31"/>
        <v>10791578.537365681</v>
      </c>
      <c r="V72" s="1">
        <f t="shared" si="25"/>
        <v>-425417.67708413862</v>
      </c>
      <c r="W72" s="91">
        <f t="shared" si="19"/>
        <v>3.9421264980941964E-2</v>
      </c>
    </row>
    <row r="73" spans="1:23">
      <c r="A73" s="7">
        <f>Dataset!A73</f>
        <v>43070</v>
      </c>
      <c r="B73">
        <f>Dataset!B73</f>
        <v>2017</v>
      </c>
      <c r="C73">
        <f>Dataset!C73</f>
        <v>12</v>
      </c>
      <c r="D73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0">
        <f>Dataset!BL73</f>
        <v>0</v>
      </c>
      <c r="I73" s="100">
        <f>Dataset!BF73</f>
        <v>1</v>
      </c>
      <c r="J73" s="100">
        <f>Dataset!BM73</f>
        <v>0</v>
      </c>
      <c r="K73" s="100">
        <f>Dataset!AM73</f>
        <v>711695.1</v>
      </c>
      <c r="M73" s="8">
        <f t="shared" si="22"/>
        <v>-3061641.28284716</v>
      </c>
      <c r="N73" s="1">
        <f t="shared" si="23"/>
        <v>1071797.7993922017</v>
      </c>
      <c r="O73" s="1">
        <f t="shared" si="24"/>
        <v>0</v>
      </c>
      <c r="P73" s="1">
        <f t="shared" si="26"/>
        <v>7594575.9513506098</v>
      </c>
      <c r="Q73" s="1">
        <f t="shared" si="27"/>
        <v>0</v>
      </c>
      <c r="R73" s="1">
        <f t="shared" si="28"/>
        <v>-571968.75197684194</v>
      </c>
      <c r="S73" s="1">
        <f t="shared" si="29"/>
        <v>0</v>
      </c>
      <c r="T73" s="1">
        <f t="shared" si="30"/>
        <v>5872717.2432525838</v>
      </c>
      <c r="U73" s="1">
        <f t="shared" si="31"/>
        <v>10905480.959171392</v>
      </c>
      <c r="V73" s="1">
        <f t="shared" si="25"/>
        <v>-168794.21791365929</v>
      </c>
      <c r="W73" s="91">
        <f t="shared" si="19"/>
        <v>1.5477925141092027E-2</v>
      </c>
    </row>
    <row r="74" spans="1:23">
      <c r="A74" s="7">
        <f>Dataset!A74</f>
        <v>43101</v>
      </c>
      <c r="B74">
        <f>Dataset!B74</f>
        <v>2018</v>
      </c>
      <c r="C74">
        <f>Dataset!C74</f>
        <v>1</v>
      </c>
      <c r="D74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0">
        <f>Dataset!BL74</f>
        <v>0</v>
      </c>
      <c r="I74" s="100">
        <f>Dataset!BF74</f>
        <v>0</v>
      </c>
      <c r="J74" s="100">
        <f>Dataset!BM74</f>
        <v>0</v>
      </c>
      <c r="K74" s="100">
        <f>Dataset!AM74</f>
        <v>735936.1</v>
      </c>
      <c r="M74" s="8">
        <f t="shared" si="22"/>
        <v>-3061641.28284716</v>
      </c>
      <c r="N74" s="1">
        <f t="shared" si="23"/>
        <v>1072617.5927220106</v>
      </c>
      <c r="O74" s="1">
        <f t="shared" si="24"/>
        <v>0</v>
      </c>
      <c r="P74" s="1">
        <f t="shared" si="26"/>
        <v>7594575.9513506098</v>
      </c>
      <c r="Q74" s="1">
        <f t="shared" si="27"/>
        <v>0</v>
      </c>
      <c r="R74" s="1">
        <f t="shared" si="28"/>
        <v>0</v>
      </c>
      <c r="S74" s="1">
        <f t="shared" si="29"/>
        <v>0</v>
      </c>
      <c r="T74" s="1">
        <f t="shared" si="30"/>
        <v>6072747.4790848745</v>
      </c>
      <c r="U74" s="1">
        <f t="shared" si="31"/>
        <v>11678299.740310334</v>
      </c>
      <c r="V74" s="1">
        <f t="shared" si="25"/>
        <v>-864563.86127765849</v>
      </c>
      <c r="W74" s="91">
        <f t="shared" si="19"/>
        <v>7.4031655335358257E-2</v>
      </c>
    </row>
    <row r="75" spans="1:23">
      <c r="A75" s="7">
        <f>Dataset!A75</f>
        <v>43132</v>
      </c>
      <c r="B75">
        <f>Dataset!B75</f>
        <v>2018</v>
      </c>
      <c r="C75">
        <f>Dataset!C75</f>
        <v>2</v>
      </c>
      <c r="D75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0">
        <f>Dataset!BL75</f>
        <v>0</v>
      </c>
      <c r="I75" s="100">
        <f>Dataset!BF75</f>
        <v>0</v>
      </c>
      <c r="J75" s="100">
        <f>Dataset!BM75</f>
        <v>0</v>
      </c>
      <c r="K75" s="100">
        <f>Dataset!AM75</f>
        <v>735936.1</v>
      </c>
      <c r="M75" s="8">
        <f t="shared" si="22"/>
        <v>-3061641.28284716</v>
      </c>
      <c r="N75" s="1">
        <f t="shared" si="23"/>
        <v>816842.07382162288</v>
      </c>
      <c r="O75" s="1">
        <f t="shared" si="24"/>
        <v>0</v>
      </c>
      <c r="P75" s="1">
        <f t="shared" si="26"/>
        <v>6859616.9883166803</v>
      </c>
      <c r="Q75" s="1">
        <f t="shared" si="27"/>
        <v>0</v>
      </c>
      <c r="R75" s="1">
        <f t="shared" si="28"/>
        <v>0</v>
      </c>
      <c r="S75" s="1">
        <f t="shared" si="29"/>
        <v>0</v>
      </c>
      <c r="T75" s="1">
        <f t="shared" si="30"/>
        <v>6072747.4790848745</v>
      </c>
      <c r="U75" s="1">
        <f t="shared" si="31"/>
        <v>10687565.258376017</v>
      </c>
      <c r="V75" s="1">
        <f t="shared" si="25"/>
        <v>-363389.84010189213</v>
      </c>
      <c r="W75" s="91">
        <f t="shared" si="19"/>
        <v>3.4001180934740742E-2</v>
      </c>
    </row>
    <row r="76" spans="1:23">
      <c r="A76" s="7">
        <f>Dataset!A76</f>
        <v>43160</v>
      </c>
      <c r="B76">
        <f>Dataset!B76</f>
        <v>2018</v>
      </c>
      <c r="C76">
        <f>Dataset!C76</f>
        <v>3</v>
      </c>
      <c r="D76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0">
        <f>Dataset!BL76</f>
        <v>0</v>
      </c>
      <c r="I76" s="100">
        <f>Dataset!BF76</f>
        <v>0</v>
      </c>
      <c r="J76" s="100">
        <f>Dataset!BM76</f>
        <v>0</v>
      </c>
      <c r="K76" s="100">
        <f>Dataset!AM76</f>
        <v>735936.1</v>
      </c>
      <c r="M76" s="8">
        <f t="shared" si="22"/>
        <v>-3061641.28284716</v>
      </c>
      <c r="N76" s="1">
        <f t="shared" si="23"/>
        <v>877342.82156152232</v>
      </c>
      <c r="O76" s="1">
        <f t="shared" si="24"/>
        <v>0</v>
      </c>
      <c r="P76" s="1">
        <f t="shared" si="26"/>
        <v>7594575.9513506098</v>
      </c>
      <c r="Q76" s="1">
        <f t="shared" si="27"/>
        <v>0</v>
      </c>
      <c r="R76" s="1">
        <f t="shared" si="28"/>
        <v>0</v>
      </c>
      <c r="S76" s="1">
        <f t="shared" si="29"/>
        <v>0</v>
      </c>
      <c r="T76" s="1">
        <f t="shared" si="30"/>
        <v>6072747.4790848745</v>
      </c>
      <c r="U76" s="1">
        <f t="shared" si="31"/>
        <v>11483024.969149847</v>
      </c>
      <c r="V76" s="1">
        <f t="shared" si="25"/>
        <v>-367711.10061753727</v>
      </c>
      <c r="W76" s="91">
        <f t="shared" si="19"/>
        <v>3.202214587231373E-2</v>
      </c>
    </row>
    <row r="77" spans="1:23">
      <c r="A77" s="7">
        <f>Dataset!A77</f>
        <v>43191</v>
      </c>
      <c r="B77">
        <f>Dataset!B77</f>
        <v>2018</v>
      </c>
      <c r="C77">
        <f>Dataset!C77</f>
        <v>4</v>
      </c>
      <c r="D77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0">
        <f>Dataset!BL77</f>
        <v>0</v>
      </c>
      <c r="I77" s="100">
        <f>Dataset!BF77</f>
        <v>0</v>
      </c>
      <c r="J77" s="100">
        <f>Dataset!BM77</f>
        <v>0</v>
      </c>
      <c r="K77" s="100">
        <f>Dataset!AM77</f>
        <v>735936.1</v>
      </c>
      <c r="M77" s="8">
        <f t="shared" si="22"/>
        <v>-3061641.28284716</v>
      </c>
      <c r="N77" s="1">
        <f t="shared" si="23"/>
        <v>676165.53842640959</v>
      </c>
      <c r="O77" s="1">
        <f t="shared" si="24"/>
        <v>0</v>
      </c>
      <c r="P77" s="1">
        <f t="shared" si="26"/>
        <v>7349589.6303393003</v>
      </c>
      <c r="Q77" s="1">
        <f t="shared" si="27"/>
        <v>0</v>
      </c>
      <c r="R77" s="1">
        <f t="shared" si="28"/>
        <v>0</v>
      </c>
      <c r="S77" s="1">
        <f t="shared" si="29"/>
        <v>0</v>
      </c>
      <c r="T77" s="1">
        <f t="shared" si="30"/>
        <v>6072747.4790848745</v>
      </c>
      <c r="U77" s="1">
        <f t="shared" si="31"/>
        <v>11036861.365003426</v>
      </c>
      <c r="V77" s="1">
        <f t="shared" si="25"/>
        <v>199169.56473992765</v>
      </c>
      <c r="W77" s="91">
        <f t="shared" si="19"/>
        <v>1.8045851819020818E-2</v>
      </c>
    </row>
    <row r="78" spans="1:23">
      <c r="A78" s="7">
        <f>Dataset!A78</f>
        <v>43221</v>
      </c>
      <c r="B78">
        <f>Dataset!B78</f>
        <v>2018</v>
      </c>
      <c r="C78">
        <f>Dataset!C78</f>
        <v>5</v>
      </c>
      <c r="D7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0">
        <f>Dataset!BL78</f>
        <v>0</v>
      </c>
      <c r="I78" s="100">
        <f>Dataset!BF78</f>
        <v>0</v>
      </c>
      <c r="J78" s="100">
        <f>Dataset!BM78</f>
        <v>0</v>
      </c>
      <c r="K78" s="100">
        <f>Dataset!AM78</f>
        <v>735936.1</v>
      </c>
      <c r="M78" s="8">
        <f t="shared" si="22"/>
        <v>-3061641.28284716</v>
      </c>
      <c r="N78" s="1">
        <f t="shared" si="23"/>
        <v>156580.5259935066</v>
      </c>
      <c r="O78" s="1">
        <f t="shared" si="24"/>
        <v>128840.205275026</v>
      </c>
      <c r="P78" s="1">
        <f t="shared" si="26"/>
        <v>7594575.9513506098</v>
      </c>
      <c r="Q78" s="1">
        <f t="shared" si="27"/>
        <v>0</v>
      </c>
      <c r="R78" s="1">
        <f t="shared" si="28"/>
        <v>0</v>
      </c>
      <c r="S78" s="1">
        <f t="shared" si="29"/>
        <v>0</v>
      </c>
      <c r="T78" s="1">
        <f t="shared" si="30"/>
        <v>6072747.4790848745</v>
      </c>
      <c r="U78" s="1">
        <f t="shared" si="31"/>
        <v>10891102.878856856</v>
      </c>
      <c r="V78" s="1">
        <f t="shared" si="25"/>
        <v>-59790.494012419134</v>
      </c>
      <c r="W78" s="91">
        <f t="shared" si="19"/>
        <v>5.4898475092446117E-3</v>
      </c>
    </row>
    <row r="79" spans="1:23">
      <c r="A79" s="7">
        <f>Dataset!A79</f>
        <v>43252</v>
      </c>
      <c r="B79">
        <f>Dataset!B79</f>
        <v>2018</v>
      </c>
      <c r="C79">
        <f>Dataset!C79</f>
        <v>6</v>
      </c>
      <c r="D79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0">
        <f>Dataset!BL79</f>
        <v>0</v>
      </c>
      <c r="I79" s="100">
        <f>Dataset!BF79</f>
        <v>0</v>
      </c>
      <c r="J79" s="100">
        <f>Dataset!BM79</f>
        <v>0</v>
      </c>
      <c r="K79" s="100">
        <f>Dataset!AM79</f>
        <v>735936.1</v>
      </c>
      <c r="M79" s="8">
        <f t="shared" si="22"/>
        <v>-3061641.28284716</v>
      </c>
      <c r="N79" s="1">
        <f t="shared" si="23"/>
        <v>50663.227782192182</v>
      </c>
      <c r="O79" s="1">
        <f t="shared" si="24"/>
        <v>150954.56886700806</v>
      </c>
      <c r="P79" s="1">
        <f t="shared" si="26"/>
        <v>7349589.6303393003</v>
      </c>
      <c r="Q79" s="1">
        <f t="shared" si="27"/>
        <v>0</v>
      </c>
      <c r="R79" s="1">
        <f t="shared" si="28"/>
        <v>0</v>
      </c>
      <c r="S79" s="1">
        <f t="shared" si="29"/>
        <v>0</v>
      </c>
      <c r="T79" s="1">
        <f t="shared" si="30"/>
        <v>6072747.4790848745</v>
      </c>
      <c r="U79" s="1">
        <f t="shared" si="31"/>
        <v>10562313.623226214</v>
      </c>
      <c r="V79" s="1">
        <f t="shared" si="25"/>
        <v>-439440.3634747006</v>
      </c>
      <c r="W79" s="91">
        <f t="shared" si="19"/>
        <v>4.1604555512192352E-2</v>
      </c>
    </row>
    <row r="80" spans="1:23">
      <c r="A80" s="7">
        <f>Dataset!A80</f>
        <v>43282</v>
      </c>
      <c r="B80">
        <f>Dataset!B80</f>
        <v>2018</v>
      </c>
      <c r="C80">
        <f>Dataset!C80</f>
        <v>7</v>
      </c>
      <c r="D80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0">
        <f>Dataset!BL80</f>
        <v>0</v>
      </c>
      <c r="I80" s="100">
        <f>Dataset!BF80</f>
        <v>0</v>
      </c>
      <c r="J80" s="100">
        <f>Dataset!BM80</f>
        <v>0</v>
      </c>
      <c r="K80" s="100">
        <f>Dataset!AM80</f>
        <v>735936.1</v>
      </c>
      <c r="M80" s="8">
        <f t="shared" si="22"/>
        <v>-3061641.28284716</v>
      </c>
      <c r="N80" s="1">
        <f t="shared" si="23"/>
        <v>0</v>
      </c>
      <c r="O80" s="1">
        <f t="shared" si="24"/>
        <v>525456.50882687839</v>
      </c>
      <c r="P80" s="1">
        <f t="shared" si="26"/>
        <v>7594575.9513506098</v>
      </c>
      <c r="Q80" s="1">
        <f t="shared" si="27"/>
        <v>0</v>
      </c>
      <c r="R80" s="1">
        <f t="shared" si="28"/>
        <v>0</v>
      </c>
      <c r="S80" s="1">
        <f t="shared" si="29"/>
        <v>0</v>
      </c>
      <c r="T80" s="1">
        <f t="shared" si="30"/>
        <v>6072747.4790848745</v>
      </c>
      <c r="U80" s="1">
        <f t="shared" si="31"/>
        <v>11131138.656415202</v>
      </c>
      <c r="V80" s="1">
        <f t="shared" si="25"/>
        <v>-656779.97654931806</v>
      </c>
      <c r="W80" s="91">
        <f t="shared" si="19"/>
        <v>5.9003844693893602E-2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0">
        <f>Dataset!BL81</f>
        <v>0</v>
      </c>
      <c r="I81" s="100">
        <f>Dataset!BF81</f>
        <v>0</v>
      </c>
      <c r="J81" s="100">
        <f>Dataset!BM81</f>
        <v>0</v>
      </c>
      <c r="K81" s="100">
        <f>Dataset!AM81</f>
        <v>735936.1</v>
      </c>
      <c r="M81" s="8">
        <f t="shared" si="22"/>
        <v>-3061641.28284716</v>
      </c>
      <c r="N81" s="1">
        <f t="shared" si="23"/>
        <v>1803.5453255796572</v>
      </c>
      <c r="O81" s="1">
        <f t="shared" si="24"/>
        <v>586992.12925674161</v>
      </c>
      <c r="P81" s="1">
        <f t="shared" si="26"/>
        <v>7594575.9513506098</v>
      </c>
      <c r="Q81" s="1">
        <f t="shared" si="27"/>
        <v>0</v>
      </c>
      <c r="R81" s="1">
        <f t="shared" si="28"/>
        <v>0</v>
      </c>
      <c r="S81" s="1">
        <f t="shared" si="29"/>
        <v>0</v>
      </c>
      <c r="T81" s="1">
        <f t="shared" si="30"/>
        <v>6072747.4790848745</v>
      </c>
      <c r="U81" s="1">
        <f t="shared" si="31"/>
        <v>11194477.822170645</v>
      </c>
      <c r="V81" s="1">
        <f t="shared" si="25"/>
        <v>-340196.82683982141</v>
      </c>
      <c r="W81" s="91">
        <f t="shared" si="19"/>
        <v>3.0389700372273027E-2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0">
        <f>Dataset!BL82</f>
        <v>0</v>
      </c>
      <c r="I82" s="100">
        <f>Dataset!BF82</f>
        <v>0</v>
      </c>
      <c r="J82" s="100">
        <f>Dataset!BM82</f>
        <v>0</v>
      </c>
      <c r="K82" s="100">
        <f>Dataset!AM82</f>
        <v>735936.1</v>
      </c>
      <c r="M82" s="8">
        <f t="shared" si="22"/>
        <v>-3061641.28284716</v>
      </c>
      <c r="N82" s="1">
        <f t="shared" si="23"/>
        <v>71649.937025300926</v>
      </c>
      <c r="O82" s="1">
        <f t="shared" si="24"/>
        <v>263449.37496535166</v>
      </c>
      <c r="P82" s="1">
        <f t="shared" si="26"/>
        <v>7349589.6303393003</v>
      </c>
      <c r="Q82" s="1">
        <f t="shared" si="27"/>
        <v>0</v>
      </c>
      <c r="R82" s="1">
        <f t="shared" si="28"/>
        <v>0</v>
      </c>
      <c r="S82" s="1">
        <f t="shared" si="29"/>
        <v>0</v>
      </c>
      <c r="T82" s="1">
        <f t="shared" si="30"/>
        <v>6072747.4790848745</v>
      </c>
      <c r="U82" s="1">
        <f t="shared" si="31"/>
        <v>10695795.138567667</v>
      </c>
      <c r="V82" s="1">
        <f t="shared" si="25"/>
        <v>-391778.66108716279</v>
      </c>
      <c r="W82" s="91">
        <f t="shared" si="19"/>
        <v>3.6629222606784896E-2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0">
        <f>Dataset!BL83</f>
        <v>0</v>
      </c>
      <c r="I83" s="100">
        <f>Dataset!BF83</f>
        <v>0</v>
      </c>
      <c r="J83" s="100">
        <f>Dataset!BM83</f>
        <v>0</v>
      </c>
      <c r="K83" s="100">
        <f>Dataset!AM83</f>
        <v>735936.1</v>
      </c>
      <c r="M83" s="8">
        <f t="shared" si="22"/>
        <v>-3061641.28284716</v>
      </c>
      <c r="N83" s="1">
        <f t="shared" si="23"/>
        <v>386286.61700597015</v>
      </c>
      <c r="O83" s="1">
        <f t="shared" si="24"/>
        <v>60574.126360646551</v>
      </c>
      <c r="P83" s="1">
        <f t="shared" si="26"/>
        <v>7594575.9513506098</v>
      </c>
      <c r="Q83" s="1">
        <f t="shared" si="27"/>
        <v>0</v>
      </c>
      <c r="R83" s="1">
        <f t="shared" si="28"/>
        <v>0</v>
      </c>
      <c r="S83" s="1">
        <f t="shared" si="29"/>
        <v>0</v>
      </c>
      <c r="T83" s="1">
        <f t="shared" si="30"/>
        <v>6072747.4790848745</v>
      </c>
      <c r="U83" s="1">
        <f t="shared" si="31"/>
        <v>11052542.890954942</v>
      </c>
      <c r="V83" s="1">
        <f t="shared" si="25"/>
        <v>-273031.05391411297</v>
      </c>
      <c r="W83" s="91">
        <f t="shared" si="19"/>
        <v>2.4703007860530733E-2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0">
        <f>Dataset!BL84</f>
        <v>0</v>
      </c>
      <c r="I84" s="100">
        <f>Dataset!BF84</f>
        <v>0</v>
      </c>
      <c r="J84" s="100">
        <f>Dataset!BM84</f>
        <v>0</v>
      </c>
      <c r="K84" s="100">
        <f>Dataset!AM84</f>
        <v>735936.1</v>
      </c>
      <c r="M84" s="8">
        <f t="shared" si="22"/>
        <v>-3061641.28284716</v>
      </c>
      <c r="N84" s="1">
        <f t="shared" si="23"/>
        <v>726336.8902107164</v>
      </c>
      <c r="O84" s="1">
        <f t="shared" si="24"/>
        <v>0</v>
      </c>
      <c r="P84" s="1">
        <f t="shared" si="26"/>
        <v>7349589.6303393003</v>
      </c>
      <c r="Q84" s="1">
        <f t="shared" si="27"/>
        <v>0</v>
      </c>
      <c r="R84" s="1">
        <f t="shared" si="28"/>
        <v>0</v>
      </c>
      <c r="S84" s="1">
        <f t="shared" si="29"/>
        <v>0</v>
      </c>
      <c r="T84" s="1">
        <f t="shared" si="30"/>
        <v>6072747.4790848745</v>
      </c>
      <c r="U84" s="1">
        <f t="shared" si="31"/>
        <v>11087032.716787731</v>
      </c>
      <c r="V84" s="1">
        <f t="shared" si="25"/>
        <v>-374612.1684858799</v>
      </c>
      <c r="W84" s="91">
        <f t="shared" si="19"/>
        <v>3.3788316320078206E-2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0">
        <f>Dataset!BL85</f>
        <v>0</v>
      </c>
      <c r="I85" s="100">
        <f>Dataset!BF85</f>
        <v>1</v>
      </c>
      <c r="J85" s="100">
        <f>Dataset!BM85</f>
        <v>0</v>
      </c>
      <c r="K85" s="100">
        <f>Dataset!AM85</f>
        <v>735936.1</v>
      </c>
      <c r="M85" s="8">
        <f t="shared" si="22"/>
        <v>-3061641.28284716</v>
      </c>
      <c r="N85" s="1">
        <f t="shared" si="23"/>
        <v>862914.45895688492</v>
      </c>
      <c r="O85" s="1">
        <f t="shared" si="24"/>
        <v>0</v>
      </c>
      <c r="P85" s="1">
        <f t="shared" si="26"/>
        <v>7594575.9513506098</v>
      </c>
      <c r="Q85" s="1">
        <f t="shared" si="27"/>
        <v>0</v>
      </c>
      <c r="R85" s="1">
        <f t="shared" si="28"/>
        <v>-571968.75197684194</v>
      </c>
      <c r="S85" s="1">
        <f t="shared" si="29"/>
        <v>0</v>
      </c>
      <c r="T85" s="1">
        <f t="shared" si="30"/>
        <v>6072747.4790848745</v>
      </c>
      <c r="U85" s="1">
        <f t="shared" si="31"/>
        <v>10896627.854568366</v>
      </c>
      <c r="V85" s="1">
        <f t="shared" si="25"/>
        <v>-436265.52439536154</v>
      </c>
      <c r="W85" s="91">
        <f t="shared" si="19"/>
        <v>4.0036746250121685E-2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0">
        <f>Dataset!BL86</f>
        <v>0</v>
      </c>
      <c r="I86" s="100">
        <f>Dataset!BF86</f>
        <v>0</v>
      </c>
      <c r="J86" s="100">
        <f>Dataset!BM86</f>
        <v>0</v>
      </c>
      <c r="K86" s="100">
        <f>Dataset!AM86</f>
        <v>752393.2</v>
      </c>
      <c r="M86" s="8">
        <f t="shared" si="22"/>
        <v>-3061641.28284716</v>
      </c>
      <c r="N86" s="1">
        <f t="shared" si="23"/>
        <v>1173780.089620433</v>
      </c>
      <c r="O86" s="1">
        <f t="shared" si="24"/>
        <v>0</v>
      </c>
      <c r="P86" s="1">
        <f t="shared" si="26"/>
        <v>7594575.9513506098</v>
      </c>
      <c r="Q86" s="1">
        <f t="shared" si="27"/>
        <v>0</v>
      </c>
      <c r="R86" s="1">
        <f t="shared" si="28"/>
        <v>0</v>
      </c>
      <c r="S86" s="1">
        <f t="shared" si="29"/>
        <v>0</v>
      </c>
      <c r="T86" s="1">
        <f t="shared" si="30"/>
        <v>6208547.0580674075</v>
      </c>
      <c r="U86" s="1">
        <f t="shared" si="31"/>
        <v>11915261.81619129</v>
      </c>
      <c r="V86" s="1">
        <f t="shared" si="25"/>
        <v>-280692.49584937654</v>
      </c>
      <c r="W86" s="91">
        <f t="shared" si="19"/>
        <v>2.355739220668672E-2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0">
        <f>Dataset!BL87</f>
        <v>0</v>
      </c>
      <c r="I87" s="100">
        <f>Dataset!BF87</f>
        <v>0</v>
      </c>
      <c r="J87" s="100">
        <f>Dataset!BM87</f>
        <v>0</v>
      </c>
      <c r="K87" s="100">
        <f>Dataset!AM87</f>
        <v>752393.2</v>
      </c>
      <c r="M87" s="8">
        <f t="shared" si="22"/>
        <v>-3061641.28284716</v>
      </c>
      <c r="N87" s="1">
        <f t="shared" si="23"/>
        <v>948336.92392297601</v>
      </c>
      <c r="O87" s="1">
        <f t="shared" si="24"/>
        <v>0</v>
      </c>
      <c r="P87" s="1">
        <f t="shared" si="26"/>
        <v>6859616.9883166803</v>
      </c>
      <c r="Q87" s="1">
        <f t="shared" si="27"/>
        <v>0</v>
      </c>
      <c r="R87" s="1">
        <f t="shared" si="28"/>
        <v>0</v>
      </c>
      <c r="S87" s="1">
        <f t="shared" si="29"/>
        <v>0</v>
      </c>
      <c r="T87" s="1">
        <f t="shared" si="30"/>
        <v>6208547.0580674075</v>
      </c>
      <c r="U87" s="1">
        <f t="shared" si="31"/>
        <v>10954859.687459905</v>
      </c>
      <c r="V87" s="1">
        <f t="shared" si="25"/>
        <v>-132257.10912665352</v>
      </c>
      <c r="W87" s="91">
        <f t="shared" si="19"/>
        <v>1.2072916760225514E-2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0">
        <f>Dataset!BL88</f>
        <v>0</v>
      </c>
      <c r="I88" s="100">
        <f>Dataset!BF88</f>
        <v>0</v>
      </c>
      <c r="J88" s="100">
        <f>Dataset!BM88</f>
        <v>0</v>
      </c>
      <c r="K88" s="100">
        <f>Dataset!AM88</f>
        <v>752393.2</v>
      </c>
      <c r="M88" s="8">
        <f t="shared" si="22"/>
        <v>-3061641.28284716</v>
      </c>
      <c r="N88" s="1">
        <f t="shared" si="23"/>
        <v>900624.9521280959</v>
      </c>
      <c r="O88" s="1">
        <f t="shared" si="24"/>
        <v>0</v>
      </c>
      <c r="P88" s="1">
        <f t="shared" si="26"/>
        <v>7594575.9513506098</v>
      </c>
      <c r="Q88" s="1">
        <f t="shared" si="27"/>
        <v>0</v>
      </c>
      <c r="R88" s="1">
        <f t="shared" si="28"/>
        <v>0</v>
      </c>
      <c r="S88" s="1">
        <f t="shared" si="29"/>
        <v>0</v>
      </c>
      <c r="T88" s="1">
        <f t="shared" si="30"/>
        <v>6208547.0580674075</v>
      </c>
      <c r="U88" s="1">
        <f t="shared" si="31"/>
        <v>11642106.678698953</v>
      </c>
      <c r="V88" s="1">
        <f t="shared" si="25"/>
        <v>-37506.83258793503</v>
      </c>
      <c r="W88" s="91">
        <f t="shared" si="19"/>
        <v>3.2216534020049498E-3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0">
        <f>Dataset!BL89</f>
        <v>0</v>
      </c>
      <c r="I89" s="100">
        <f>Dataset!BF89</f>
        <v>0</v>
      </c>
      <c r="J89" s="100">
        <f>Dataset!BM89</f>
        <v>0</v>
      </c>
      <c r="K89" s="100">
        <f>Dataset!AM89</f>
        <v>752393.2</v>
      </c>
      <c r="M89" s="8">
        <f t="shared" si="22"/>
        <v>-3061641.28284716</v>
      </c>
      <c r="N89" s="1">
        <f t="shared" si="23"/>
        <v>542867.14299947687</v>
      </c>
      <c r="O89" s="1">
        <f t="shared" si="24"/>
        <v>0</v>
      </c>
      <c r="P89" s="1">
        <f t="shared" si="26"/>
        <v>7349589.6303393003</v>
      </c>
      <c r="Q89" s="1">
        <f t="shared" si="27"/>
        <v>0</v>
      </c>
      <c r="R89" s="1">
        <f t="shared" si="28"/>
        <v>0</v>
      </c>
      <c r="S89" s="1">
        <f t="shared" si="29"/>
        <v>0</v>
      </c>
      <c r="T89" s="1">
        <f t="shared" si="30"/>
        <v>6208547.0580674075</v>
      </c>
      <c r="U89" s="1">
        <f t="shared" si="31"/>
        <v>11039362.548559025</v>
      </c>
      <c r="V89" s="1">
        <f t="shared" si="25"/>
        <v>318398.41465636529</v>
      </c>
      <c r="W89" s="91">
        <f t="shared" si="19"/>
        <v>2.8842101457925762E-2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0">
        <f>Dataset!BL90</f>
        <v>0</v>
      </c>
      <c r="I90" s="100">
        <f>Dataset!BF90</f>
        <v>0</v>
      </c>
      <c r="J90" s="100">
        <f>Dataset!BM90</f>
        <v>0</v>
      </c>
      <c r="K90" s="100">
        <f>Dataset!AM90</f>
        <v>752393.2</v>
      </c>
      <c r="M90" s="8">
        <f t="shared" si="22"/>
        <v>-3061641.28284716</v>
      </c>
      <c r="N90" s="1">
        <f t="shared" si="23"/>
        <v>294469.76406736946</v>
      </c>
      <c r="O90" s="1">
        <f t="shared" si="24"/>
        <v>0</v>
      </c>
      <c r="P90" s="1">
        <f t="shared" si="26"/>
        <v>7594575.9513506098</v>
      </c>
      <c r="Q90" s="1">
        <f t="shared" si="27"/>
        <v>0</v>
      </c>
      <c r="R90" s="1">
        <f t="shared" si="28"/>
        <v>0</v>
      </c>
      <c r="S90" s="1">
        <f t="shared" si="29"/>
        <v>0</v>
      </c>
      <c r="T90" s="1">
        <f t="shared" si="30"/>
        <v>6208547.0580674075</v>
      </c>
      <c r="U90" s="1">
        <f t="shared" si="31"/>
        <v>11035951.490638226</v>
      </c>
      <c r="V90" s="1">
        <f t="shared" si="25"/>
        <v>249655.25166759081</v>
      </c>
      <c r="W90" s="91">
        <f t="shared" si="19"/>
        <v>2.2621996107845602E-2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0">
        <f>Dataset!BL91</f>
        <v>0</v>
      </c>
      <c r="I91" s="100">
        <f>Dataset!BF91</f>
        <v>0</v>
      </c>
      <c r="J91" s="100">
        <f>Dataset!BM91</f>
        <v>0</v>
      </c>
      <c r="K91" s="100">
        <f>Dataset!AM91</f>
        <v>752393.2</v>
      </c>
      <c r="M91" s="8">
        <f t="shared" si="22"/>
        <v>-3061641.28284716</v>
      </c>
      <c r="N91" s="1">
        <f t="shared" si="23"/>
        <v>87881.844955517838</v>
      </c>
      <c r="O91" s="1">
        <f t="shared" si="24"/>
        <v>81246.248848803705</v>
      </c>
      <c r="P91" s="1">
        <f t="shared" si="26"/>
        <v>7349589.6303393003</v>
      </c>
      <c r="Q91" s="1">
        <f t="shared" si="27"/>
        <v>0</v>
      </c>
      <c r="R91" s="1">
        <f t="shared" si="28"/>
        <v>0</v>
      </c>
      <c r="S91" s="1">
        <f t="shared" si="29"/>
        <v>0</v>
      </c>
      <c r="T91" s="1">
        <f t="shared" si="30"/>
        <v>6208547.0580674075</v>
      </c>
      <c r="U91" s="1">
        <f t="shared" si="31"/>
        <v>10665623.499363869</v>
      </c>
      <c r="V91" s="1">
        <f t="shared" si="25"/>
        <v>26115.455554021522</v>
      </c>
      <c r="W91" s="91">
        <f t="shared" si="19"/>
        <v>2.4485634201862768E-3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0">
        <f>Dataset!BL92</f>
        <v>0</v>
      </c>
      <c r="I92" s="100">
        <f>Dataset!BF92</f>
        <v>0</v>
      </c>
      <c r="J92" s="100">
        <f>Dataset!BM92</f>
        <v>0</v>
      </c>
      <c r="K92" s="100">
        <f>Dataset!AM92</f>
        <v>752393.2</v>
      </c>
      <c r="M92" s="8">
        <f t="shared" si="22"/>
        <v>-3061641.28284716</v>
      </c>
      <c r="N92" s="1">
        <f t="shared" si="23"/>
        <v>0</v>
      </c>
      <c r="O92" s="1">
        <f t="shared" si="24"/>
        <v>506226.62744254619</v>
      </c>
      <c r="P92" s="1">
        <f t="shared" si="26"/>
        <v>7594575.9513506098</v>
      </c>
      <c r="Q92" s="1">
        <f t="shared" si="27"/>
        <v>0</v>
      </c>
      <c r="R92" s="1">
        <f t="shared" si="28"/>
        <v>0</v>
      </c>
      <c r="S92" s="1">
        <f t="shared" si="29"/>
        <v>0</v>
      </c>
      <c r="T92" s="1">
        <f t="shared" si="30"/>
        <v>6208547.0580674075</v>
      </c>
      <c r="U92" s="1">
        <f t="shared" si="31"/>
        <v>11247708.354013404</v>
      </c>
      <c r="V92" s="1">
        <f t="shared" si="25"/>
        <v>257769.10041652061</v>
      </c>
      <c r="W92" s="91">
        <f t="shared" si="19"/>
        <v>2.2917477258782543E-2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0">
        <f>Dataset!BL93</f>
        <v>0</v>
      </c>
      <c r="I93" s="100">
        <f>Dataset!BF93</f>
        <v>0</v>
      </c>
      <c r="J93" s="100">
        <f>Dataset!BM93</f>
        <v>0</v>
      </c>
      <c r="K93" s="100">
        <f>Dataset!AM93</f>
        <v>752393.2</v>
      </c>
      <c r="M93" s="8">
        <f t="shared" si="22"/>
        <v>-3061641.28284716</v>
      </c>
      <c r="N93" s="1">
        <f t="shared" si="23"/>
        <v>0</v>
      </c>
      <c r="O93" s="1">
        <f t="shared" si="24"/>
        <v>272583.56862290949</v>
      </c>
      <c r="P93" s="1">
        <f t="shared" si="26"/>
        <v>7594575.9513506098</v>
      </c>
      <c r="Q93" s="1">
        <f t="shared" si="27"/>
        <v>0</v>
      </c>
      <c r="R93" s="1">
        <f t="shared" si="28"/>
        <v>0</v>
      </c>
      <c r="S93" s="1">
        <f t="shared" si="29"/>
        <v>0</v>
      </c>
      <c r="T93" s="1">
        <f t="shared" si="30"/>
        <v>6208547.0580674075</v>
      </c>
      <c r="U93" s="1">
        <f t="shared" si="31"/>
        <v>11014065.295193767</v>
      </c>
      <c r="V93" s="1">
        <f t="shared" si="25"/>
        <v>-273786.24646463059</v>
      </c>
      <c r="W93" s="91">
        <f t="shared" si="19"/>
        <v>2.4857873920913046E-2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0">
        <f>Dataset!BL94</f>
        <v>0</v>
      </c>
      <c r="I94" s="100">
        <f>Dataset!BF94</f>
        <v>0</v>
      </c>
      <c r="J94" s="100">
        <f>Dataset!BM94</f>
        <v>0</v>
      </c>
      <c r="K94" s="100">
        <f>Dataset!AM94</f>
        <v>752393.2</v>
      </c>
      <c r="M94" s="8">
        <f t="shared" si="22"/>
        <v>-3061641.28284716</v>
      </c>
      <c r="N94" s="1">
        <f t="shared" si="23"/>
        <v>42301.335818141051</v>
      </c>
      <c r="O94" s="1">
        <f t="shared" si="24"/>
        <v>71150.561122029292</v>
      </c>
      <c r="P94" s="1">
        <f t="shared" si="26"/>
        <v>7349589.6303393003</v>
      </c>
      <c r="Q94" s="1">
        <f t="shared" si="27"/>
        <v>0</v>
      </c>
      <c r="R94" s="1">
        <f t="shared" si="28"/>
        <v>0</v>
      </c>
      <c r="S94" s="1">
        <f t="shared" si="29"/>
        <v>0</v>
      </c>
      <c r="T94" s="1">
        <f t="shared" si="30"/>
        <v>6208547.0580674075</v>
      </c>
      <c r="U94" s="1">
        <f t="shared" si="31"/>
        <v>10609947.302499719</v>
      </c>
      <c r="V94" s="1">
        <f t="shared" si="25"/>
        <v>-363854.38858379424</v>
      </c>
      <c r="W94" s="91">
        <f t="shared" si="19"/>
        <v>3.429370365468918E-2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0">
        <f>Dataset!BL95</f>
        <v>0</v>
      </c>
      <c r="I95" s="100">
        <f>Dataset!BF95</f>
        <v>0</v>
      </c>
      <c r="J95" s="100">
        <f>Dataset!BM95</f>
        <v>0</v>
      </c>
      <c r="K95" s="100">
        <f>Dataset!AM95</f>
        <v>752393.2</v>
      </c>
      <c r="M95" s="8">
        <f t="shared" si="22"/>
        <v>-3061641.28284716</v>
      </c>
      <c r="N95" s="1">
        <f t="shared" si="23"/>
        <v>315784.39064240176</v>
      </c>
      <c r="O95" s="1">
        <f t="shared" si="24"/>
        <v>18268.387315115626</v>
      </c>
      <c r="P95" s="1">
        <f t="shared" si="26"/>
        <v>7594575.9513506098</v>
      </c>
      <c r="Q95" s="1">
        <f t="shared" si="27"/>
        <v>0</v>
      </c>
      <c r="R95" s="1">
        <f t="shared" si="28"/>
        <v>0</v>
      </c>
      <c r="S95" s="1">
        <f t="shared" si="29"/>
        <v>0</v>
      </c>
      <c r="T95" s="1">
        <f t="shared" si="30"/>
        <v>6208547.0580674075</v>
      </c>
      <c r="U95" s="1">
        <f t="shared" si="31"/>
        <v>11075534.504528373</v>
      </c>
      <c r="V95" s="1">
        <f t="shared" si="25"/>
        <v>80724.405272144824</v>
      </c>
      <c r="W95" s="91">
        <f t="shared" si="19"/>
        <v>7.2885335907842304E-3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0">
        <f>Dataset!BL96</f>
        <v>0</v>
      </c>
      <c r="I96" s="100">
        <f>Dataset!BF96</f>
        <v>0</v>
      </c>
      <c r="J96" s="100">
        <f>Dataset!BM96</f>
        <v>0</v>
      </c>
      <c r="K96" s="100">
        <f>Dataset!AM96</f>
        <v>752393.2</v>
      </c>
      <c r="M96" s="8">
        <f t="shared" si="22"/>
        <v>-3061641.28284716</v>
      </c>
      <c r="N96" s="1">
        <f t="shared" si="23"/>
        <v>759456.54073499737</v>
      </c>
      <c r="O96" s="1">
        <f t="shared" si="24"/>
        <v>0</v>
      </c>
      <c r="P96" s="1">
        <f t="shared" si="26"/>
        <v>7349589.6303393003</v>
      </c>
      <c r="Q96" s="1">
        <f t="shared" si="27"/>
        <v>0</v>
      </c>
      <c r="R96" s="1">
        <f t="shared" si="28"/>
        <v>0</v>
      </c>
      <c r="S96" s="1">
        <f t="shared" si="29"/>
        <v>0</v>
      </c>
      <c r="T96" s="1">
        <f t="shared" si="30"/>
        <v>6208547.0580674075</v>
      </c>
      <c r="U96" s="1">
        <f t="shared" si="31"/>
        <v>11255951.946294546</v>
      </c>
      <c r="V96" s="1">
        <f t="shared" si="25"/>
        <v>-169974.84266550653</v>
      </c>
      <c r="W96" s="91">
        <f t="shared" si="19"/>
        <v>1.51008856004811E-2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0">
        <f>Dataset!BL97</f>
        <v>0</v>
      </c>
      <c r="I97" s="100">
        <f>Dataset!BF97</f>
        <v>1</v>
      </c>
      <c r="J97" s="100">
        <f>Dataset!BM97</f>
        <v>0</v>
      </c>
      <c r="K97" s="100">
        <f>Dataset!AM97</f>
        <v>752393.2</v>
      </c>
      <c r="M97" s="8">
        <f t="shared" si="22"/>
        <v>-3061641.28284716</v>
      </c>
      <c r="N97" s="1">
        <f t="shared" si="23"/>
        <v>854388.60832687211</v>
      </c>
      <c r="O97" s="1">
        <f t="shared" si="24"/>
        <v>0</v>
      </c>
      <c r="P97" s="1">
        <f t="shared" si="26"/>
        <v>7594575.9513506098</v>
      </c>
      <c r="Q97" s="1">
        <f t="shared" si="27"/>
        <v>0</v>
      </c>
      <c r="R97" s="1">
        <f t="shared" si="28"/>
        <v>-571968.75197684194</v>
      </c>
      <c r="S97" s="1">
        <f t="shared" si="29"/>
        <v>0</v>
      </c>
      <c r="T97" s="1">
        <f t="shared" si="30"/>
        <v>6208547.0580674075</v>
      </c>
      <c r="U97" s="1">
        <f t="shared" si="31"/>
        <v>11023901.582920887</v>
      </c>
      <c r="V97" s="1">
        <f t="shared" si="25"/>
        <v>83533.374187322333</v>
      </c>
      <c r="W97" s="91">
        <f t="shared" si="19"/>
        <v>7.5774782239292618E-3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0">
        <f>Dataset!BL98</f>
        <v>0</v>
      </c>
      <c r="I98" s="100">
        <f>Dataset!BF98</f>
        <v>0</v>
      </c>
      <c r="J98" s="100">
        <f>Dataset!BM98</f>
        <v>0</v>
      </c>
      <c r="K98" s="100">
        <f>Dataset!AM98</f>
        <v>716151.8</v>
      </c>
      <c r="M98" s="8">
        <f t="shared" ref="M98:M133" si="32">$AB$9</f>
        <v>-3061641.28284716</v>
      </c>
      <c r="N98" s="1">
        <f t="shared" ref="N98:N117" si="33">E98*$AB$10</f>
        <v>904723.91877714067</v>
      </c>
      <c r="O98" s="1">
        <f t="shared" ref="O98:O117" si="34">F98*$AB$11</f>
        <v>0</v>
      </c>
      <c r="P98" s="1">
        <f t="shared" si="26"/>
        <v>7594575.9513506098</v>
      </c>
      <c r="Q98" s="1">
        <f t="shared" si="27"/>
        <v>0</v>
      </c>
      <c r="R98" s="1">
        <f t="shared" si="28"/>
        <v>0</v>
      </c>
      <c r="S98" s="1">
        <f t="shared" si="29"/>
        <v>0</v>
      </c>
      <c r="T98" s="1">
        <f t="shared" si="30"/>
        <v>5909492.7373342542</v>
      </c>
      <c r="U98" s="1">
        <f t="shared" si="31"/>
        <v>11347151.324614845</v>
      </c>
      <c r="V98" s="1">
        <f t="shared" ref="V98:V117" si="35">U98-D98</f>
        <v>-98714.576910205185</v>
      </c>
      <c r="W98" s="91">
        <f t="shared" si="19"/>
        <v>8.6995029929730697E-3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0">
        <f>Dataset!BL99</f>
        <v>0</v>
      </c>
      <c r="I99" s="100">
        <f>Dataset!BF99</f>
        <v>0</v>
      </c>
      <c r="J99" s="100">
        <f>Dataset!BM99</f>
        <v>0</v>
      </c>
      <c r="K99" s="100">
        <f>Dataset!AM99</f>
        <v>716151.8</v>
      </c>
      <c r="M99" s="8">
        <f t="shared" si="32"/>
        <v>-3061641.28284716</v>
      </c>
      <c r="N99" s="1">
        <f t="shared" si="33"/>
        <v>924235.00002659345</v>
      </c>
      <c r="O99" s="1">
        <f t="shared" si="34"/>
        <v>0</v>
      </c>
      <c r="P99" s="1">
        <f t="shared" si="26"/>
        <v>7104603.3093279898</v>
      </c>
      <c r="Q99" s="1">
        <f t="shared" si="27"/>
        <v>0</v>
      </c>
      <c r="R99" s="1">
        <f t="shared" si="28"/>
        <v>0</v>
      </c>
      <c r="S99" s="1">
        <f t="shared" si="29"/>
        <v>0</v>
      </c>
      <c r="T99" s="1">
        <f t="shared" si="30"/>
        <v>5909492.7373342542</v>
      </c>
      <c r="U99" s="1">
        <f t="shared" si="31"/>
        <v>10876689.763841677</v>
      </c>
      <c r="V99" s="1">
        <f t="shared" si="35"/>
        <v>-168716.56536216289</v>
      </c>
      <c r="W99" s="91">
        <f t="shared" si="19"/>
        <v>1.5511756704051815E-2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0">
        <f>Dataset!BL100</f>
        <v>0.5</v>
      </c>
      <c r="I100" s="100">
        <f>Dataset!BF100</f>
        <v>0</v>
      </c>
      <c r="J100" s="100">
        <f>Dataset!BM100</f>
        <v>0</v>
      </c>
      <c r="K100" s="100">
        <f>Dataset!AM100</f>
        <v>716151.8</v>
      </c>
      <c r="M100" s="8">
        <f t="shared" si="32"/>
        <v>-3061641.28284716</v>
      </c>
      <c r="N100" s="1">
        <f t="shared" si="33"/>
        <v>695348.70234393876</v>
      </c>
      <c r="O100" s="1">
        <f t="shared" si="34"/>
        <v>0</v>
      </c>
      <c r="P100" s="1">
        <f t="shared" si="26"/>
        <v>7594575.9513506098</v>
      </c>
      <c r="Q100" s="1">
        <f t="shared" si="27"/>
        <v>-1281169.719623825</v>
      </c>
      <c r="R100" s="1">
        <f t="shared" si="28"/>
        <v>0</v>
      </c>
      <c r="S100" s="1">
        <f t="shared" si="29"/>
        <v>0</v>
      </c>
      <c r="T100" s="1">
        <f t="shared" si="30"/>
        <v>5909492.7373342542</v>
      </c>
      <c r="U100" s="1">
        <f t="shared" si="31"/>
        <v>9856606.3885578178</v>
      </c>
      <c r="V100" s="1">
        <f t="shared" si="35"/>
        <v>-695681.71890555695</v>
      </c>
      <c r="W100" s="91">
        <f t="shared" si="19"/>
        <v>7.0580247549820896E-2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0">
        <f>Dataset!BL101</f>
        <v>1</v>
      </c>
      <c r="I101" s="100">
        <f>Dataset!BF101</f>
        <v>0</v>
      </c>
      <c r="J101" s="100">
        <f>Dataset!BM101</f>
        <v>0</v>
      </c>
      <c r="K101" s="100">
        <f>Dataset!AM101</f>
        <v>716151.8</v>
      </c>
      <c r="M101" s="8">
        <f t="shared" si="32"/>
        <v>-3061641.28284716</v>
      </c>
      <c r="N101" s="1">
        <f t="shared" si="33"/>
        <v>555164.04294661083</v>
      </c>
      <c r="O101" s="1">
        <f t="shared" si="34"/>
        <v>0</v>
      </c>
      <c r="P101" s="1">
        <f t="shared" si="26"/>
        <v>7349589.6303393003</v>
      </c>
      <c r="Q101" s="1">
        <f t="shared" si="27"/>
        <v>-2562339.4392476501</v>
      </c>
      <c r="R101" s="1">
        <f t="shared" si="28"/>
        <v>0</v>
      </c>
      <c r="S101" s="1">
        <f t="shared" si="29"/>
        <v>0</v>
      </c>
      <c r="T101" s="1">
        <f t="shared" si="30"/>
        <v>5909492.7373342542</v>
      </c>
      <c r="U101" s="1">
        <f t="shared" si="31"/>
        <v>8190265.6885253554</v>
      </c>
      <c r="V101" s="1">
        <f t="shared" si="35"/>
        <v>516623.96384849586</v>
      </c>
      <c r="W101" s="91">
        <f t="shared" si="19"/>
        <v>6.3077802783893966E-2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0">
        <f>Dataset!BL102</f>
        <v>1</v>
      </c>
      <c r="I102" s="100">
        <f>Dataset!BF102</f>
        <v>0</v>
      </c>
      <c r="J102" s="100">
        <f>Dataset!BM102</f>
        <v>0</v>
      </c>
      <c r="K102" s="100">
        <f>Dataset!AM102</f>
        <v>716151.8</v>
      </c>
      <c r="M102" s="8">
        <f t="shared" si="32"/>
        <v>-3061641.28284716</v>
      </c>
      <c r="N102" s="1">
        <f t="shared" si="33"/>
        <v>325130.03460222366</v>
      </c>
      <c r="O102" s="1">
        <f t="shared" si="34"/>
        <v>93264.924714011344</v>
      </c>
      <c r="P102" s="1">
        <f t="shared" si="26"/>
        <v>7594575.9513506098</v>
      </c>
      <c r="Q102" s="1">
        <f t="shared" si="27"/>
        <v>-2562339.4392476501</v>
      </c>
      <c r="R102" s="1">
        <f t="shared" si="28"/>
        <v>0</v>
      </c>
      <c r="S102" s="1">
        <f t="shared" si="29"/>
        <v>0</v>
      </c>
      <c r="T102" s="1">
        <f t="shared" si="30"/>
        <v>5909492.7373342542</v>
      </c>
      <c r="U102" s="1">
        <f t="shared" si="31"/>
        <v>8298482.9259062884</v>
      </c>
      <c r="V102" s="1">
        <f t="shared" si="35"/>
        <v>-188318.83502777759</v>
      </c>
      <c r="W102" s="91">
        <f t="shared" si="19"/>
        <v>2.2693164125201962E-2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0">
        <f>Dataset!BL103</f>
        <v>0.5</v>
      </c>
      <c r="I103" s="100">
        <f>Dataset!BF103</f>
        <v>0</v>
      </c>
      <c r="J103" s="100">
        <f>Dataset!BM103</f>
        <v>0</v>
      </c>
      <c r="K103" s="100">
        <f>Dataset!AM103</f>
        <v>716151.8</v>
      </c>
      <c r="M103" s="8">
        <f t="shared" si="32"/>
        <v>-3061641.28284716</v>
      </c>
      <c r="N103" s="1">
        <f t="shared" si="33"/>
        <v>48695.723790650736</v>
      </c>
      <c r="O103" s="1">
        <f t="shared" si="34"/>
        <v>217297.6596429543</v>
      </c>
      <c r="P103" s="1">
        <f t="shared" si="26"/>
        <v>7349589.6303393003</v>
      </c>
      <c r="Q103" s="1">
        <f t="shared" si="27"/>
        <v>-1281169.719623825</v>
      </c>
      <c r="R103" s="1">
        <f t="shared" si="28"/>
        <v>0</v>
      </c>
      <c r="S103" s="1">
        <f t="shared" si="29"/>
        <v>0</v>
      </c>
      <c r="T103" s="1">
        <f t="shared" si="30"/>
        <v>5909492.7373342542</v>
      </c>
      <c r="U103" s="1">
        <f t="shared" si="31"/>
        <v>9182264.7486361749</v>
      </c>
      <c r="V103" s="1">
        <f t="shared" si="35"/>
        <v>-546494.28874435276</v>
      </c>
      <c r="W103" s="91">
        <f t="shared" si="19"/>
        <v>5.9516285328793481E-2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0">
        <f>Dataset!BL104</f>
        <v>0</v>
      </c>
      <c r="I104" s="100">
        <f>Dataset!BF104</f>
        <v>0</v>
      </c>
      <c r="J104" s="100">
        <f>Dataset!BM104</f>
        <v>0</v>
      </c>
      <c r="K104" s="100">
        <f>Dataset!AM104</f>
        <v>716151.8</v>
      </c>
      <c r="M104" s="8">
        <f t="shared" si="32"/>
        <v>-3061641.28284716</v>
      </c>
      <c r="N104" s="1">
        <f t="shared" si="33"/>
        <v>0</v>
      </c>
      <c r="O104" s="1">
        <f t="shared" si="34"/>
        <v>670161.3662439785</v>
      </c>
      <c r="P104" s="1">
        <f t="shared" si="26"/>
        <v>7594575.9513506098</v>
      </c>
      <c r="Q104" s="1">
        <f t="shared" si="27"/>
        <v>0</v>
      </c>
      <c r="R104" s="1">
        <f t="shared" si="28"/>
        <v>0</v>
      </c>
      <c r="S104" s="1">
        <f t="shared" si="29"/>
        <v>0</v>
      </c>
      <c r="T104" s="1">
        <f t="shared" si="30"/>
        <v>5909492.7373342542</v>
      </c>
      <c r="U104" s="1">
        <f t="shared" si="31"/>
        <v>11112588.772081682</v>
      </c>
      <c r="V104" s="1">
        <f t="shared" si="35"/>
        <v>54921.111524218693</v>
      </c>
      <c r="W104" s="91">
        <f t="shared" si="19"/>
        <v>4.9422427708472215E-3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0">
        <f>Dataset!BL105</f>
        <v>0</v>
      </c>
      <c r="I105" s="100">
        <f>Dataset!BF105</f>
        <v>0</v>
      </c>
      <c r="J105" s="100">
        <f>Dataset!BM105</f>
        <v>0</v>
      </c>
      <c r="K105" s="100">
        <f>Dataset!AM105</f>
        <v>716151.8</v>
      </c>
      <c r="M105" s="8">
        <f t="shared" si="32"/>
        <v>-3061641.28284716</v>
      </c>
      <c r="N105" s="1">
        <f t="shared" si="33"/>
        <v>1147.7106617325089</v>
      </c>
      <c r="O105" s="1">
        <f t="shared" si="34"/>
        <v>390847.33913655276</v>
      </c>
      <c r="P105" s="1">
        <f t="shared" si="26"/>
        <v>7594575.9513506098</v>
      </c>
      <c r="Q105" s="1">
        <f t="shared" si="27"/>
        <v>0</v>
      </c>
      <c r="R105" s="1">
        <f t="shared" si="28"/>
        <v>0</v>
      </c>
      <c r="S105" s="1">
        <f t="shared" si="29"/>
        <v>0</v>
      </c>
      <c r="T105" s="1">
        <f t="shared" si="30"/>
        <v>5909492.7373342542</v>
      </c>
      <c r="U105" s="1">
        <f t="shared" si="31"/>
        <v>10834422.455635989</v>
      </c>
      <c r="V105" s="1">
        <f t="shared" si="35"/>
        <v>6882.7905134204775</v>
      </c>
      <c r="W105" s="91">
        <f t="shared" si="19"/>
        <v>6.3527064239959549E-4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0">
        <f>Dataset!BL106</f>
        <v>0</v>
      </c>
      <c r="I106" s="100">
        <f>Dataset!BF106</f>
        <v>0</v>
      </c>
      <c r="J106" s="100">
        <f>Dataset!BM106</f>
        <v>0</v>
      </c>
      <c r="K106" s="100">
        <f>Dataset!AM106</f>
        <v>716151.8</v>
      </c>
      <c r="M106" s="8">
        <f t="shared" si="32"/>
        <v>-3061641.28284716</v>
      </c>
      <c r="N106" s="1">
        <f t="shared" si="33"/>
        <v>77388.490333963477</v>
      </c>
      <c r="O106" s="1">
        <f t="shared" si="34"/>
        <v>110571.81795991038</v>
      </c>
      <c r="P106" s="1">
        <f t="shared" si="26"/>
        <v>7349589.6303393003</v>
      </c>
      <c r="Q106" s="1">
        <f t="shared" si="27"/>
        <v>0</v>
      </c>
      <c r="R106" s="1">
        <f t="shared" si="28"/>
        <v>0</v>
      </c>
      <c r="S106" s="1">
        <f t="shared" si="29"/>
        <v>0</v>
      </c>
      <c r="T106" s="1">
        <f t="shared" si="30"/>
        <v>5909492.7373342542</v>
      </c>
      <c r="U106" s="1">
        <f t="shared" si="31"/>
        <v>10385401.393120268</v>
      </c>
      <c r="V106" s="1">
        <f t="shared" si="35"/>
        <v>103407.214236876</v>
      </c>
      <c r="W106" s="91">
        <f t="shared" si="19"/>
        <v>9.9569781005650233E-3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0">
        <f>Dataset!BL107</f>
        <v>0</v>
      </c>
      <c r="I107" s="100">
        <f>Dataset!BF107</f>
        <v>0</v>
      </c>
      <c r="J107" s="100">
        <f>Dataset!BM107</f>
        <v>0</v>
      </c>
      <c r="K107" s="100">
        <f>Dataset!AM107</f>
        <v>716151.8</v>
      </c>
      <c r="M107" s="8">
        <f t="shared" si="32"/>
        <v>-3061641.28284716</v>
      </c>
      <c r="N107" s="1">
        <f t="shared" si="33"/>
        <v>357593.85046265746</v>
      </c>
      <c r="O107" s="1">
        <f t="shared" si="34"/>
        <v>0</v>
      </c>
      <c r="P107" s="1">
        <f t="shared" si="26"/>
        <v>7594575.9513506098</v>
      </c>
      <c r="Q107" s="1">
        <f t="shared" si="27"/>
        <v>0</v>
      </c>
      <c r="R107" s="1">
        <f t="shared" si="28"/>
        <v>0</v>
      </c>
      <c r="S107" s="1">
        <f t="shared" si="29"/>
        <v>0</v>
      </c>
      <c r="T107" s="1">
        <f t="shared" si="30"/>
        <v>5909492.7373342542</v>
      </c>
      <c r="U107" s="1">
        <f t="shared" si="31"/>
        <v>10800021.25630036</v>
      </c>
      <c r="V107" s="1">
        <f t="shared" si="35"/>
        <v>44669.979231927544</v>
      </c>
      <c r="W107" s="91">
        <f t="shared" si="19"/>
        <v>4.1361010475667922E-3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0">
        <f>Dataset!BL108</f>
        <v>0</v>
      </c>
      <c r="I108" s="100">
        <f>Dataset!BF108</f>
        <v>0</v>
      </c>
      <c r="J108" s="100">
        <f>Dataset!BM108</f>
        <v>0</v>
      </c>
      <c r="K108" s="100">
        <f>Dataset!AM108</f>
        <v>716151.8</v>
      </c>
      <c r="M108" s="8">
        <f t="shared" si="32"/>
        <v>-3061641.28284716</v>
      </c>
      <c r="N108" s="1">
        <f t="shared" si="33"/>
        <v>426128.5728346844</v>
      </c>
      <c r="O108" s="1">
        <f t="shared" si="34"/>
        <v>25960.339868848525</v>
      </c>
      <c r="P108" s="1">
        <f t="shared" si="26"/>
        <v>7349589.6303393003</v>
      </c>
      <c r="Q108" s="1">
        <f t="shared" si="27"/>
        <v>0</v>
      </c>
      <c r="R108" s="1">
        <f t="shared" si="28"/>
        <v>0</v>
      </c>
      <c r="S108" s="1">
        <f t="shared" si="29"/>
        <v>0</v>
      </c>
      <c r="T108" s="1">
        <f t="shared" si="30"/>
        <v>5909492.7373342542</v>
      </c>
      <c r="U108" s="1">
        <f t="shared" si="31"/>
        <v>10649529.997529928</v>
      </c>
      <c r="V108" s="1">
        <f t="shared" si="35"/>
        <v>-194453.67514917254</v>
      </c>
      <c r="W108" s="91">
        <f t="shared" si="19"/>
        <v>1.825936686353994E-2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0">
        <f>Dataset!BL109</f>
        <v>0</v>
      </c>
      <c r="I109" s="100">
        <f>Dataset!BF109</f>
        <v>1</v>
      </c>
      <c r="J109" s="100">
        <f>Dataset!BM109</f>
        <v>0</v>
      </c>
      <c r="K109" s="100">
        <f>Dataset!AM109</f>
        <v>716151.8</v>
      </c>
      <c r="M109" s="8">
        <f t="shared" si="32"/>
        <v>-3061641.28284716</v>
      </c>
      <c r="N109" s="1">
        <f t="shared" si="33"/>
        <v>830614.60176241305</v>
      </c>
      <c r="O109" s="1">
        <f t="shared" si="34"/>
        <v>0</v>
      </c>
      <c r="P109" s="1">
        <f t="shared" si="26"/>
        <v>7594575.9513506098</v>
      </c>
      <c r="Q109" s="1">
        <f t="shared" si="27"/>
        <v>0</v>
      </c>
      <c r="R109" s="1">
        <f t="shared" si="28"/>
        <v>-571968.75197684194</v>
      </c>
      <c r="S109" s="1">
        <f t="shared" si="29"/>
        <v>0</v>
      </c>
      <c r="T109" s="1">
        <f t="shared" si="30"/>
        <v>5909492.7373342542</v>
      </c>
      <c r="U109" s="1">
        <f t="shared" si="31"/>
        <v>10701073.255623274</v>
      </c>
      <c r="V109" s="1">
        <f t="shared" si="35"/>
        <v>-157754.27907793596</v>
      </c>
      <c r="W109" s="91">
        <f t="shared" si="19"/>
        <v>1.4741911891411281E-2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>
        <f>Dataset!L110</f>
        <v>11453323.724993775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0">
        <f>Dataset!BL110</f>
        <v>0</v>
      </c>
      <c r="I110" s="100">
        <f>Dataset!BF110</f>
        <v>0</v>
      </c>
      <c r="J110" s="100">
        <f>Dataset!BM110</f>
        <v>0</v>
      </c>
      <c r="K110" s="100">
        <f>Dataset!AM110</f>
        <v>752340.8</v>
      </c>
      <c r="M110" s="8">
        <f t="shared" si="32"/>
        <v>-3061641.28284716</v>
      </c>
      <c r="N110" s="1">
        <f t="shared" si="33"/>
        <v>942270.45328239002</v>
      </c>
      <c r="O110" s="1">
        <f t="shared" si="34"/>
        <v>0</v>
      </c>
      <c r="P110" s="1">
        <f t="shared" si="26"/>
        <v>7594575.9513506098</v>
      </c>
      <c r="Q110" s="1">
        <f t="shared" si="27"/>
        <v>0</v>
      </c>
      <c r="R110" s="1">
        <f t="shared" si="28"/>
        <v>0</v>
      </c>
      <c r="S110" s="1">
        <f t="shared" si="29"/>
        <v>0</v>
      </c>
      <c r="T110" s="1">
        <f t="shared" si="30"/>
        <v>6208114.6673096996</v>
      </c>
      <c r="U110" s="1">
        <f t="shared" si="31"/>
        <v>11683319.78909554</v>
      </c>
      <c r="V110" s="1">
        <f t="shared" si="35"/>
        <v>229996.06410176493</v>
      </c>
      <c r="W110" s="91">
        <f t="shared" si="19"/>
        <v>1.9685848564757125E-2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>
        <f>Dataset!L111</f>
        <v>10780310.197336202</v>
      </c>
      <c r="E111">
        <f>Dataset!AC111</f>
        <v>583.6</v>
      </c>
      <c r="F111">
        <f>Dataset!AB111</f>
        <v>0</v>
      </c>
      <c r="G111" s="8">
        <f>Dataset!AR111</f>
        <v>28</v>
      </c>
      <c r="H111" s="100">
        <f>Dataset!BL111</f>
        <v>0</v>
      </c>
      <c r="I111" s="100">
        <f>Dataset!BF111</f>
        <v>0</v>
      </c>
      <c r="J111" s="100">
        <f>Dataset!BM111</f>
        <v>0</v>
      </c>
      <c r="K111" s="100">
        <f>Dataset!AM111</f>
        <v>752340.8</v>
      </c>
      <c r="M111" s="8">
        <f t="shared" si="32"/>
        <v>-3061641.28284716</v>
      </c>
      <c r="N111" s="1">
        <f t="shared" si="33"/>
        <v>956862.77455298905</v>
      </c>
      <c r="O111" s="1">
        <f t="shared" si="34"/>
        <v>0</v>
      </c>
      <c r="P111" s="1">
        <f t="shared" si="26"/>
        <v>6859616.9883166803</v>
      </c>
      <c r="Q111" s="1">
        <f t="shared" si="27"/>
        <v>0</v>
      </c>
      <c r="R111" s="1">
        <f t="shared" si="28"/>
        <v>0</v>
      </c>
      <c r="S111" s="1">
        <f t="shared" si="29"/>
        <v>0</v>
      </c>
      <c r="T111" s="1">
        <f t="shared" si="30"/>
        <v>6208114.6673096996</v>
      </c>
      <c r="U111" s="1">
        <f t="shared" si="31"/>
        <v>10962953.14733221</v>
      </c>
      <c r="V111" s="1">
        <f t="shared" si="35"/>
        <v>182642.94999600761</v>
      </c>
      <c r="W111" s="91">
        <f t="shared" si="19"/>
        <v>1.6660013733658347E-2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>
        <f>Dataset!L112</f>
        <v>11309667.661438448</v>
      </c>
      <c r="E112">
        <f>Dataset!AC112</f>
        <v>398.9</v>
      </c>
      <c r="F112">
        <f>Dataset!AB112</f>
        <v>0</v>
      </c>
      <c r="G112" s="8">
        <f>Dataset!AR112</f>
        <v>31</v>
      </c>
      <c r="H112" s="100">
        <f>Dataset!BL112</f>
        <v>0</v>
      </c>
      <c r="I112" s="100">
        <f>Dataset!BF112</f>
        <v>0</v>
      </c>
      <c r="J112" s="100">
        <f>Dataset!BM112</f>
        <v>0</v>
      </c>
      <c r="K112" s="100">
        <f>Dataset!AM112</f>
        <v>752340.8</v>
      </c>
      <c r="M112" s="8">
        <f t="shared" si="32"/>
        <v>-3061641.28284716</v>
      </c>
      <c r="N112" s="1">
        <f t="shared" si="33"/>
        <v>654031.11852156837</v>
      </c>
      <c r="O112" s="1">
        <f t="shared" si="34"/>
        <v>0</v>
      </c>
      <c r="P112" s="1">
        <f t="shared" si="26"/>
        <v>7594575.9513506098</v>
      </c>
      <c r="Q112" s="1">
        <f t="shared" si="27"/>
        <v>0</v>
      </c>
      <c r="R112" s="1">
        <f t="shared" si="28"/>
        <v>0</v>
      </c>
      <c r="S112" s="1">
        <f t="shared" si="29"/>
        <v>0</v>
      </c>
      <c r="T112" s="1">
        <f t="shared" si="30"/>
        <v>6208114.6673096996</v>
      </c>
      <c r="U112" s="1">
        <f t="shared" si="31"/>
        <v>11395080.454334717</v>
      </c>
      <c r="V112" s="1">
        <f t="shared" si="35"/>
        <v>85412.792896268889</v>
      </c>
      <c r="W112" s="91">
        <f t="shared" si="19"/>
        <v>7.4955848919678004E-3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>
        <f>Dataset!L113</f>
        <v>10243495.193654044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0">
        <f>Dataset!BL113</f>
        <v>0</v>
      </c>
      <c r="I113" s="100">
        <f>Dataset!BF113</f>
        <v>0</v>
      </c>
      <c r="J113" s="100">
        <f>Dataset!BM113</f>
        <v>0</v>
      </c>
      <c r="K113" s="100">
        <f>Dataset!AM113</f>
        <v>752340.8</v>
      </c>
      <c r="M113" s="8">
        <f t="shared" si="32"/>
        <v>-3061641.28284716</v>
      </c>
      <c r="N113" s="1">
        <f t="shared" si="33"/>
        <v>423997.11017718125</v>
      </c>
      <c r="O113" s="1">
        <f t="shared" si="34"/>
        <v>1442.2411038249179</v>
      </c>
      <c r="P113" s="1">
        <f t="shared" si="26"/>
        <v>7349589.6303393003</v>
      </c>
      <c r="Q113" s="1">
        <f t="shared" si="27"/>
        <v>0</v>
      </c>
      <c r="R113" s="1">
        <f t="shared" si="28"/>
        <v>0</v>
      </c>
      <c r="S113" s="1">
        <f t="shared" si="29"/>
        <v>0</v>
      </c>
      <c r="T113" s="1">
        <f t="shared" si="30"/>
        <v>6208114.6673096996</v>
      </c>
      <c r="U113" s="1">
        <f t="shared" si="31"/>
        <v>10921502.366082845</v>
      </c>
      <c r="V113" s="1">
        <f t="shared" si="35"/>
        <v>678007.17242880166</v>
      </c>
      <c r="W113" s="91">
        <f t="shared" si="19"/>
        <v>6.2080027976222356E-2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>
        <f>Dataset!L114</f>
        <v>10144678.190297356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0">
        <f>Dataset!BL114</f>
        <v>0</v>
      </c>
      <c r="I114" s="100">
        <f>Dataset!BF114</f>
        <v>0</v>
      </c>
      <c r="J114" s="100">
        <f>Dataset!BM114</f>
        <v>0</v>
      </c>
      <c r="K114" s="100">
        <f>Dataset!AM114</f>
        <v>752340.8</v>
      </c>
      <c r="M114" s="8">
        <f t="shared" si="32"/>
        <v>-3061641.28284716</v>
      </c>
      <c r="N114" s="1">
        <f t="shared" si="33"/>
        <v>252824.26291307554</v>
      </c>
      <c r="O114" s="1">
        <f t="shared" si="34"/>
        <v>76919.525537328955</v>
      </c>
      <c r="P114" s="1">
        <f t="shared" si="26"/>
        <v>7594575.9513506098</v>
      </c>
      <c r="Q114" s="1">
        <f t="shared" si="27"/>
        <v>0</v>
      </c>
      <c r="R114" s="1">
        <f t="shared" si="28"/>
        <v>0</v>
      </c>
      <c r="S114" s="1">
        <f t="shared" si="29"/>
        <v>0</v>
      </c>
      <c r="T114" s="1">
        <f t="shared" si="30"/>
        <v>6208114.6673096996</v>
      </c>
      <c r="U114" s="1">
        <f t="shared" si="31"/>
        <v>11070793.124263555</v>
      </c>
      <c r="V114" s="1">
        <f t="shared" si="35"/>
        <v>926114.93396619894</v>
      </c>
      <c r="W114" s="91">
        <f t="shared" si="19"/>
        <v>8.3653892144046851E-2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>
        <f>Dataset!L115</f>
        <v>10688678.802195119</v>
      </c>
      <c r="E115">
        <f>Dataset!AC115</f>
        <v>7.3</v>
      </c>
      <c r="F115">
        <f>Dataset!AB115</f>
        <v>83</v>
      </c>
      <c r="G115" s="8">
        <f>Dataset!AR115</f>
        <v>30</v>
      </c>
      <c r="H115" s="100">
        <f>Dataset!BL115</f>
        <v>0</v>
      </c>
      <c r="I115" s="100">
        <f>Dataset!BF115</f>
        <v>0</v>
      </c>
      <c r="J115" s="100">
        <f>Dataset!BM115</f>
        <v>0</v>
      </c>
      <c r="K115" s="100">
        <f>Dataset!AM115</f>
        <v>752340.8</v>
      </c>
      <c r="M115" s="8">
        <f t="shared" si="32"/>
        <v>-3061641.28284716</v>
      </c>
      <c r="N115" s="1">
        <f t="shared" si="33"/>
        <v>11968.982615210451</v>
      </c>
      <c r="O115" s="1">
        <f t="shared" si="34"/>
        <v>399020.03872489394</v>
      </c>
      <c r="P115" s="1">
        <f t="shared" si="26"/>
        <v>7349589.6303393003</v>
      </c>
      <c r="Q115" s="1">
        <f t="shared" si="27"/>
        <v>0</v>
      </c>
      <c r="R115" s="1">
        <f t="shared" si="28"/>
        <v>0</v>
      </c>
      <c r="S115" s="1">
        <f t="shared" si="29"/>
        <v>0</v>
      </c>
      <c r="T115" s="1">
        <f t="shared" si="30"/>
        <v>6208114.6673096996</v>
      </c>
      <c r="U115" s="1">
        <f t="shared" si="31"/>
        <v>10907052.036141943</v>
      </c>
      <c r="V115" s="1">
        <f t="shared" si="35"/>
        <v>218373.23394682445</v>
      </c>
      <c r="W115" s="91">
        <f t="shared" si="19"/>
        <v>2.0021288357588849E-2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>
        <f>Dataset!L116</f>
        <v>10522292.833011899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0">
        <f>Dataset!BL116</f>
        <v>0</v>
      </c>
      <c r="I116" s="100">
        <f>Dataset!BF116</f>
        <v>0</v>
      </c>
      <c r="J116" s="100">
        <f>Dataset!BM116</f>
        <v>0</v>
      </c>
      <c r="K116" s="100">
        <f>Dataset!AM116</f>
        <v>752340.8</v>
      </c>
      <c r="M116" s="8">
        <f t="shared" si="32"/>
        <v>-3061641.28284716</v>
      </c>
      <c r="N116" s="1">
        <f t="shared" si="33"/>
        <v>3771.049317121101</v>
      </c>
      <c r="O116" s="1">
        <f t="shared" si="34"/>
        <v>303832.12587244937</v>
      </c>
      <c r="P116" s="1">
        <f t="shared" si="26"/>
        <v>7594575.9513506098</v>
      </c>
      <c r="Q116" s="1">
        <f t="shared" si="27"/>
        <v>0</v>
      </c>
      <c r="R116" s="1">
        <f t="shared" si="28"/>
        <v>0</v>
      </c>
      <c r="S116" s="1">
        <f t="shared" si="29"/>
        <v>0</v>
      </c>
      <c r="T116" s="1">
        <f t="shared" si="30"/>
        <v>6208114.6673096996</v>
      </c>
      <c r="U116" s="1">
        <f t="shared" si="31"/>
        <v>11048652.511002719</v>
      </c>
      <c r="V116" s="1">
        <f t="shared" si="35"/>
        <v>526359.67799082026</v>
      </c>
      <c r="W116" s="91">
        <f t="shared" si="19"/>
        <v>4.7640169465611198E-2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>
        <f>Dataset!L117</f>
        <v>11673056.325333107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0">
        <f>Dataset!BL117</f>
        <v>0</v>
      </c>
      <c r="I117" s="100">
        <f>Dataset!BF117</f>
        <v>0</v>
      </c>
      <c r="J117" s="100">
        <f>Dataset!BM117</f>
        <v>0</v>
      </c>
      <c r="K117" s="100">
        <f>Dataset!AM117</f>
        <v>752340.8</v>
      </c>
      <c r="M117" s="8">
        <f t="shared" si="32"/>
        <v>-3061641.28284716</v>
      </c>
      <c r="N117" s="1">
        <f t="shared" si="33"/>
        <v>327.91733192357401</v>
      </c>
      <c r="O117" s="1">
        <f t="shared" si="34"/>
        <v>630740.10940609733</v>
      </c>
      <c r="P117" s="1">
        <f t="shared" si="26"/>
        <v>7594575.9513506098</v>
      </c>
      <c r="Q117" s="1">
        <f t="shared" si="27"/>
        <v>0</v>
      </c>
      <c r="R117" s="1">
        <f t="shared" si="28"/>
        <v>0</v>
      </c>
      <c r="S117" s="1">
        <f t="shared" si="29"/>
        <v>0</v>
      </c>
      <c r="T117" s="1">
        <f t="shared" si="30"/>
        <v>6208114.6673096996</v>
      </c>
      <c r="U117" s="1">
        <f t="shared" si="31"/>
        <v>11372117.362551171</v>
      </c>
      <c r="V117" s="1">
        <f t="shared" si="35"/>
        <v>-300938.96278193593</v>
      </c>
      <c r="W117" s="91">
        <f t="shared" si="19"/>
        <v>2.6462878739973238E-2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>
        <f>Dataset!L118</f>
        <v>10332948.042390529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0">
        <f>Dataset!BL118</f>
        <v>0</v>
      </c>
      <c r="I118" s="100">
        <f>Dataset!BF118</f>
        <v>0</v>
      </c>
      <c r="J118" s="100">
        <f>Dataset!BM118</f>
        <v>0</v>
      </c>
      <c r="K118" s="100">
        <f>Dataset!AM118</f>
        <v>752340.8</v>
      </c>
      <c r="M118" s="8">
        <f t="shared" si="32"/>
        <v>-3061641.28284716</v>
      </c>
      <c r="N118" s="1">
        <f t="shared" ref="N118:N121" si="36">E118*$AB$10</f>
        <v>35906.947845631352</v>
      </c>
      <c r="O118" s="1">
        <f t="shared" ref="O118:O121" si="37">F118*$AB$11</f>
        <v>90861.189540969819</v>
      </c>
      <c r="P118" s="1">
        <f t="shared" ref="P118:P121" si="38">G118*$AB$12</f>
        <v>7349589.6303393003</v>
      </c>
      <c r="Q118" s="1">
        <f t="shared" ref="Q118:Q121" si="39">H118*$AB$13</f>
        <v>0</v>
      </c>
      <c r="R118" s="1">
        <f t="shared" ref="R118:R121" si="40">I118*$AB$14</f>
        <v>0</v>
      </c>
      <c r="S118" s="1">
        <f t="shared" si="29"/>
        <v>0</v>
      </c>
      <c r="T118" s="1">
        <f t="shared" si="30"/>
        <v>6208114.6673096996</v>
      </c>
      <c r="U118" s="1">
        <f t="shared" si="31"/>
        <v>10622831.152188441</v>
      </c>
      <c r="V118" s="1">
        <f t="shared" ref="V118:V121" si="41">U118-D118</f>
        <v>289883.10979791172</v>
      </c>
      <c r="W118" s="91">
        <f t="shared" ref="W118:W121" si="42">ABS(V118/U118)</f>
        <v>2.7288686569982058E-2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Dataset!L119</f>
        <v>11068373.846905306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0">
        <f>Dataset!BL119</f>
        <v>0</v>
      </c>
      <c r="I119" s="100">
        <f>Dataset!BF119</f>
        <v>0</v>
      </c>
      <c r="J119" s="100">
        <f>Dataset!BM119</f>
        <v>0</v>
      </c>
      <c r="K119" s="100">
        <f>Dataset!AM119</f>
        <v>752340.8</v>
      </c>
      <c r="M119" s="8">
        <f t="shared" si="32"/>
        <v>-3061641.28284716</v>
      </c>
      <c r="N119" s="1">
        <f t="shared" si="36"/>
        <v>158056.15398716269</v>
      </c>
      <c r="O119" s="1">
        <f t="shared" si="37"/>
        <v>68266.078914379439</v>
      </c>
      <c r="P119" s="1">
        <f t="shared" si="38"/>
        <v>7594575.9513506098</v>
      </c>
      <c r="Q119" s="1">
        <f t="shared" si="39"/>
        <v>0</v>
      </c>
      <c r="R119" s="1">
        <f t="shared" si="40"/>
        <v>0</v>
      </c>
      <c r="S119" s="1">
        <f t="shared" si="29"/>
        <v>0</v>
      </c>
      <c r="T119" s="1">
        <f t="shared" si="30"/>
        <v>6208114.6673096996</v>
      </c>
      <c r="U119" s="1">
        <f t="shared" si="31"/>
        <v>10967371.568714691</v>
      </c>
      <c r="V119" s="1">
        <f t="shared" si="41"/>
        <v>-101002.27819061466</v>
      </c>
      <c r="W119" s="91">
        <f t="shared" si="42"/>
        <v>9.20934223462728E-3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Dataset!L120</f>
        <v>11033994.453547485</v>
      </c>
      <c r="E120">
        <f>Dataset!AC120</f>
        <v>352.5</v>
      </c>
      <c r="F120">
        <f>Dataset!AB120</f>
        <v>0</v>
      </c>
      <c r="G120" s="8">
        <f>Dataset!AR120</f>
        <v>30</v>
      </c>
      <c r="H120" s="100">
        <f>Dataset!BL120</f>
        <v>0</v>
      </c>
      <c r="I120" s="100">
        <f>Dataset!BF120</f>
        <v>0</v>
      </c>
      <c r="J120" s="100">
        <f>Dataset!BM120</f>
        <v>0</v>
      </c>
      <c r="K120" s="100">
        <f>Dataset!AM120</f>
        <v>752340.8</v>
      </c>
      <c r="M120" s="8">
        <f t="shared" si="32"/>
        <v>-3061641.28284716</v>
      </c>
      <c r="N120" s="1">
        <f t="shared" si="36"/>
        <v>577954.29751529917</v>
      </c>
      <c r="O120" s="1">
        <f t="shared" si="37"/>
        <v>0</v>
      </c>
      <c r="P120" s="1">
        <f t="shared" si="38"/>
        <v>7349589.6303393003</v>
      </c>
      <c r="Q120" s="1">
        <f t="shared" si="39"/>
        <v>0</v>
      </c>
      <c r="R120" s="1">
        <f t="shared" si="40"/>
        <v>0</v>
      </c>
      <c r="S120" s="1">
        <f t="shared" si="29"/>
        <v>0</v>
      </c>
      <c r="T120" s="1">
        <f t="shared" si="30"/>
        <v>6208114.6673096996</v>
      </c>
      <c r="U120" s="1">
        <f t="shared" si="31"/>
        <v>11074017.312317139</v>
      </c>
      <c r="V120" s="1">
        <f t="shared" si="41"/>
        <v>40022.858769653365</v>
      </c>
      <c r="W120" s="91">
        <f t="shared" si="42"/>
        <v>3.6141228283197383E-3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Dataset!L121</f>
        <v>10863554.220225811</v>
      </c>
      <c r="E121">
        <f>Dataset!AC121</f>
        <v>464.3</v>
      </c>
      <c r="F121">
        <f>Dataset!AB121</f>
        <v>0</v>
      </c>
      <c r="G121" s="8">
        <f>Dataset!AR121</f>
        <v>31</v>
      </c>
      <c r="H121" s="100">
        <f>Dataset!BL121</f>
        <v>0</v>
      </c>
      <c r="I121" s="100">
        <f>Dataset!BF121</f>
        <v>1</v>
      </c>
      <c r="J121" s="100">
        <f>Dataset!BM121</f>
        <v>0</v>
      </c>
      <c r="K121" s="100">
        <f>Dataset!AM121</f>
        <v>752340.8</v>
      </c>
      <c r="M121" s="8">
        <f t="shared" si="32"/>
        <v>-3061641.28284716</v>
      </c>
      <c r="N121" s="1">
        <f t="shared" si="36"/>
        <v>761260.08606057707</v>
      </c>
      <c r="O121" s="1">
        <f t="shared" si="37"/>
        <v>0</v>
      </c>
      <c r="P121" s="1">
        <f t="shared" si="38"/>
        <v>7594575.9513506098</v>
      </c>
      <c r="Q121" s="1">
        <f t="shared" si="39"/>
        <v>0</v>
      </c>
      <c r="R121" s="1">
        <f t="shared" si="40"/>
        <v>-571968.75197684194</v>
      </c>
      <c r="S121" s="1">
        <f t="shared" si="29"/>
        <v>0</v>
      </c>
      <c r="T121" s="1">
        <f t="shared" si="30"/>
        <v>6208114.6673096996</v>
      </c>
      <c r="U121" s="1">
        <f t="shared" si="31"/>
        <v>10930340.669896884</v>
      </c>
      <c r="V121" s="1">
        <f t="shared" si="41"/>
        <v>66786.449671072885</v>
      </c>
      <c r="W121" s="91">
        <f t="shared" si="42"/>
        <v>6.1101892144138402E-3</v>
      </c>
    </row>
    <row r="122" spans="1:23">
      <c r="A122" s="7">
        <f>Dataset!A122</f>
        <v>44562</v>
      </c>
      <c r="B122">
        <f>Dataset!B122</f>
        <v>2022</v>
      </c>
      <c r="C122">
        <f>Dataset!C122</f>
        <v>1</v>
      </c>
      <c r="D122">
        <f>Dataset!L122</f>
        <v>11526212.285001852</v>
      </c>
      <c r="E122">
        <f>Dataset!AC122</f>
        <v>765</v>
      </c>
      <c r="F122">
        <f>Dataset!AB122</f>
        <v>0</v>
      </c>
      <c r="G122" s="8">
        <f>Dataset!AR122</f>
        <v>31</v>
      </c>
      <c r="H122" s="100">
        <f>Dataset!BL122</f>
        <v>0</v>
      </c>
      <c r="I122" s="100">
        <f>Dataset!BF122</f>
        <v>0</v>
      </c>
      <c r="J122" s="100">
        <f>Dataset!BM122</f>
        <v>0</v>
      </c>
      <c r="K122" s="100">
        <f>Dataset!AM122</f>
        <v>778672.728</v>
      </c>
      <c r="M122" s="8">
        <f t="shared" si="32"/>
        <v>-3061641.28284716</v>
      </c>
      <c r="N122" s="1">
        <f t="shared" ref="N122:N129" si="43">E122*$AB$10</f>
        <v>1254283.7946076705</v>
      </c>
      <c r="O122" s="1">
        <f t="shared" ref="O122:O129" si="44">F122*$AB$11</f>
        <v>0</v>
      </c>
      <c r="P122" s="1">
        <f t="shared" ref="P122:P129" si="45">G122*$AB$12</f>
        <v>7594575.9513506098</v>
      </c>
      <c r="Q122" s="1">
        <f t="shared" ref="Q122:Q129" si="46">H122*$AB$13</f>
        <v>0</v>
      </c>
      <c r="R122" s="1">
        <f t="shared" ref="R122:R129" si="47">I122*$AB$14</f>
        <v>0</v>
      </c>
      <c r="S122" s="1">
        <f t="shared" ref="S122:S129" si="48">J122*$AB$15</f>
        <v>0</v>
      </c>
      <c r="T122" s="1">
        <f t="shared" ref="T122:T129" si="49">K122*$AB$16</f>
        <v>6425398.6806655386</v>
      </c>
      <c r="U122" s="1">
        <f t="shared" ref="U122:U129" si="50">SUM(M122:T122)</f>
        <v>12212617.143776659</v>
      </c>
      <c r="V122" s="1">
        <f t="shared" ref="V122:V129" si="51">U122-D122</f>
        <v>686404.8587748073</v>
      </c>
      <c r="W122" s="91">
        <f t="shared" ref="W122:W129" si="52">ABS(V122/U122)</f>
        <v>5.6204567022277246E-2</v>
      </c>
    </row>
    <row r="123" spans="1:23">
      <c r="A123" s="7">
        <f>Dataset!A123</f>
        <v>44593</v>
      </c>
      <c r="B123">
        <f>Dataset!B123</f>
        <v>2022</v>
      </c>
      <c r="C123">
        <f>Dataset!C123</f>
        <v>2</v>
      </c>
      <c r="D123">
        <f>Dataset!L123</f>
        <v>10808500.553742612</v>
      </c>
      <c r="E123">
        <f>Dataset!AC123</f>
        <v>586.1</v>
      </c>
      <c r="F123">
        <f>Dataset!AB123</f>
        <v>0</v>
      </c>
      <c r="G123" s="8">
        <f>Dataset!AR123</f>
        <v>28</v>
      </c>
      <c r="H123" s="100">
        <f>Dataset!BL123</f>
        <v>0</v>
      </c>
      <c r="I123" s="100">
        <f>Dataset!BF123</f>
        <v>0</v>
      </c>
      <c r="J123" s="100">
        <f>Dataset!BM123</f>
        <v>0</v>
      </c>
      <c r="K123" s="100">
        <f>Dataset!AM123</f>
        <v>778672.728</v>
      </c>
      <c r="M123" s="8">
        <f t="shared" si="32"/>
        <v>-3061641.28284716</v>
      </c>
      <c r="N123" s="1">
        <f t="shared" si="43"/>
        <v>960961.74120203371</v>
      </c>
      <c r="O123" s="1">
        <f t="shared" si="44"/>
        <v>0</v>
      </c>
      <c r="P123" s="1">
        <f t="shared" si="45"/>
        <v>6859616.9883166803</v>
      </c>
      <c r="Q123" s="1">
        <f t="shared" si="46"/>
        <v>0</v>
      </c>
      <c r="R123" s="1">
        <f t="shared" si="47"/>
        <v>0</v>
      </c>
      <c r="S123" s="1">
        <f t="shared" si="48"/>
        <v>0</v>
      </c>
      <c r="T123" s="1">
        <f t="shared" si="49"/>
        <v>6425398.6806655386</v>
      </c>
      <c r="U123" s="1">
        <f t="shared" si="50"/>
        <v>11184336.127337093</v>
      </c>
      <c r="V123" s="1">
        <f t="shared" si="51"/>
        <v>375835.57359448075</v>
      </c>
      <c r="W123" s="91">
        <f t="shared" si="52"/>
        <v>3.3603744497257379E-2</v>
      </c>
    </row>
    <row r="124" spans="1:23">
      <c r="A124" s="7">
        <f>Dataset!A124</f>
        <v>44621</v>
      </c>
      <c r="B124">
        <f>Dataset!B124</f>
        <v>2022</v>
      </c>
      <c r="C124">
        <f>Dataset!C124</f>
        <v>3</v>
      </c>
      <c r="D124">
        <f>Dataset!L124</f>
        <v>11607050.928004058</v>
      </c>
      <c r="E124">
        <f>Dataset!AC124</f>
        <v>477.9</v>
      </c>
      <c r="F124">
        <f>Dataset!AB124</f>
        <v>0</v>
      </c>
      <c r="G124" s="8">
        <f>Dataset!AR124</f>
        <v>31</v>
      </c>
      <c r="H124" s="100">
        <f>Dataset!BL124</f>
        <v>0</v>
      </c>
      <c r="I124" s="100">
        <f>Dataset!BF124</f>
        <v>0</v>
      </c>
      <c r="J124" s="100">
        <f>Dataset!BM124</f>
        <v>0</v>
      </c>
      <c r="K124" s="100">
        <f>Dataset!AM124</f>
        <v>778672.728</v>
      </c>
      <c r="M124" s="8">
        <f t="shared" si="32"/>
        <v>-3061641.28284716</v>
      </c>
      <c r="N124" s="1">
        <f t="shared" si="43"/>
        <v>783558.46463138005</v>
      </c>
      <c r="O124" s="1">
        <f t="shared" si="44"/>
        <v>0</v>
      </c>
      <c r="P124" s="1">
        <f t="shared" si="45"/>
        <v>7594575.9513506098</v>
      </c>
      <c r="Q124" s="1">
        <f t="shared" si="46"/>
        <v>0</v>
      </c>
      <c r="R124" s="1">
        <f t="shared" si="47"/>
        <v>0</v>
      </c>
      <c r="S124" s="1">
        <f t="shared" si="48"/>
        <v>0</v>
      </c>
      <c r="T124" s="1">
        <f t="shared" si="49"/>
        <v>6425398.6806655386</v>
      </c>
      <c r="U124" s="1">
        <f t="shared" si="50"/>
        <v>11741891.813800368</v>
      </c>
      <c r="V124" s="1">
        <f t="shared" si="51"/>
        <v>134840.88579631038</v>
      </c>
      <c r="W124" s="91">
        <f t="shared" si="52"/>
        <v>1.1483744522141693E-2</v>
      </c>
    </row>
    <row r="125" spans="1:23">
      <c r="A125" s="7">
        <f>Dataset!A125</f>
        <v>44652</v>
      </c>
      <c r="B125">
        <f>Dataset!B125</f>
        <v>2022</v>
      </c>
      <c r="C125">
        <f>Dataset!C125</f>
        <v>4</v>
      </c>
      <c r="D125">
        <f>Dataset!L125</f>
        <v>10462643.550387666</v>
      </c>
      <c r="E125">
        <f>Dataset!AC125</f>
        <v>313.8</v>
      </c>
      <c r="F125">
        <f>Dataset!AB125</f>
        <v>0</v>
      </c>
      <c r="G125" s="8">
        <f>Dataset!AR125</f>
        <v>30</v>
      </c>
      <c r="H125" s="100">
        <f>Dataset!BL125</f>
        <v>0</v>
      </c>
      <c r="I125" s="100">
        <f>Dataset!BF125</f>
        <v>0</v>
      </c>
      <c r="J125" s="100">
        <f>Dataset!BM125</f>
        <v>0</v>
      </c>
      <c r="K125" s="100">
        <f>Dataset!AM125</f>
        <v>778672.728</v>
      </c>
      <c r="M125" s="8">
        <f t="shared" si="32"/>
        <v>-3061641.28284716</v>
      </c>
      <c r="N125" s="1">
        <f t="shared" si="43"/>
        <v>514502.29378808767</v>
      </c>
      <c r="O125" s="1">
        <f t="shared" si="44"/>
        <v>0</v>
      </c>
      <c r="P125" s="1">
        <f t="shared" si="45"/>
        <v>7349589.6303393003</v>
      </c>
      <c r="Q125" s="1">
        <f t="shared" si="46"/>
        <v>0</v>
      </c>
      <c r="R125" s="1">
        <f t="shared" si="47"/>
        <v>0</v>
      </c>
      <c r="S125" s="1">
        <f t="shared" si="48"/>
        <v>0</v>
      </c>
      <c r="T125" s="1">
        <f t="shared" si="49"/>
        <v>6425398.6806655386</v>
      </c>
      <c r="U125" s="1">
        <f t="shared" si="50"/>
        <v>11227849.321945768</v>
      </c>
      <c r="V125" s="1">
        <f t="shared" si="51"/>
        <v>765205.77155810222</v>
      </c>
      <c r="W125" s="91">
        <f t="shared" si="52"/>
        <v>6.8152479572596666E-2</v>
      </c>
    </row>
    <row r="126" spans="1:23">
      <c r="A126" s="7">
        <f>Dataset!A126</f>
        <v>44682</v>
      </c>
      <c r="B126">
        <f>Dataset!B126</f>
        <v>2022</v>
      </c>
      <c r="C126">
        <f>Dataset!C126</f>
        <v>5</v>
      </c>
      <c r="D126">
        <f>Dataset!L126</f>
        <v>10889082.303329453</v>
      </c>
      <c r="E126">
        <f>Dataset!AC126</f>
        <v>103</v>
      </c>
      <c r="F126">
        <f>Dataset!AB126</f>
        <v>29.9</v>
      </c>
      <c r="G126" s="8">
        <f>Dataset!AR126</f>
        <v>31</v>
      </c>
      <c r="H126" s="100">
        <f>Dataset!BL126</f>
        <v>0</v>
      </c>
      <c r="I126" s="100">
        <f>Dataset!BF126</f>
        <v>0</v>
      </c>
      <c r="J126" s="100">
        <f>Dataset!BM126</f>
        <v>0</v>
      </c>
      <c r="K126" s="100">
        <f>Dataset!AM126</f>
        <v>778672.728</v>
      </c>
      <c r="M126" s="8">
        <f t="shared" si="32"/>
        <v>-3061641.28284716</v>
      </c>
      <c r="N126" s="1">
        <f t="shared" si="43"/>
        <v>168877.42594064062</v>
      </c>
      <c r="O126" s="1">
        <f t="shared" si="44"/>
        <v>143743.36334788348</v>
      </c>
      <c r="P126" s="1">
        <f t="shared" si="45"/>
        <v>7594575.9513506098</v>
      </c>
      <c r="Q126" s="1">
        <f t="shared" si="46"/>
        <v>0</v>
      </c>
      <c r="R126" s="1">
        <f t="shared" si="47"/>
        <v>0</v>
      </c>
      <c r="S126" s="1">
        <f t="shared" si="48"/>
        <v>0</v>
      </c>
      <c r="T126" s="1">
        <f t="shared" si="49"/>
        <v>6425398.6806655386</v>
      </c>
      <c r="U126" s="1">
        <f t="shared" si="50"/>
        <v>11270954.138457512</v>
      </c>
      <c r="V126" s="1">
        <f t="shared" si="51"/>
        <v>381871.83512805961</v>
      </c>
      <c r="W126" s="91">
        <f t="shared" si="52"/>
        <v>3.388105660239344E-2</v>
      </c>
    </row>
    <row r="127" spans="1:23">
      <c r="A127" s="7">
        <f>Dataset!A127</f>
        <v>44713</v>
      </c>
      <c r="B127">
        <f>Dataset!B127</f>
        <v>2022</v>
      </c>
      <c r="C127">
        <f>Dataset!C127</f>
        <v>6</v>
      </c>
      <c r="D127">
        <f>Dataset!L127</f>
        <v>10911343.871297125</v>
      </c>
      <c r="E127">
        <f>Dataset!AC127</f>
        <v>19.600000000000001</v>
      </c>
      <c r="F127">
        <f>Dataset!AB127</f>
        <v>28.3</v>
      </c>
      <c r="G127" s="8">
        <f>Dataset!AR127</f>
        <v>30</v>
      </c>
      <c r="H127" s="100">
        <f>Dataset!BL127</f>
        <v>0</v>
      </c>
      <c r="I127" s="100">
        <f>Dataset!BF127</f>
        <v>0</v>
      </c>
      <c r="J127" s="100">
        <f>Dataset!BM127</f>
        <v>0</v>
      </c>
      <c r="K127" s="100">
        <f>Dataset!AM127</f>
        <v>778672.728</v>
      </c>
      <c r="M127" s="8">
        <f t="shared" si="32"/>
        <v>-3061641.28284716</v>
      </c>
      <c r="N127" s="1">
        <f t="shared" si="43"/>
        <v>32135.898528510257</v>
      </c>
      <c r="O127" s="1">
        <f t="shared" si="44"/>
        <v>136051.41079415058</v>
      </c>
      <c r="P127" s="1">
        <f t="shared" si="45"/>
        <v>7349589.6303393003</v>
      </c>
      <c r="Q127" s="1">
        <f t="shared" si="46"/>
        <v>0</v>
      </c>
      <c r="R127" s="1">
        <f t="shared" si="47"/>
        <v>0</v>
      </c>
      <c r="S127" s="1">
        <f t="shared" si="48"/>
        <v>0</v>
      </c>
      <c r="T127" s="1">
        <f t="shared" si="49"/>
        <v>6425398.6806655386</v>
      </c>
      <c r="U127" s="1">
        <f t="shared" si="50"/>
        <v>10881534.33748034</v>
      </c>
      <c r="V127" s="1">
        <f t="shared" si="51"/>
        <v>-29809.53381678462</v>
      </c>
      <c r="W127" s="91">
        <f t="shared" si="52"/>
        <v>2.739460529395079E-3</v>
      </c>
    </row>
    <row r="128" spans="1:23">
      <c r="A128" s="7">
        <f>Dataset!A128</f>
        <v>44743</v>
      </c>
      <c r="B128">
        <f>Dataset!B128</f>
        <v>2022</v>
      </c>
      <c r="C128">
        <f>Dataset!C128</f>
        <v>7</v>
      </c>
      <c r="D128">
        <f>Dataset!L128</f>
        <v>10992278.256055921</v>
      </c>
      <c r="E128">
        <f>Dataset!AC128</f>
        <v>0</v>
      </c>
      <c r="F128">
        <f>Dataset!AB128</f>
        <v>74.599999999999994</v>
      </c>
      <c r="G128" s="8">
        <f>Dataset!AR128</f>
        <v>31</v>
      </c>
      <c r="H128" s="100">
        <f>Dataset!BL128</f>
        <v>0</v>
      </c>
      <c r="I128" s="100">
        <f>Dataset!BF128</f>
        <v>0</v>
      </c>
      <c r="J128" s="100">
        <f>Dataset!BM128</f>
        <v>0</v>
      </c>
      <c r="K128" s="100">
        <f>Dataset!AM128</f>
        <v>778672.728</v>
      </c>
      <c r="M128" s="8">
        <f t="shared" si="32"/>
        <v>-3061641.28284716</v>
      </c>
      <c r="N128" s="1">
        <f t="shared" si="43"/>
        <v>0</v>
      </c>
      <c r="O128" s="1">
        <f t="shared" si="44"/>
        <v>358637.28781779623</v>
      </c>
      <c r="P128" s="1">
        <f t="shared" si="45"/>
        <v>7594575.9513506098</v>
      </c>
      <c r="Q128" s="1">
        <f t="shared" si="46"/>
        <v>0</v>
      </c>
      <c r="R128" s="1">
        <f t="shared" si="47"/>
        <v>0</v>
      </c>
      <c r="S128" s="1">
        <f t="shared" si="48"/>
        <v>0</v>
      </c>
      <c r="T128" s="1">
        <f t="shared" si="49"/>
        <v>6425398.6806655386</v>
      </c>
      <c r="U128" s="1">
        <f t="shared" si="50"/>
        <v>11316970.636986785</v>
      </c>
      <c r="V128" s="1">
        <f t="shared" si="51"/>
        <v>324692.38093086332</v>
      </c>
      <c r="W128" s="91">
        <f t="shared" si="52"/>
        <v>2.8690750497282789E-2</v>
      </c>
    </row>
    <row r="129" spans="1:23">
      <c r="A129" s="7">
        <f>Dataset!A129</f>
        <v>44774</v>
      </c>
      <c r="B129">
        <f>Dataset!B129</f>
        <v>2022</v>
      </c>
      <c r="C129">
        <f>Dataset!C129</f>
        <v>8</v>
      </c>
      <c r="D129">
        <f>Dataset!L129</f>
        <v>11353122.696533192</v>
      </c>
      <c r="E129">
        <f>Dataset!AC129</f>
        <v>0</v>
      </c>
      <c r="F129">
        <f>Dataset!AB129</f>
        <v>86</v>
      </c>
      <c r="G129" s="8">
        <f>Dataset!AR129</f>
        <v>31</v>
      </c>
      <c r="H129" s="100">
        <f>Dataset!BL129</f>
        <v>0</v>
      </c>
      <c r="I129" s="100">
        <f>Dataset!BF129</f>
        <v>0</v>
      </c>
      <c r="J129" s="100">
        <f>Dataset!BM129</f>
        <v>0</v>
      </c>
      <c r="K129" s="100">
        <f>Dataset!AM129</f>
        <v>778672.728</v>
      </c>
      <c r="M129" s="8">
        <f t="shared" si="32"/>
        <v>-3061641.28284716</v>
      </c>
      <c r="N129" s="1">
        <f t="shared" si="43"/>
        <v>0</v>
      </c>
      <c r="O129" s="1">
        <f t="shared" si="44"/>
        <v>413442.44976314314</v>
      </c>
      <c r="P129" s="1">
        <f t="shared" si="45"/>
        <v>7594575.9513506098</v>
      </c>
      <c r="Q129" s="1">
        <f t="shared" si="46"/>
        <v>0</v>
      </c>
      <c r="R129" s="1">
        <f t="shared" si="47"/>
        <v>0</v>
      </c>
      <c r="S129" s="1">
        <f t="shared" si="48"/>
        <v>0</v>
      </c>
      <c r="T129" s="1">
        <f t="shared" si="49"/>
        <v>6425398.6806655386</v>
      </c>
      <c r="U129" s="1">
        <f t="shared" si="50"/>
        <v>11371775.798932131</v>
      </c>
      <c r="V129" s="1">
        <f t="shared" si="51"/>
        <v>18653.102398939431</v>
      </c>
      <c r="W129" s="91">
        <f t="shared" si="52"/>
        <v>1.6402981142743822E-3</v>
      </c>
    </row>
    <row r="130" spans="1:23">
      <c r="A130" s="7">
        <f>Dataset!A130</f>
        <v>44805</v>
      </c>
      <c r="B130">
        <f>Dataset!B130</f>
        <v>2022</v>
      </c>
      <c r="C130">
        <f>Dataset!C130</f>
        <v>9</v>
      </c>
      <c r="D130">
        <f>Dataset!L130</f>
        <v>10997892.422134805</v>
      </c>
      <c r="E130">
        <f>Dataset!AC130</f>
        <v>37.5</v>
      </c>
      <c r="F130">
        <f>Dataset!AB130</f>
        <v>37.9</v>
      </c>
      <c r="G130" s="8">
        <f>Dataset!AR130</f>
        <v>30</v>
      </c>
      <c r="H130" s="100">
        <f>Dataset!BL130</f>
        <v>0</v>
      </c>
      <c r="I130" s="100">
        <f>Dataset!BF130</f>
        <v>0</v>
      </c>
      <c r="J130" s="100">
        <f>Dataset!BM130</f>
        <v>0</v>
      </c>
      <c r="K130" s="100">
        <f>Dataset!AM130</f>
        <v>778672.728</v>
      </c>
      <c r="M130" s="8">
        <f t="shared" si="32"/>
        <v>-3061641.28284716</v>
      </c>
      <c r="N130" s="1">
        <f t="shared" ref="N130:N133" si="53">E130*$AB$10</f>
        <v>61484.499735670128</v>
      </c>
      <c r="O130" s="1">
        <f t="shared" ref="O130:O133" si="54">F130*$AB$11</f>
        <v>182203.12611654797</v>
      </c>
      <c r="P130" s="1">
        <f t="shared" ref="P130:P133" si="55">G130*$AB$12</f>
        <v>7349589.6303393003</v>
      </c>
      <c r="Q130" s="1">
        <f t="shared" ref="Q130:Q133" si="56">H130*$AB$13</f>
        <v>0</v>
      </c>
      <c r="R130" s="1">
        <f t="shared" ref="R130:R133" si="57">I130*$AB$14</f>
        <v>0</v>
      </c>
      <c r="S130" s="1">
        <f t="shared" ref="S130:S133" si="58">J130*$AB$15</f>
        <v>0</v>
      </c>
      <c r="T130" s="1">
        <f t="shared" ref="T130:T133" si="59">K130*$AB$16</f>
        <v>6425398.6806655386</v>
      </c>
      <c r="U130" s="1">
        <f t="shared" ref="U130:U133" si="60">SUM(M130:T130)</f>
        <v>10957034.654009897</v>
      </c>
      <c r="V130" s="1">
        <f t="shared" ref="V130:V133" si="61">U130-D130</f>
        <v>-40857.768124908209</v>
      </c>
      <c r="W130" s="91">
        <f t="shared" ref="W130:W133" si="62">ABS(V130/U130)</f>
        <v>3.728907447596296E-3</v>
      </c>
    </row>
    <row r="131" spans="1:23">
      <c r="A131" s="7">
        <f>Dataset!A131</f>
        <v>44835</v>
      </c>
      <c r="B131">
        <f>Dataset!B131</f>
        <v>2022</v>
      </c>
      <c r="C131">
        <f>Dataset!C131</f>
        <v>10</v>
      </c>
      <c r="D131">
        <f>Dataset!L131</f>
        <v>11014820.851634182</v>
      </c>
      <c r="E131">
        <f>Dataset!AC131</f>
        <v>181.2</v>
      </c>
      <c r="F131">
        <f>Dataset!AB131</f>
        <v>1.4</v>
      </c>
      <c r="G131" s="8">
        <f>Dataset!AR131</f>
        <v>31</v>
      </c>
      <c r="H131" s="100">
        <f>Dataset!BL131</f>
        <v>0</v>
      </c>
      <c r="I131" s="100">
        <f>Dataset!BF131</f>
        <v>0</v>
      </c>
      <c r="J131" s="100">
        <f>Dataset!BM131</f>
        <v>0</v>
      </c>
      <c r="K131" s="100">
        <f>Dataset!AM131</f>
        <v>778672.728</v>
      </c>
      <c r="M131" s="8">
        <f t="shared" si="32"/>
        <v>-3061641.28284716</v>
      </c>
      <c r="N131" s="1">
        <f t="shared" si="53"/>
        <v>297093.10272275802</v>
      </c>
      <c r="O131" s="1">
        <f t="shared" si="54"/>
        <v>6730.4584845162835</v>
      </c>
      <c r="P131" s="1">
        <f t="shared" si="55"/>
        <v>7594575.9513506098</v>
      </c>
      <c r="Q131" s="1">
        <f t="shared" si="56"/>
        <v>0</v>
      </c>
      <c r="R131" s="1">
        <f t="shared" si="57"/>
        <v>0</v>
      </c>
      <c r="S131" s="1">
        <f t="shared" si="58"/>
        <v>0</v>
      </c>
      <c r="T131" s="1">
        <f t="shared" si="59"/>
        <v>6425398.6806655386</v>
      </c>
      <c r="U131" s="1">
        <f t="shared" si="60"/>
        <v>11262156.910376262</v>
      </c>
      <c r="V131" s="1">
        <f t="shared" si="61"/>
        <v>247336.05874207988</v>
      </c>
      <c r="W131" s="91">
        <f t="shared" si="62"/>
        <v>2.1961695322696099E-2</v>
      </c>
    </row>
    <row r="132" spans="1:23">
      <c r="A132" s="7">
        <f>Dataset!A132</f>
        <v>44866</v>
      </c>
      <c r="B132">
        <f>Dataset!B132</f>
        <v>2022</v>
      </c>
      <c r="C132">
        <f>Dataset!C132</f>
        <v>11</v>
      </c>
      <c r="D132">
        <f>Dataset!L132</f>
        <v>11146383.766128378</v>
      </c>
      <c r="E132">
        <f>Dataset!AC132</f>
        <v>311</v>
      </c>
      <c r="F132">
        <f>Dataset!AB132</f>
        <v>5.0999999999999996</v>
      </c>
      <c r="G132" s="8">
        <f>Dataset!AR132</f>
        <v>30</v>
      </c>
      <c r="H132" s="100">
        <f>Dataset!BL132</f>
        <v>0</v>
      </c>
      <c r="I132" s="100">
        <f>Dataset!BF132</f>
        <v>0</v>
      </c>
      <c r="J132" s="100">
        <f>Dataset!BM132</f>
        <v>0</v>
      </c>
      <c r="K132" s="100">
        <f>Dataset!AM132</f>
        <v>778672.728</v>
      </c>
      <c r="M132" s="8">
        <f t="shared" si="32"/>
        <v>-3061641.28284716</v>
      </c>
      <c r="N132" s="1">
        <f t="shared" si="53"/>
        <v>509911.45114115759</v>
      </c>
      <c r="O132" s="1">
        <f t="shared" si="54"/>
        <v>24518.098765023602</v>
      </c>
      <c r="P132" s="1">
        <f t="shared" si="55"/>
        <v>7349589.6303393003</v>
      </c>
      <c r="Q132" s="1">
        <f t="shared" si="56"/>
        <v>0</v>
      </c>
      <c r="R132" s="1">
        <f t="shared" si="57"/>
        <v>0</v>
      </c>
      <c r="S132" s="1">
        <f t="shared" si="58"/>
        <v>0</v>
      </c>
      <c r="T132" s="1">
        <f t="shared" si="59"/>
        <v>6425398.6806655386</v>
      </c>
      <c r="U132" s="1">
        <f t="shared" si="60"/>
        <v>11247776.578063861</v>
      </c>
      <c r="V132" s="1">
        <f t="shared" si="61"/>
        <v>101392.81193548255</v>
      </c>
      <c r="W132" s="91">
        <f t="shared" si="62"/>
        <v>9.0144759928131347E-3</v>
      </c>
    </row>
    <row r="133" spans="1:23">
      <c r="A133" s="7">
        <f>Dataset!A133</f>
        <v>44896</v>
      </c>
      <c r="B133">
        <f>Dataset!B133</f>
        <v>2022</v>
      </c>
      <c r="C133">
        <f>Dataset!C133</f>
        <v>12</v>
      </c>
      <c r="D133">
        <f>Dataset!L133</f>
        <v>10981497.080576481</v>
      </c>
      <c r="E133">
        <f>Dataset!AC133</f>
        <v>505.7</v>
      </c>
      <c r="F133">
        <f>Dataset!AB133</f>
        <v>0</v>
      </c>
      <c r="G133" s="8">
        <f>Dataset!AR133</f>
        <v>31</v>
      </c>
      <c r="H133" s="100">
        <f>Dataset!BL133</f>
        <v>0</v>
      </c>
      <c r="I133" s="100">
        <f>Dataset!BF133</f>
        <v>1</v>
      </c>
      <c r="J133" s="100">
        <f>Dataset!BM133</f>
        <v>0</v>
      </c>
      <c r="K133" s="100">
        <f>Dataset!AM133</f>
        <v>778672.728</v>
      </c>
      <c r="M133" s="8">
        <f t="shared" si="32"/>
        <v>-3061641.28284716</v>
      </c>
      <c r="N133" s="1">
        <f t="shared" si="53"/>
        <v>829138.97376875684</v>
      </c>
      <c r="O133" s="1">
        <f t="shared" si="54"/>
        <v>0</v>
      </c>
      <c r="P133" s="1">
        <f t="shared" si="55"/>
        <v>7594575.9513506098</v>
      </c>
      <c r="Q133" s="1">
        <f t="shared" si="56"/>
        <v>0</v>
      </c>
      <c r="R133" s="1">
        <f t="shared" si="57"/>
        <v>-571968.75197684194</v>
      </c>
      <c r="S133" s="1">
        <f t="shared" si="58"/>
        <v>0</v>
      </c>
      <c r="T133" s="1">
        <f t="shared" si="59"/>
        <v>6425398.6806655386</v>
      </c>
      <c r="U133" s="1">
        <f t="shared" si="60"/>
        <v>11215503.570960902</v>
      </c>
      <c r="V133" s="1">
        <f t="shared" si="61"/>
        <v>234006.49038442038</v>
      </c>
      <c r="W133" s="91">
        <f t="shared" si="62"/>
        <v>2.0864554935393916E-2</v>
      </c>
    </row>
    <row r="134" spans="1:23">
      <c r="W134" s="91">
        <f>AVERAGE(W2:W133)</f>
        <v>2.9542173366880031E-2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1F-4356-4B5C-B361-B182546BEC47}">
  <sheetPr>
    <tabColor theme="4" tint="0.79998168889431442"/>
  </sheetPr>
  <dimension ref="A1:AO122"/>
  <sheetViews>
    <sheetView topLeftCell="R7" workbookViewId="0">
      <selection activeCell="U98" sqref="U98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.28515625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1" width="11.85546875" customWidth="1"/>
    <col min="22" max="22" width="13.42578125" bestFit="1" customWidth="1"/>
    <col min="23" max="23" width="10.85546875" bestFit="1" customWidth="1"/>
    <col min="24" max="24" width="8.42578125" bestFit="1" customWidth="1"/>
    <col min="29" max="29" width="12.140625" customWidth="1"/>
    <col min="30" max="30" width="13.42578125" customWidth="1"/>
    <col min="31" max="31" width="12.5703125" bestFit="1" customWidth="1"/>
    <col min="32" max="32" width="12" bestFit="1" customWidth="1"/>
    <col min="33" max="33" width="10.28515625" bestFit="1" customWidth="1"/>
    <col min="34" max="37" width="10.85546875" bestFit="1" customWidth="1"/>
    <col min="38" max="38" width="10.28515625" bestFit="1" customWidth="1"/>
    <col min="39" max="40" width="10.85546875" bestFit="1" customWidth="1"/>
    <col min="41" max="41" width="12.85546875" customWidth="1"/>
  </cols>
  <sheetData>
    <row r="1" spans="1:32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L1" s="100"/>
      <c r="M1" t="str">
        <f>AB9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0" t="str">
        <f t="shared" si="0"/>
        <v>Dec</v>
      </c>
      <c r="S1" s="100" t="str">
        <f t="shared" si="0"/>
        <v>D_2012</v>
      </c>
      <c r="T1" s="100" t="str">
        <f t="shared" si="0"/>
        <v>OntarioGDP</v>
      </c>
      <c r="U1" s="100" t="str">
        <f>Dataset!S1</f>
        <v>GSgt50Cust</v>
      </c>
      <c r="V1" s="36" t="s">
        <v>138</v>
      </c>
      <c r="W1" s="36" t="s">
        <v>139</v>
      </c>
      <c r="X1" s="36" t="s">
        <v>140</v>
      </c>
    </row>
    <row r="2" spans="1:32">
      <c r="A2" s="7">
        <f>Dataset!A2</f>
        <v>40909</v>
      </c>
      <c r="B2">
        <f>Dataset!B2</f>
        <v>2012</v>
      </c>
      <c r="C2">
        <f>Dataset!C2</f>
        <v>1</v>
      </c>
      <c r="D2" s="8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0">
        <f>Dataset!BL2</f>
        <v>0</v>
      </c>
      <c r="I2" s="100">
        <f>Dataset!BF2</f>
        <v>0</v>
      </c>
      <c r="J2" s="100">
        <f>Dataset!BM2</f>
        <v>1</v>
      </c>
      <c r="K2" s="100">
        <f>Dataset!AM2</f>
        <v>634944.30000000005</v>
      </c>
      <c r="L2" s="100"/>
      <c r="M2" s="8">
        <f t="shared" ref="M2:M33" si="1">$AC$9</f>
        <v>-2628.34316708592</v>
      </c>
      <c r="N2" s="1">
        <f t="shared" ref="N2:N33" si="2">E2*$AC$10</f>
        <v>7305.8369490500036</v>
      </c>
      <c r="O2" s="1">
        <f t="shared" ref="O2:O33" si="3">F2*$AC$11</f>
        <v>0</v>
      </c>
      <c r="P2" s="1">
        <f>G2*$AC$12</f>
        <v>62577.240514952769</v>
      </c>
      <c r="Q2" s="1">
        <f>H2*$AC$13</f>
        <v>0</v>
      </c>
      <c r="R2" s="1">
        <f>I2*$AC$14</f>
        <v>0</v>
      </c>
      <c r="S2" s="1">
        <f>J2*$AC$15</f>
        <v>21276.410802802198</v>
      </c>
      <c r="T2" s="1">
        <f>K2*$AC$16</f>
        <v>21622.695921102284</v>
      </c>
      <c r="U2" s="100">
        <f>Dataset!S2</f>
        <v>116</v>
      </c>
      <c r="V2" s="1">
        <f>SUM(M2:T2)*U2</f>
        <v>12777845.558415275</v>
      </c>
      <c r="W2" s="1">
        <f t="shared" ref="W2:W33" si="4">V2-D2</f>
        <v>-250624.13118619099</v>
      </c>
      <c r="X2" s="91">
        <f>ABS(W2/V2)</f>
        <v>1.9613958397011157E-2</v>
      </c>
    </row>
    <row r="3" spans="1:32">
      <c r="A3" s="7">
        <f>Dataset!A3</f>
        <v>40940</v>
      </c>
      <c r="B3">
        <f>Dataset!B3</f>
        <v>2012</v>
      </c>
      <c r="C3">
        <f>Dataset!C3</f>
        <v>2</v>
      </c>
      <c r="D3" s="8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0">
        <f>Dataset!BL3</f>
        <v>0</v>
      </c>
      <c r="I3" s="100">
        <f>Dataset!BF3</f>
        <v>0</v>
      </c>
      <c r="J3" s="100">
        <f>Dataset!BM3</f>
        <v>1</v>
      </c>
      <c r="K3" s="100">
        <f>Dataset!AM3</f>
        <v>634944.30000000005</v>
      </c>
      <c r="L3" s="100"/>
      <c r="M3" s="8">
        <f t="shared" si="1"/>
        <v>-2628.34316708592</v>
      </c>
      <c r="N3" s="1">
        <f t="shared" si="2"/>
        <v>6307.7857583541745</v>
      </c>
      <c r="O3" s="1">
        <f t="shared" si="3"/>
        <v>0</v>
      </c>
      <c r="P3" s="1">
        <f t="shared" ref="P3:P66" si="5">G3*$AC$12</f>
        <v>58539.999191407427</v>
      </c>
      <c r="Q3" s="1">
        <f t="shared" ref="Q3:Q66" si="6">H3*$AC$13</f>
        <v>0</v>
      </c>
      <c r="R3" s="1">
        <f t="shared" ref="R3:R66" si="7">I3*$AC$14</f>
        <v>0</v>
      </c>
      <c r="S3" s="1">
        <f t="shared" ref="S3:S66" si="8">J3*$AC$15</f>
        <v>21276.410802802198</v>
      </c>
      <c r="T3" s="1">
        <f t="shared" ref="T3:T66" si="9">K3*$AC$16</f>
        <v>21622.695921102284</v>
      </c>
      <c r="U3" s="100">
        <f>Dataset!S3</f>
        <v>114</v>
      </c>
      <c r="V3" s="1">
        <f t="shared" ref="V3:V66" si="10">SUM(M3:T3)*U3</f>
        <v>11983514.52975014</v>
      </c>
      <c r="W3" s="1">
        <f t="shared" si="4"/>
        <v>-565980.50330314972</v>
      </c>
      <c r="X3" s="91">
        <f t="shared" ref="X3:X66" si="11">ABS(W3/V3)</f>
        <v>4.7229925903461194E-2</v>
      </c>
    </row>
    <row r="4" spans="1:32">
      <c r="A4" s="7">
        <f>Dataset!A4</f>
        <v>40969</v>
      </c>
      <c r="B4">
        <f>Dataset!B4</f>
        <v>2012</v>
      </c>
      <c r="C4">
        <f>Dataset!C4</f>
        <v>3</v>
      </c>
      <c r="D4" s="8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0">
        <f>Dataset!BL4</f>
        <v>0</v>
      </c>
      <c r="I4" s="100">
        <f>Dataset!BF4</f>
        <v>0</v>
      </c>
      <c r="J4" s="100">
        <f>Dataset!BM4</f>
        <v>1</v>
      </c>
      <c r="K4" s="100">
        <f>Dataset!AM4</f>
        <v>634944.30000000005</v>
      </c>
      <c r="M4" s="8">
        <f t="shared" si="1"/>
        <v>-2628.34316708592</v>
      </c>
      <c r="N4" s="1">
        <f t="shared" si="2"/>
        <v>3889.9716062459693</v>
      </c>
      <c r="O4" s="1">
        <f t="shared" si="3"/>
        <v>83.218916566477716</v>
      </c>
      <c r="P4" s="1">
        <f t="shared" si="5"/>
        <v>62577.240514952769</v>
      </c>
      <c r="Q4" s="1">
        <f t="shared" si="6"/>
        <v>0</v>
      </c>
      <c r="R4" s="1">
        <f t="shared" si="7"/>
        <v>0</v>
      </c>
      <c r="S4" s="1">
        <f t="shared" si="8"/>
        <v>21276.410802802198</v>
      </c>
      <c r="T4" s="1">
        <f t="shared" si="9"/>
        <v>21622.695921102284</v>
      </c>
      <c r="U4" s="100">
        <f>Dataset!S4</f>
        <v>116</v>
      </c>
      <c r="V4" s="1">
        <f t="shared" si="10"/>
        <v>12391258.572971717</v>
      </c>
      <c r="W4" s="1">
        <f t="shared" si="4"/>
        <v>-161877.07056277245</v>
      </c>
      <c r="X4" s="91">
        <f t="shared" si="11"/>
        <v>1.3063811848448136E-2</v>
      </c>
      <c r="AB4" t="s">
        <v>249</v>
      </c>
    </row>
    <row r="5" spans="1:32">
      <c r="A5" s="7">
        <f>Dataset!A5</f>
        <v>41000</v>
      </c>
      <c r="B5">
        <f>Dataset!B5</f>
        <v>2012</v>
      </c>
      <c r="C5">
        <f>Dataset!C5</f>
        <v>4</v>
      </c>
      <c r="D5" s="8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0">
        <f>Dataset!BL5</f>
        <v>0</v>
      </c>
      <c r="I5" s="100">
        <f>Dataset!BF5</f>
        <v>0</v>
      </c>
      <c r="J5" s="100">
        <f>Dataset!BM5</f>
        <v>1</v>
      </c>
      <c r="K5" s="100">
        <f>Dataset!AM5</f>
        <v>634944.30000000005</v>
      </c>
      <c r="M5" s="8">
        <f t="shared" si="1"/>
        <v>-2628.34316708592</v>
      </c>
      <c r="N5" s="1">
        <f t="shared" si="2"/>
        <v>4072.713373556473</v>
      </c>
      <c r="O5" s="1">
        <f t="shared" si="3"/>
        <v>0</v>
      </c>
      <c r="P5" s="1">
        <f t="shared" si="5"/>
        <v>60558.619853180098</v>
      </c>
      <c r="Q5" s="1">
        <f t="shared" si="6"/>
        <v>0</v>
      </c>
      <c r="R5" s="1">
        <f t="shared" si="7"/>
        <v>0</v>
      </c>
      <c r="S5" s="1">
        <f t="shared" si="8"/>
        <v>21276.410802802198</v>
      </c>
      <c r="T5" s="1">
        <f t="shared" si="9"/>
        <v>21622.695921102284</v>
      </c>
      <c r="U5" s="100">
        <f>Dataset!S5</f>
        <v>115</v>
      </c>
      <c r="V5" s="1">
        <f t="shared" si="10"/>
        <v>12063741.130108841</v>
      </c>
      <c r="W5" s="1">
        <f t="shared" si="4"/>
        <v>444673.52571821399</v>
      </c>
      <c r="X5" s="91">
        <f t="shared" si="11"/>
        <v>3.686033386512183E-2</v>
      </c>
      <c r="AB5" t="s">
        <v>195</v>
      </c>
    </row>
    <row r="6" spans="1:32">
      <c r="A6" s="7">
        <f>Dataset!A6</f>
        <v>41030</v>
      </c>
      <c r="B6">
        <f>Dataset!B6</f>
        <v>2012</v>
      </c>
      <c r="C6">
        <f>Dataset!C6</f>
        <v>5</v>
      </c>
      <c r="D6" s="8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0">
        <f>Dataset!BL6</f>
        <v>0</v>
      </c>
      <c r="I6" s="100">
        <f>Dataset!BF6</f>
        <v>0</v>
      </c>
      <c r="J6" s="100">
        <f>Dataset!BM6</f>
        <v>1</v>
      </c>
      <c r="K6" s="100">
        <f>Dataset!AM6</f>
        <v>634944.30000000005</v>
      </c>
      <c r="M6" s="8">
        <f t="shared" si="1"/>
        <v>-2628.34316708592</v>
      </c>
      <c r="N6" s="1">
        <f t="shared" si="2"/>
        <v>1139.8996953913945</v>
      </c>
      <c r="O6" s="1">
        <f t="shared" si="3"/>
        <v>725.1934157935915</v>
      </c>
      <c r="P6" s="1">
        <f t="shared" si="5"/>
        <v>62577.240514952769</v>
      </c>
      <c r="Q6" s="1">
        <f t="shared" si="6"/>
        <v>0</v>
      </c>
      <c r="R6" s="1">
        <f t="shared" si="7"/>
        <v>0</v>
      </c>
      <c r="S6" s="1">
        <f t="shared" si="8"/>
        <v>21276.410802802198</v>
      </c>
      <c r="T6" s="1">
        <f t="shared" si="9"/>
        <v>21622.695921102284</v>
      </c>
      <c r="U6" s="100">
        <f>Dataset!S6</f>
        <v>115</v>
      </c>
      <c r="V6" s="1">
        <f t="shared" si="10"/>
        <v>12042006.176039977</v>
      </c>
      <c r="W6" s="1">
        <f t="shared" si="4"/>
        <v>-246518.52724111639</v>
      </c>
      <c r="X6" s="91">
        <f t="shared" si="11"/>
        <v>2.0471549643581416E-2</v>
      </c>
      <c r="AB6" t="s">
        <v>252</v>
      </c>
    </row>
    <row r="7" spans="1:32">
      <c r="A7" s="7">
        <f>Dataset!A7</f>
        <v>41061</v>
      </c>
      <c r="B7">
        <f>Dataset!B7</f>
        <v>2012</v>
      </c>
      <c r="C7">
        <f>Dataset!C7</f>
        <v>6</v>
      </c>
      <c r="D7" s="8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0">
        <f>Dataset!BL7</f>
        <v>0</v>
      </c>
      <c r="I7" s="100">
        <f>Dataset!BF7</f>
        <v>0</v>
      </c>
      <c r="J7" s="100">
        <f>Dataset!BM7</f>
        <v>1</v>
      </c>
      <c r="K7" s="100">
        <f>Dataset!AM7</f>
        <v>634944.30000000005</v>
      </c>
      <c r="M7" s="8">
        <f t="shared" si="1"/>
        <v>-2628.34316708592</v>
      </c>
      <c r="N7" s="1">
        <f t="shared" si="2"/>
        <v>276.02952265083098</v>
      </c>
      <c r="O7" s="1">
        <f t="shared" si="3"/>
        <v>2312.2970388828453</v>
      </c>
      <c r="P7" s="1">
        <f t="shared" si="5"/>
        <v>60558.619853180098</v>
      </c>
      <c r="Q7" s="1">
        <f t="shared" si="6"/>
        <v>0</v>
      </c>
      <c r="R7" s="1">
        <f t="shared" si="7"/>
        <v>0</v>
      </c>
      <c r="S7" s="1">
        <f t="shared" si="8"/>
        <v>21276.410802802198</v>
      </c>
      <c r="T7" s="1">
        <f t="shared" si="9"/>
        <v>21622.695921102284</v>
      </c>
      <c r="U7" s="100">
        <f>Dataset!S7</f>
        <v>114</v>
      </c>
      <c r="V7" s="1">
        <f t="shared" si="10"/>
        <v>11789618.936754687</v>
      </c>
      <c r="W7" s="1">
        <f t="shared" si="4"/>
        <v>-557916.30581472814</v>
      </c>
      <c r="X7" s="91">
        <f t="shared" si="11"/>
        <v>4.7322675042142208E-2</v>
      </c>
    </row>
    <row r="8" spans="1:32">
      <c r="A8" s="7">
        <f>Dataset!A8</f>
        <v>41091</v>
      </c>
      <c r="B8">
        <f>Dataset!B8</f>
        <v>2012</v>
      </c>
      <c r="C8">
        <f>Dataset!C8</f>
        <v>7</v>
      </c>
      <c r="D8" s="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0">
        <f>Dataset!BL8</f>
        <v>0</v>
      </c>
      <c r="I8" s="100">
        <f>Dataset!BF8</f>
        <v>0</v>
      </c>
      <c r="J8" s="100">
        <f>Dataset!BM8</f>
        <v>1</v>
      </c>
      <c r="K8" s="100">
        <f>Dataset!AM8</f>
        <v>634944.30000000005</v>
      </c>
      <c r="M8" s="8">
        <f t="shared" si="1"/>
        <v>-2628.34316708592</v>
      </c>
      <c r="N8" s="1">
        <f t="shared" si="2"/>
        <v>0</v>
      </c>
      <c r="O8" s="1">
        <f t="shared" si="3"/>
        <v>3735.9349330022324</v>
      </c>
      <c r="P8" s="1">
        <f t="shared" si="5"/>
        <v>62577.240514952769</v>
      </c>
      <c r="Q8" s="1">
        <f t="shared" si="6"/>
        <v>0</v>
      </c>
      <c r="R8" s="1">
        <f t="shared" si="7"/>
        <v>0</v>
      </c>
      <c r="S8" s="1">
        <f t="shared" si="8"/>
        <v>21276.410802802198</v>
      </c>
      <c r="T8" s="1">
        <f t="shared" si="9"/>
        <v>21622.695921102284</v>
      </c>
      <c r="U8" s="100">
        <f>Dataset!S8</f>
        <v>113</v>
      </c>
      <c r="V8" s="1">
        <f t="shared" si="10"/>
        <v>12043985.107539413</v>
      </c>
      <c r="W8" s="1">
        <f t="shared" si="4"/>
        <v>705762.09931128658</v>
      </c>
      <c r="X8" s="91">
        <f t="shared" si="11"/>
        <v>5.8598719029425456E-2</v>
      </c>
      <c r="AC8" t="s">
        <v>120</v>
      </c>
      <c r="AD8" t="s">
        <v>121</v>
      </c>
      <c r="AE8" t="s">
        <v>122</v>
      </c>
      <c r="AF8" t="s">
        <v>123</v>
      </c>
    </row>
    <row r="9" spans="1:32">
      <c r="A9" s="7">
        <f>Dataset!A9</f>
        <v>41122</v>
      </c>
      <c r="B9">
        <f>Dataset!B9</f>
        <v>2012</v>
      </c>
      <c r="C9">
        <f>Dataset!C9</f>
        <v>8</v>
      </c>
      <c r="D9" s="8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0">
        <f>Dataset!BL9</f>
        <v>0</v>
      </c>
      <c r="I9" s="100">
        <f>Dataset!BF9</f>
        <v>0</v>
      </c>
      <c r="J9" s="100">
        <f>Dataset!BM9</f>
        <v>0</v>
      </c>
      <c r="K9" s="100">
        <f>Dataset!AM9</f>
        <v>634944.30000000005</v>
      </c>
      <c r="M9" s="8">
        <f t="shared" si="1"/>
        <v>-2628.34316708592</v>
      </c>
      <c r="N9" s="1">
        <f t="shared" si="2"/>
        <v>0</v>
      </c>
      <c r="O9" s="1">
        <f t="shared" si="3"/>
        <v>2665.9774342903756</v>
      </c>
      <c r="P9" s="1">
        <f t="shared" si="5"/>
        <v>62577.240514952769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21622.695921102284</v>
      </c>
      <c r="U9" s="100">
        <f>Dataset!S9</f>
        <v>115</v>
      </c>
      <c r="V9" s="1">
        <f t="shared" si="10"/>
        <v>9687320.6308748443</v>
      </c>
      <c r="W9" s="1">
        <f t="shared" si="4"/>
        <v>-571661.98348803818</v>
      </c>
      <c r="X9" s="91">
        <f t="shared" si="11"/>
        <v>5.9011361889485886E-2</v>
      </c>
      <c r="AB9" t="s">
        <v>124</v>
      </c>
      <c r="AC9" s="8">
        <v>-2628.34316708592</v>
      </c>
      <c r="AD9">
        <v>14218.252237836001</v>
      </c>
      <c r="AE9">
        <v>-0.18485697982566901</v>
      </c>
      <c r="AF9">
        <v>0.85367553895759096</v>
      </c>
    </row>
    <row r="10" spans="1:32">
      <c r="A10" s="7">
        <f>Dataset!A10</f>
        <v>41153</v>
      </c>
      <c r="B10">
        <f>Dataset!B10</f>
        <v>2012</v>
      </c>
      <c r="C10">
        <f>Dataset!C10</f>
        <v>9</v>
      </c>
      <c r="D10" s="8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0">
        <f>Dataset!BL10</f>
        <v>0</v>
      </c>
      <c r="I10" s="100">
        <f>Dataset!BF10</f>
        <v>0</v>
      </c>
      <c r="J10" s="100">
        <f>Dataset!BM10</f>
        <v>0</v>
      </c>
      <c r="K10" s="100">
        <f>Dataset!AM10</f>
        <v>634944.30000000005</v>
      </c>
      <c r="M10" s="8">
        <f t="shared" si="1"/>
        <v>-2628.34316708592</v>
      </c>
      <c r="N10" s="1">
        <f t="shared" si="2"/>
        <v>687.51797771364375</v>
      </c>
      <c r="O10" s="1">
        <f t="shared" si="3"/>
        <v>725.1934157935915</v>
      </c>
      <c r="P10" s="1">
        <f t="shared" si="5"/>
        <v>60558.619853180098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21622.695921102284</v>
      </c>
      <c r="U10" s="100">
        <f>Dataset!S10</f>
        <v>116</v>
      </c>
      <c r="V10" s="1">
        <f t="shared" si="10"/>
        <v>9392019.3440816291</v>
      </c>
      <c r="W10" s="1">
        <f t="shared" si="4"/>
        <v>-141261.79026538506</v>
      </c>
      <c r="X10" s="91">
        <f t="shared" si="11"/>
        <v>1.5040619603749117E-2</v>
      </c>
      <c r="AB10" t="s">
        <v>28</v>
      </c>
      <c r="AC10" s="8">
        <v>12.7791445671681</v>
      </c>
      <c r="AD10">
        <v>2.21613986024576</v>
      </c>
      <c r="AE10">
        <v>5.7663980493320404</v>
      </c>
      <c r="AF10" s="90">
        <v>7.2775325307212804E-8</v>
      </c>
    </row>
    <row r="11" spans="1:32">
      <c r="A11" s="7">
        <f>Dataset!A11</f>
        <v>41183</v>
      </c>
      <c r="B11">
        <f>Dataset!B11</f>
        <v>2012</v>
      </c>
      <c r="C11">
        <f>Dataset!C11</f>
        <v>10</v>
      </c>
      <c r="D11" s="8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0">
        <f>Dataset!BL11</f>
        <v>0</v>
      </c>
      <c r="I11" s="100">
        <f>Dataset!BF11</f>
        <v>0</v>
      </c>
      <c r="J11" s="100">
        <f>Dataset!BM11</f>
        <v>0</v>
      </c>
      <c r="K11" s="100">
        <f>Dataset!AM11</f>
        <v>634944.30000000005</v>
      </c>
      <c r="M11" s="8">
        <f t="shared" si="1"/>
        <v>-2628.34316708592</v>
      </c>
      <c r="N11" s="1">
        <f t="shared" si="2"/>
        <v>2295.1343642633906</v>
      </c>
      <c r="O11" s="1">
        <f t="shared" si="3"/>
        <v>44.581562446327354</v>
      </c>
      <c r="P11" s="1">
        <f t="shared" si="5"/>
        <v>62577.240514952769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21622.695921102284</v>
      </c>
      <c r="U11" s="100">
        <f>Dataset!S11</f>
        <v>114</v>
      </c>
      <c r="V11" s="1">
        <f t="shared" si="10"/>
        <v>9565889.2483073901</v>
      </c>
      <c r="W11" s="1">
        <f t="shared" si="4"/>
        <v>-540862.45017452724</v>
      </c>
      <c r="X11" s="91">
        <f t="shared" si="11"/>
        <v>5.6540739301390995E-2</v>
      </c>
      <c r="AB11" t="s">
        <v>27</v>
      </c>
      <c r="AC11" s="8">
        <v>29.721041630884901</v>
      </c>
      <c r="AD11">
        <v>13.234313534343899</v>
      </c>
      <c r="AE11">
        <v>2.24575619685577</v>
      </c>
      <c r="AF11" s="90">
        <v>2.6681987300500001E-2</v>
      </c>
    </row>
    <row r="12" spans="1:32">
      <c r="A12" s="7">
        <f>Dataset!A12</f>
        <v>41214</v>
      </c>
      <c r="B12">
        <f>Dataset!B12</f>
        <v>2012</v>
      </c>
      <c r="C12">
        <f>Dataset!C12</f>
        <v>11</v>
      </c>
      <c r="D12" s="8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0">
        <f>Dataset!BL12</f>
        <v>0</v>
      </c>
      <c r="I12" s="100">
        <f>Dataset!BF12</f>
        <v>0</v>
      </c>
      <c r="J12" s="100">
        <f>Dataset!BM12</f>
        <v>0</v>
      </c>
      <c r="K12" s="100">
        <f>Dataset!AM12</f>
        <v>634944.30000000005</v>
      </c>
      <c r="M12" s="8">
        <f t="shared" si="1"/>
        <v>-2628.34316708592</v>
      </c>
      <c r="N12" s="1">
        <f t="shared" si="2"/>
        <v>4932.7498029268863</v>
      </c>
      <c r="O12" s="1">
        <f t="shared" si="3"/>
        <v>0</v>
      </c>
      <c r="P12" s="1">
        <f t="shared" si="5"/>
        <v>60558.619853180098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21622.695921102284</v>
      </c>
      <c r="U12" s="100">
        <f>Dataset!S12</f>
        <v>114</v>
      </c>
      <c r="V12" s="1">
        <f t="shared" si="10"/>
        <v>9631372.3547540624</v>
      </c>
      <c r="W12" s="1">
        <f t="shared" si="4"/>
        <v>-285967.23416949622</v>
      </c>
      <c r="X12" s="91">
        <f t="shared" si="11"/>
        <v>2.9691224016309813E-2</v>
      </c>
      <c r="AB12" t="s">
        <v>74</v>
      </c>
      <c r="AC12" s="8">
        <v>2018.62066177267</v>
      </c>
      <c r="AD12">
        <v>360.43438755870301</v>
      </c>
      <c r="AE12">
        <v>5.6005218465563402</v>
      </c>
      <c r="AF12" s="90">
        <v>1.5449596472068701E-7</v>
      </c>
    </row>
    <row r="13" spans="1:32">
      <c r="A13" s="7">
        <f>Dataset!A13</f>
        <v>41244</v>
      </c>
      <c r="B13">
        <f>Dataset!B13</f>
        <v>2012</v>
      </c>
      <c r="C13">
        <f>Dataset!C13</f>
        <v>12</v>
      </c>
      <c r="D13" s="8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0">
        <f>Dataset!BL13</f>
        <v>0</v>
      </c>
      <c r="I13" s="100">
        <f>Dataset!BF13</f>
        <v>1</v>
      </c>
      <c r="J13" s="100">
        <f>Dataset!BM13</f>
        <v>0</v>
      </c>
      <c r="K13" s="100">
        <f>Dataset!AM13</f>
        <v>634944.30000000005</v>
      </c>
      <c r="M13" s="8">
        <f t="shared" si="1"/>
        <v>-2628.34316708592</v>
      </c>
      <c r="N13" s="1">
        <f t="shared" si="2"/>
        <v>6151.880194634723</v>
      </c>
      <c r="O13" s="1">
        <f t="shared" si="3"/>
        <v>0</v>
      </c>
      <c r="P13" s="1">
        <f t="shared" si="5"/>
        <v>62577.240514952769</v>
      </c>
      <c r="Q13" s="1">
        <f t="shared" si="6"/>
        <v>0</v>
      </c>
      <c r="R13" s="1">
        <f t="shared" si="7"/>
        <v>-4631.3542612973397</v>
      </c>
      <c r="S13" s="1">
        <f t="shared" si="8"/>
        <v>0</v>
      </c>
      <c r="T13" s="1">
        <f t="shared" si="9"/>
        <v>21622.695921102284</v>
      </c>
      <c r="U13" s="100">
        <f>Dataset!S13</f>
        <v>116</v>
      </c>
      <c r="V13" s="1">
        <f t="shared" si="10"/>
        <v>9638685.827467557</v>
      </c>
      <c r="W13" s="1">
        <f t="shared" si="4"/>
        <v>-320181.91209241934</v>
      </c>
      <c r="X13" s="91">
        <f t="shared" si="11"/>
        <v>3.3218419795361574E-2</v>
      </c>
      <c r="AB13" t="s">
        <v>193</v>
      </c>
      <c r="AC13" s="8">
        <v>-22448.886137193102</v>
      </c>
      <c r="AD13">
        <v>2919.7694943716501</v>
      </c>
      <c r="AE13">
        <v>-7.6885816433341896</v>
      </c>
      <c r="AF13" s="90">
        <v>6.1999972772677999E-12</v>
      </c>
    </row>
    <row r="14" spans="1:32">
      <c r="A14" s="7">
        <f>Dataset!A14</f>
        <v>41275</v>
      </c>
      <c r="B14">
        <f>Dataset!B14</f>
        <v>2013</v>
      </c>
      <c r="C14">
        <f>Dataset!C14</f>
        <v>1</v>
      </c>
      <c r="D14" s="8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0">
        <f>Dataset!BL14</f>
        <v>0</v>
      </c>
      <c r="I14" s="100">
        <f>Dataset!BF14</f>
        <v>0</v>
      </c>
      <c r="J14" s="100">
        <f>Dataset!BM14</f>
        <v>0</v>
      </c>
      <c r="K14" s="100">
        <f>Dataset!AM14</f>
        <v>643937</v>
      </c>
      <c r="M14" s="8">
        <f t="shared" si="1"/>
        <v>-2628.34316708592</v>
      </c>
      <c r="N14" s="1">
        <f t="shared" si="2"/>
        <v>7372.2885007992763</v>
      </c>
      <c r="O14" s="1">
        <f t="shared" si="3"/>
        <v>0</v>
      </c>
      <c r="P14" s="1">
        <f t="shared" si="5"/>
        <v>62577.240514952769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21928.937614444039</v>
      </c>
      <c r="U14" s="100">
        <f>Dataset!S14</f>
        <v>114</v>
      </c>
      <c r="V14" s="1">
        <f t="shared" si="10"/>
        <v>10174514.074794557</v>
      </c>
      <c r="W14" s="1">
        <f t="shared" si="4"/>
        <v>-518142.95931324176</v>
      </c>
      <c r="X14" s="91">
        <f t="shared" si="11"/>
        <v>5.0925573005677335E-2</v>
      </c>
      <c r="AB14" t="s">
        <v>49</v>
      </c>
      <c r="AC14" s="8">
        <v>-4631.3542612973397</v>
      </c>
      <c r="AD14">
        <v>1170.62287374165</v>
      </c>
      <c r="AE14">
        <v>-3.95631621864195</v>
      </c>
      <c r="AF14" s="90">
        <v>1.33874504921235E-4</v>
      </c>
    </row>
    <row r="15" spans="1:32">
      <c r="A15" s="7">
        <f>Dataset!A15</f>
        <v>41306</v>
      </c>
      <c r="B15">
        <f>Dataset!B15</f>
        <v>2013</v>
      </c>
      <c r="C15">
        <f>Dataset!C15</f>
        <v>2</v>
      </c>
      <c r="D15" s="8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0">
        <f>Dataset!BL15</f>
        <v>0</v>
      </c>
      <c r="I15" s="100">
        <f>Dataset!BF15</f>
        <v>0</v>
      </c>
      <c r="J15" s="100">
        <f>Dataset!BM15</f>
        <v>0</v>
      </c>
      <c r="K15" s="100">
        <f>Dataset!AM15</f>
        <v>643937</v>
      </c>
      <c r="M15" s="8">
        <f t="shared" si="1"/>
        <v>-2628.34316708592</v>
      </c>
      <c r="N15" s="1">
        <f t="shared" si="2"/>
        <v>7562.6977548500809</v>
      </c>
      <c r="O15" s="1">
        <f t="shared" si="3"/>
        <v>0</v>
      </c>
      <c r="P15" s="1">
        <f t="shared" si="5"/>
        <v>56521.378529634763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21928.937614444039</v>
      </c>
      <c r="U15" s="100">
        <f>Dataset!S15</f>
        <v>113</v>
      </c>
      <c r="V15" s="1">
        <f t="shared" si="10"/>
        <v>9422467.7926982529</v>
      </c>
      <c r="W15" s="1">
        <f t="shared" si="4"/>
        <v>-744285.1552134715</v>
      </c>
      <c r="X15" s="91">
        <f t="shared" si="11"/>
        <v>7.899046954453269E-2</v>
      </c>
      <c r="AB15" t="s">
        <v>251</v>
      </c>
      <c r="AC15" s="8">
        <v>21276.410802802198</v>
      </c>
      <c r="AD15">
        <v>1990.0202741058399</v>
      </c>
      <c r="AE15">
        <v>10.6915547945169</v>
      </c>
      <c r="AF15" s="90">
        <v>8.2013431370538801E-19</v>
      </c>
    </row>
    <row r="16" spans="1:32">
      <c r="A16" s="7">
        <f>Dataset!A16</f>
        <v>41334</v>
      </c>
      <c r="B16">
        <f>Dataset!B16</f>
        <v>2013</v>
      </c>
      <c r="C16">
        <f>Dataset!C16</f>
        <v>3</v>
      </c>
      <c r="D16" s="8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0">
        <f>Dataset!BL16</f>
        <v>0</v>
      </c>
      <c r="I16" s="100">
        <f>Dataset!BF16</f>
        <v>0</v>
      </c>
      <c r="J16" s="100">
        <f>Dataset!BM16</f>
        <v>0</v>
      </c>
      <c r="K16" s="100">
        <f>Dataset!AM16</f>
        <v>643937</v>
      </c>
      <c r="M16" s="8">
        <f t="shared" si="1"/>
        <v>-2628.34316708592</v>
      </c>
      <c r="N16" s="1">
        <f t="shared" si="2"/>
        <v>6647.7110038408464</v>
      </c>
      <c r="O16" s="1">
        <f t="shared" si="3"/>
        <v>0</v>
      </c>
      <c r="P16" s="1">
        <f t="shared" si="5"/>
        <v>62577.240514952769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21928.937614444039</v>
      </c>
      <c r="U16" s="100">
        <f>Dataset!S16</f>
        <v>118</v>
      </c>
      <c r="V16" s="1">
        <f t="shared" si="10"/>
        <v>10446014.424005903</v>
      </c>
      <c r="W16" s="1">
        <f t="shared" si="4"/>
        <v>-343198.66970286518</v>
      </c>
      <c r="X16" s="91">
        <f t="shared" si="11"/>
        <v>3.2854508501746184E-2</v>
      </c>
      <c r="AB16" t="s">
        <v>61</v>
      </c>
      <c r="AC16" s="8">
        <v>3.4054476780250302E-2</v>
      </c>
      <c r="AD16">
        <v>1.28808812715422E-2</v>
      </c>
      <c r="AE16">
        <v>2.6438002231638502</v>
      </c>
      <c r="AF16">
        <v>9.3737411531385692E-3</v>
      </c>
    </row>
    <row r="17" spans="1:31">
      <c r="A17" s="7">
        <f>Dataset!A17</f>
        <v>41365</v>
      </c>
      <c r="B17">
        <f>Dataset!B17</f>
        <v>2013</v>
      </c>
      <c r="C17">
        <f>Dataset!C17</f>
        <v>4</v>
      </c>
      <c r="D17" s="8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0">
        <f>Dataset!BL17</f>
        <v>0</v>
      </c>
      <c r="I17" s="100">
        <f>Dataset!BF17</f>
        <v>0</v>
      </c>
      <c r="J17" s="100">
        <f>Dataset!BM17</f>
        <v>0</v>
      </c>
      <c r="K17" s="100">
        <f>Dataset!AM17</f>
        <v>643937</v>
      </c>
      <c r="M17" s="8">
        <f t="shared" si="1"/>
        <v>-2628.34316708592</v>
      </c>
      <c r="N17" s="1">
        <f t="shared" si="2"/>
        <v>3953.8673290818097</v>
      </c>
      <c r="O17" s="1">
        <f t="shared" si="3"/>
        <v>0</v>
      </c>
      <c r="P17" s="1">
        <f t="shared" si="5"/>
        <v>60558.619853180098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21928.937614444039</v>
      </c>
      <c r="U17" s="100">
        <f>Dataset!S17</f>
        <v>117</v>
      </c>
      <c r="V17" s="1">
        <f t="shared" si="10"/>
        <v>9806130.5506655425</v>
      </c>
      <c r="W17" s="1">
        <f t="shared" si="4"/>
        <v>-97307.414088301361</v>
      </c>
      <c r="X17" s="91">
        <f t="shared" si="11"/>
        <v>9.9231203975452993E-3</v>
      </c>
      <c r="AC17" s="8"/>
    </row>
    <row r="18" spans="1:31">
      <c r="A18" s="7">
        <f>Dataset!A18</f>
        <v>41395</v>
      </c>
      <c r="B18">
        <f>Dataset!B18</f>
        <v>2013</v>
      </c>
      <c r="C18">
        <f>Dataset!C18</f>
        <v>5</v>
      </c>
      <c r="D18" s="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0">
        <f>Dataset!BL18</f>
        <v>0</v>
      </c>
      <c r="I18" s="100">
        <f>Dataset!BF18</f>
        <v>0</v>
      </c>
      <c r="J18" s="100">
        <f>Dataset!BM18</f>
        <v>0</v>
      </c>
      <c r="K18" s="100">
        <f>Dataset!AM18</f>
        <v>643937</v>
      </c>
      <c r="M18" s="8">
        <f t="shared" si="1"/>
        <v>-2628.34316708592</v>
      </c>
      <c r="N18" s="1">
        <f t="shared" si="2"/>
        <v>1534.7752625168887</v>
      </c>
      <c r="O18" s="1">
        <f t="shared" si="3"/>
        <v>466.62035360489295</v>
      </c>
      <c r="P18" s="1">
        <f t="shared" si="5"/>
        <v>62577.240514952769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21928.937614444039</v>
      </c>
      <c r="U18" s="100">
        <f>Dataset!S18</f>
        <v>117</v>
      </c>
      <c r="V18" s="1">
        <f t="shared" si="10"/>
        <v>9813869.9776766226</v>
      </c>
      <c r="W18" s="1">
        <f t="shared" si="4"/>
        <v>166968.23559494875</v>
      </c>
      <c r="X18" s="91">
        <f t="shared" si="11"/>
        <v>1.7013495794701523E-2</v>
      </c>
      <c r="AB18" t="s">
        <v>128</v>
      </c>
    </row>
    <row r="19" spans="1:31">
      <c r="A19" s="7">
        <f>Dataset!A19</f>
        <v>41426</v>
      </c>
      <c r="B19">
        <f>Dataset!B19</f>
        <v>2013</v>
      </c>
      <c r="C19">
        <f>Dataset!C19</f>
        <v>6</v>
      </c>
      <c r="D19" s="8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0">
        <f>Dataset!BL19</f>
        <v>0</v>
      </c>
      <c r="I19" s="100">
        <f>Dataset!BF19</f>
        <v>0</v>
      </c>
      <c r="J19" s="100">
        <f>Dataset!BM19</f>
        <v>0</v>
      </c>
      <c r="K19" s="100">
        <f>Dataset!AM19</f>
        <v>643937</v>
      </c>
      <c r="M19" s="8">
        <f t="shared" si="1"/>
        <v>-2628.34316708592</v>
      </c>
      <c r="N19" s="1">
        <f t="shared" si="2"/>
        <v>503.49829594642313</v>
      </c>
      <c r="O19" s="1">
        <f t="shared" si="3"/>
        <v>1218.5627068662809</v>
      </c>
      <c r="P19" s="1">
        <f t="shared" si="5"/>
        <v>60558.619853180098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21928.937614444039</v>
      </c>
      <c r="U19" s="100">
        <f>Dataset!S19</f>
        <v>117</v>
      </c>
      <c r="V19" s="1">
        <f t="shared" si="10"/>
        <v>9545009.2104920577</v>
      </c>
      <c r="W19" s="1">
        <f t="shared" si="4"/>
        <v>-156169.1162298657</v>
      </c>
      <c r="X19" s="91">
        <f t="shared" si="11"/>
        <v>1.6361337405332372E-2</v>
      </c>
      <c r="AB19" t="s">
        <v>129</v>
      </c>
      <c r="AC19">
        <v>86985.025667157199</v>
      </c>
      <c r="AD19" t="s">
        <v>130</v>
      </c>
      <c r="AE19">
        <v>7412.7340242046002</v>
      </c>
    </row>
    <row r="20" spans="1:31">
      <c r="A20" s="7">
        <f>Dataset!A20</f>
        <v>41456</v>
      </c>
      <c r="B20">
        <f>Dataset!B20</f>
        <v>2013</v>
      </c>
      <c r="C20">
        <f>Dataset!C20</f>
        <v>7</v>
      </c>
      <c r="D20" s="8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0">
        <f>Dataset!BL20</f>
        <v>0</v>
      </c>
      <c r="I20" s="100">
        <f>Dataset!BF20</f>
        <v>0</v>
      </c>
      <c r="J20" s="100">
        <f>Dataset!BM20</f>
        <v>0</v>
      </c>
      <c r="K20" s="100">
        <f>Dataset!AM20</f>
        <v>643937</v>
      </c>
      <c r="M20" s="8">
        <f t="shared" si="1"/>
        <v>-2628.34316708592</v>
      </c>
      <c r="N20" s="1">
        <f t="shared" si="2"/>
        <v>2.5558289134336203</v>
      </c>
      <c r="O20" s="1">
        <f t="shared" si="3"/>
        <v>2912.6620798267204</v>
      </c>
      <c r="P20" s="1">
        <f t="shared" si="5"/>
        <v>62577.240514952769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21928.937614444039</v>
      </c>
      <c r="U20" s="100">
        <f>Dataset!S20</f>
        <v>118</v>
      </c>
      <c r="V20" s="1">
        <f t="shared" si="10"/>
        <v>10005580.238784023</v>
      </c>
      <c r="W20" s="1">
        <f t="shared" si="4"/>
        <v>204970.47073027305</v>
      </c>
      <c r="X20" s="91">
        <f t="shared" si="11"/>
        <v>2.0485615610352958E-2</v>
      </c>
      <c r="AB20" t="s">
        <v>131</v>
      </c>
      <c r="AC20">
        <v>1427858887.40607</v>
      </c>
      <c r="AD20" t="s">
        <v>132</v>
      </c>
      <c r="AE20" s="90">
        <v>3570.5377838815298</v>
      </c>
    </row>
    <row r="21" spans="1:31">
      <c r="A21" s="7">
        <f>Dataset!A21</f>
        <v>41487</v>
      </c>
      <c r="B21">
        <f>Dataset!B21</f>
        <v>2013</v>
      </c>
      <c r="C21">
        <f>Dataset!C21</f>
        <v>8</v>
      </c>
      <c r="D21" s="8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0">
        <f>Dataset!BL21</f>
        <v>0</v>
      </c>
      <c r="I21" s="100">
        <f>Dataset!BF21</f>
        <v>0</v>
      </c>
      <c r="J21" s="100">
        <f>Dataset!BM21</f>
        <v>0</v>
      </c>
      <c r="K21" s="100">
        <f>Dataset!AM21</f>
        <v>643937</v>
      </c>
      <c r="M21" s="8">
        <f t="shared" si="1"/>
        <v>-2628.34316708592</v>
      </c>
      <c r="N21" s="1">
        <f t="shared" si="2"/>
        <v>23.002460220902581</v>
      </c>
      <c r="O21" s="1">
        <f t="shared" si="3"/>
        <v>1899.1745602135452</v>
      </c>
      <c r="P21" s="1">
        <f t="shared" si="5"/>
        <v>62577.240514952769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21928.937614444039</v>
      </c>
      <c r="U21" s="100">
        <f>Dataset!S21</f>
        <v>107</v>
      </c>
      <c r="V21" s="1">
        <f t="shared" si="10"/>
        <v>8966601.2821537517</v>
      </c>
      <c r="W21" s="1">
        <f t="shared" si="4"/>
        <v>-778115.34288633615</v>
      </c>
      <c r="X21" s="91">
        <f t="shared" si="11"/>
        <v>8.6779295565982281E-2</v>
      </c>
      <c r="AB21" t="s">
        <v>133</v>
      </c>
      <c r="AC21">
        <v>0.78171871235906099</v>
      </c>
      <c r="AD21" t="s">
        <v>134</v>
      </c>
      <c r="AE21" s="90">
        <v>0.76807613188150203</v>
      </c>
    </row>
    <row r="22" spans="1:31">
      <c r="A22" s="7">
        <f>Dataset!A22</f>
        <v>41518</v>
      </c>
      <c r="B22">
        <f>Dataset!B22</f>
        <v>2013</v>
      </c>
      <c r="C22">
        <f>Dataset!C22</f>
        <v>9</v>
      </c>
      <c r="D22" s="8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0">
        <f>Dataset!BL22</f>
        <v>0</v>
      </c>
      <c r="I22" s="100">
        <f>Dataset!BF22</f>
        <v>0</v>
      </c>
      <c r="J22" s="100">
        <f>Dataset!BM22</f>
        <v>0</v>
      </c>
      <c r="K22" s="100">
        <f>Dataset!AM22</f>
        <v>643937</v>
      </c>
      <c r="M22" s="8">
        <f t="shared" si="1"/>
        <v>-2628.34316708592</v>
      </c>
      <c r="N22" s="1">
        <f t="shared" si="2"/>
        <v>807.64193664502397</v>
      </c>
      <c r="O22" s="1">
        <f t="shared" si="3"/>
        <v>716.27710330432615</v>
      </c>
      <c r="P22" s="1">
        <f t="shared" si="5"/>
        <v>60558.619853180098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21928.937614444039</v>
      </c>
      <c r="U22" s="100">
        <f>Dataset!S22</f>
        <v>124</v>
      </c>
      <c r="V22" s="1">
        <f t="shared" si="10"/>
        <v>10091508.534220459</v>
      </c>
      <c r="W22" s="1">
        <f t="shared" si="4"/>
        <v>633970.28009140864</v>
      </c>
      <c r="X22" s="91">
        <f t="shared" si="11"/>
        <v>6.2822151707210644E-2</v>
      </c>
      <c r="AB22" t="s">
        <v>250</v>
      </c>
      <c r="AC22">
        <v>53.548865988694999</v>
      </c>
      <c r="AD22" t="s">
        <v>135</v>
      </c>
      <c r="AE22" s="90">
        <v>7.3545669960789694E-33</v>
      </c>
    </row>
    <row r="23" spans="1:31">
      <c r="A23" s="7">
        <f>Dataset!A23</f>
        <v>41548</v>
      </c>
      <c r="B23">
        <f>Dataset!B23</f>
        <v>2013</v>
      </c>
      <c r="C23">
        <f>Dataset!C23</f>
        <v>10</v>
      </c>
      <c r="D23" s="8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0">
        <f>Dataset!BL23</f>
        <v>0</v>
      </c>
      <c r="I23" s="100">
        <f>Dataset!BF23</f>
        <v>0</v>
      </c>
      <c r="J23" s="100">
        <f>Dataset!BM23</f>
        <v>0</v>
      </c>
      <c r="K23" s="100">
        <f>Dataset!AM23</f>
        <v>643937</v>
      </c>
      <c r="M23" s="8">
        <f t="shared" si="1"/>
        <v>-2628.34316708592</v>
      </c>
      <c r="N23" s="1">
        <f t="shared" si="2"/>
        <v>2241.4619570812847</v>
      </c>
      <c r="O23" s="1">
        <f t="shared" si="3"/>
        <v>2.9721041630884901</v>
      </c>
      <c r="P23" s="1">
        <f t="shared" si="5"/>
        <v>62577.240514952769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21928.937614444039</v>
      </c>
      <c r="U23" s="100">
        <f>Dataset!S23</f>
        <v>131.5</v>
      </c>
      <c r="V23" s="1">
        <f t="shared" si="10"/>
        <v>11062078.376597518</v>
      </c>
      <c r="W23" s="1">
        <f t="shared" si="4"/>
        <v>1564248.6132813711</v>
      </c>
      <c r="X23" s="91">
        <f t="shared" si="11"/>
        <v>0.14140639399108143</v>
      </c>
      <c r="AB23" t="s">
        <v>136</v>
      </c>
      <c r="AC23">
        <v>-7.01616816312268E-3</v>
      </c>
      <c r="AD23" t="s">
        <v>137</v>
      </c>
      <c r="AE23" s="90">
        <v>2.0091875043806402</v>
      </c>
    </row>
    <row r="24" spans="1:31">
      <c r="A24" s="7">
        <f>Dataset!A24</f>
        <v>41579</v>
      </c>
      <c r="B24">
        <f>Dataset!B24</f>
        <v>2013</v>
      </c>
      <c r="C24">
        <f>Dataset!C24</f>
        <v>11</v>
      </c>
      <c r="D24" s="8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0">
        <f>Dataset!BL24</f>
        <v>0</v>
      </c>
      <c r="I24" s="100">
        <f>Dataset!BF24</f>
        <v>0</v>
      </c>
      <c r="J24" s="100">
        <f>Dataset!BM24</f>
        <v>0</v>
      </c>
      <c r="K24" s="100">
        <f>Dataset!AM24</f>
        <v>643937</v>
      </c>
      <c r="M24" s="8">
        <f t="shared" si="1"/>
        <v>-2628.34316708592</v>
      </c>
      <c r="N24" s="1">
        <f t="shared" si="2"/>
        <v>5325.069541138947</v>
      </c>
      <c r="O24" s="1">
        <f t="shared" si="3"/>
        <v>0</v>
      </c>
      <c r="P24" s="1">
        <f t="shared" si="5"/>
        <v>60558.619853180098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21928.937614444039</v>
      </c>
      <c r="U24" s="100">
        <f>Dataset!S24</f>
        <v>139</v>
      </c>
      <c r="V24" s="1">
        <f t="shared" si="10"/>
        <v>11840615.453993125</v>
      </c>
      <c r="W24" s="1">
        <f t="shared" si="4"/>
        <v>1874114.4605713114</v>
      </c>
      <c r="X24" s="91">
        <f t="shared" si="11"/>
        <v>0.15827846684601904</v>
      </c>
    </row>
    <row r="25" spans="1:31">
      <c r="A25" s="7">
        <f>Dataset!A25</f>
        <v>41609</v>
      </c>
      <c r="B25">
        <f>Dataset!B25</f>
        <v>2013</v>
      </c>
      <c r="C25">
        <f>Dataset!C25</f>
        <v>12</v>
      </c>
      <c r="D25" s="8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0">
        <f>Dataset!BL25</f>
        <v>0</v>
      </c>
      <c r="I25" s="100">
        <f>Dataset!BF25</f>
        <v>1</v>
      </c>
      <c r="J25" s="100">
        <f>Dataset!BM25</f>
        <v>0</v>
      </c>
      <c r="K25" s="100">
        <f>Dataset!AM25</f>
        <v>643937</v>
      </c>
      <c r="M25" s="8">
        <f t="shared" si="1"/>
        <v>-2628.34316708592</v>
      </c>
      <c r="N25" s="1">
        <f t="shared" si="2"/>
        <v>8376.7292637786886</v>
      </c>
      <c r="O25" s="1">
        <f t="shared" si="3"/>
        <v>0</v>
      </c>
      <c r="P25" s="1">
        <f t="shared" si="5"/>
        <v>62577.240514952769</v>
      </c>
      <c r="Q25" s="1">
        <f t="shared" si="6"/>
        <v>0</v>
      </c>
      <c r="R25" s="1">
        <f t="shared" si="7"/>
        <v>-4631.3542612973397</v>
      </c>
      <c r="S25" s="1">
        <f t="shared" si="8"/>
        <v>0</v>
      </c>
      <c r="T25" s="1">
        <f t="shared" si="9"/>
        <v>21928.937614444039</v>
      </c>
      <c r="U25" s="100">
        <f>Dataset!S25</f>
        <v>118</v>
      </c>
      <c r="V25" s="1">
        <f t="shared" si="10"/>
        <v>10103538.775845485</v>
      </c>
      <c r="W25" s="1">
        <f t="shared" si="4"/>
        <v>410317.48232941516</v>
      </c>
      <c r="X25" s="91">
        <f t="shared" si="11"/>
        <v>4.061126417511858E-2</v>
      </c>
    </row>
    <row r="26" spans="1:31">
      <c r="A26" s="7">
        <f>Dataset!A26</f>
        <v>41640</v>
      </c>
      <c r="B26">
        <f>Dataset!B26</f>
        <v>2014</v>
      </c>
      <c r="C26">
        <f>Dataset!C26</f>
        <v>1</v>
      </c>
      <c r="D26" s="8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0">
        <f>Dataset!BL26</f>
        <v>0</v>
      </c>
      <c r="I26" s="100">
        <f>Dataset!BF26</f>
        <v>0</v>
      </c>
      <c r="J26" s="100">
        <f>Dataset!BM26</f>
        <v>0</v>
      </c>
      <c r="K26" s="100">
        <f>Dataset!AM26</f>
        <v>659861.19999999995</v>
      </c>
      <c r="M26" s="8">
        <f t="shared" si="1"/>
        <v>-2628.34316708592</v>
      </c>
      <c r="N26" s="1">
        <f t="shared" si="2"/>
        <v>9764.544363773146</v>
      </c>
      <c r="O26" s="1">
        <f t="shared" si="3"/>
        <v>0</v>
      </c>
      <c r="P26" s="1">
        <f t="shared" si="5"/>
        <v>62577.240514952769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22471.2279135881</v>
      </c>
      <c r="U26" s="100">
        <f>Dataset!S26</f>
        <v>118</v>
      </c>
      <c r="V26" s="1">
        <f t="shared" si="10"/>
        <v>10877791.015776915</v>
      </c>
      <c r="W26" s="1">
        <f t="shared" si="4"/>
        <v>48106.109109956771</v>
      </c>
      <c r="X26" s="91">
        <f t="shared" si="11"/>
        <v>4.4224152716470372E-3</v>
      </c>
    </row>
    <row r="27" spans="1:31">
      <c r="A27" s="7">
        <f>Dataset!A27</f>
        <v>41671</v>
      </c>
      <c r="B27">
        <f>Dataset!B27</f>
        <v>2014</v>
      </c>
      <c r="C27">
        <f>Dataset!C27</f>
        <v>2</v>
      </c>
      <c r="D27" s="8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0">
        <f>Dataset!BL27</f>
        <v>0</v>
      </c>
      <c r="I27" s="100">
        <f>Dataset!BF27</f>
        <v>0</v>
      </c>
      <c r="J27" s="100">
        <f>Dataset!BM27</f>
        <v>0</v>
      </c>
      <c r="K27" s="100">
        <f>Dataset!AM27</f>
        <v>659861.19999999995</v>
      </c>
      <c r="M27" s="8">
        <f t="shared" si="1"/>
        <v>-2628.34316708592</v>
      </c>
      <c r="N27" s="1">
        <f t="shared" si="2"/>
        <v>8742.2127983996979</v>
      </c>
      <c r="O27" s="1">
        <f t="shared" si="3"/>
        <v>0</v>
      </c>
      <c r="P27" s="1">
        <f t="shared" si="5"/>
        <v>56521.378529634763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22471.2279135881</v>
      </c>
      <c r="U27" s="100">
        <f>Dataset!S27</f>
        <v>116</v>
      </c>
      <c r="V27" s="1">
        <f t="shared" si="10"/>
        <v>9872351.2246462498</v>
      </c>
      <c r="W27" s="1">
        <f t="shared" si="4"/>
        <v>68787.393124269322</v>
      </c>
      <c r="X27" s="91">
        <f t="shared" si="11"/>
        <v>6.967680905896269E-3</v>
      </c>
    </row>
    <row r="28" spans="1:31">
      <c r="A28" s="7">
        <f>Dataset!A28</f>
        <v>41699</v>
      </c>
      <c r="B28">
        <f>Dataset!B28</f>
        <v>2014</v>
      </c>
      <c r="C28">
        <f>Dataset!C28</f>
        <v>3</v>
      </c>
      <c r="D28" s="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0">
        <f>Dataset!BL28</f>
        <v>0</v>
      </c>
      <c r="I28" s="100">
        <f>Dataset!BF28</f>
        <v>0</v>
      </c>
      <c r="J28" s="100">
        <f>Dataset!BM28</f>
        <v>0</v>
      </c>
      <c r="K28" s="100">
        <f>Dataset!AM28</f>
        <v>659861.19999999995</v>
      </c>
      <c r="M28" s="8">
        <f t="shared" si="1"/>
        <v>-2628.34316708592</v>
      </c>
      <c r="N28" s="1">
        <f t="shared" si="2"/>
        <v>8536.46857086829</v>
      </c>
      <c r="O28" s="1">
        <f t="shared" si="3"/>
        <v>0</v>
      </c>
      <c r="P28" s="1">
        <f t="shared" si="5"/>
        <v>62577.240514952769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22471.2279135881</v>
      </c>
      <c r="U28" s="100">
        <f>Dataset!S28</f>
        <v>116</v>
      </c>
      <c r="V28" s="1">
        <f t="shared" si="10"/>
        <v>10550964.884549497</v>
      </c>
      <c r="W28" s="1">
        <f t="shared" si="4"/>
        <v>-66067.913328472525</v>
      </c>
      <c r="X28" s="91">
        <f t="shared" si="11"/>
        <v>6.2617887606867418E-3</v>
      </c>
    </row>
    <row r="29" spans="1:31">
      <c r="A29" s="7">
        <f>Dataset!A29</f>
        <v>41730</v>
      </c>
      <c r="B29">
        <f>Dataset!B29</f>
        <v>2014</v>
      </c>
      <c r="C29">
        <f>Dataset!C29</f>
        <v>4</v>
      </c>
      <c r="D29" s="8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0">
        <f>Dataset!BL29</f>
        <v>0</v>
      </c>
      <c r="I29" s="100">
        <f>Dataset!BF29</f>
        <v>0</v>
      </c>
      <c r="J29" s="100">
        <f>Dataset!BM29</f>
        <v>0</v>
      </c>
      <c r="K29" s="100">
        <f>Dataset!AM29</f>
        <v>659861.19999999995</v>
      </c>
      <c r="M29" s="8">
        <f t="shared" si="1"/>
        <v>-2628.34316708592</v>
      </c>
      <c r="N29" s="1">
        <f t="shared" si="2"/>
        <v>4213.2839637953221</v>
      </c>
      <c r="O29" s="1">
        <f t="shared" si="3"/>
        <v>0</v>
      </c>
      <c r="P29" s="1">
        <f t="shared" si="5"/>
        <v>60558.619853180098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22471.2279135881</v>
      </c>
      <c r="U29" s="100">
        <f>Dataset!S29</f>
        <v>114</v>
      </c>
      <c r="V29" s="1">
        <f t="shared" si="10"/>
        <v>9646085.8962364476</v>
      </c>
      <c r="W29" s="1">
        <f t="shared" si="4"/>
        <v>-108779.65445661545</v>
      </c>
      <c r="X29" s="91">
        <f t="shared" si="11"/>
        <v>1.1277077109489282E-2</v>
      </c>
    </row>
    <row r="30" spans="1:31">
      <c r="A30" s="7">
        <f>Dataset!A30</f>
        <v>41760</v>
      </c>
      <c r="B30">
        <f>Dataset!B30</f>
        <v>2014</v>
      </c>
      <c r="C30">
        <f>Dataset!C30</f>
        <v>5</v>
      </c>
      <c r="D30" s="8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0">
        <f>Dataset!BL30</f>
        <v>0</v>
      </c>
      <c r="I30" s="100">
        <f>Dataset!BF30</f>
        <v>0</v>
      </c>
      <c r="J30" s="100">
        <f>Dataset!BM30</f>
        <v>0</v>
      </c>
      <c r="K30" s="100">
        <f>Dataset!AM30</f>
        <v>659861.19999999995</v>
      </c>
      <c r="M30" s="8">
        <f t="shared" si="1"/>
        <v>-2628.34316708592</v>
      </c>
      <c r="N30" s="1">
        <f t="shared" si="2"/>
        <v>1603.7826431795966</v>
      </c>
      <c r="O30" s="1">
        <f t="shared" si="3"/>
        <v>213.9914997423713</v>
      </c>
      <c r="P30" s="1">
        <f t="shared" si="5"/>
        <v>62577.240514952769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22471.2279135881</v>
      </c>
      <c r="U30" s="100">
        <f>Dataset!S30</f>
        <v>113</v>
      </c>
      <c r="V30" s="1">
        <f t="shared" si="10"/>
        <v>9518882.6326945927</v>
      </c>
      <c r="W30" s="1">
        <f t="shared" si="4"/>
        <v>-170159.47034674138</v>
      </c>
      <c r="X30" s="91">
        <f t="shared" si="11"/>
        <v>1.7875992058384364E-2</v>
      </c>
    </row>
    <row r="31" spans="1:31">
      <c r="A31" s="7">
        <f>Dataset!A31</f>
        <v>41791</v>
      </c>
      <c r="B31">
        <f>Dataset!B31</f>
        <v>2014</v>
      </c>
      <c r="C31">
        <f>Dataset!C31</f>
        <v>6</v>
      </c>
      <c r="D31" s="8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0">
        <f>Dataset!BL31</f>
        <v>0</v>
      </c>
      <c r="I31" s="100">
        <f>Dataset!BF31</f>
        <v>0</v>
      </c>
      <c r="J31" s="100">
        <f>Dataset!BM31</f>
        <v>0</v>
      </c>
      <c r="K31" s="100">
        <f>Dataset!AM31</f>
        <v>659861.19999999995</v>
      </c>
      <c r="M31" s="8">
        <f t="shared" si="1"/>
        <v>-2628.34316708592</v>
      </c>
      <c r="N31" s="1">
        <f t="shared" si="2"/>
        <v>310.53321298218481</v>
      </c>
      <c r="O31" s="1">
        <f t="shared" si="3"/>
        <v>1233.4232276817233</v>
      </c>
      <c r="P31" s="1">
        <f t="shared" si="5"/>
        <v>60558.619853180098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22471.2279135881</v>
      </c>
      <c r="U31" s="100">
        <f>Dataset!S31</f>
        <v>114</v>
      </c>
      <c r="V31" s="1">
        <f t="shared" si="10"/>
        <v>9341782.5585994646</v>
      </c>
      <c r="W31" s="1">
        <f t="shared" si="4"/>
        <v>-448833.7240931876</v>
      </c>
      <c r="X31" s="91">
        <f t="shared" si="11"/>
        <v>4.8045832931533944E-2</v>
      </c>
    </row>
    <row r="32" spans="1:31">
      <c r="A32" s="7">
        <f>Dataset!A32</f>
        <v>41821</v>
      </c>
      <c r="B32">
        <f>Dataset!B32</f>
        <v>2014</v>
      </c>
      <c r="C32">
        <f>Dataset!C32</f>
        <v>7</v>
      </c>
      <c r="D32" s="8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0">
        <f>Dataset!BL32</f>
        <v>0</v>
      </c>
      <c r="I32" s="100">
        <f>Dataset!BF32</f>
        <v>0</v>
      </c>
      <c r="J32" s="100">
        <f>Dataset!BM32</f>
        <v>0</v>
      </c>
      <c r="K32" s="100">
        <f>Dataset!AM32</f>
        <v>659861.19999999995</v>
      </c>
      <c r="M32" s="8">
        <f t="shared" si="1"/>
        <v>-2628.34316708592</v>
      </c>
      <c r="N32" s="1">
        <f t="shared" si="2"/>
        <v>80.50861077315902</v>
      </c>
      <c r="O32" s="1">
        <f t="shared" si="3"/>
        <v>1494.9683940335105</v>
      </c>
      <c r="P32" s="1">
        <f t="shared" si="5"/>
        <v>62577.240514952769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22471.2279135881</v>
      </c>
      <c r="U32" s="100">
        <f>Dataset!S32</f>
        <v>118</v>
      </c>
      <c r="V32" s="1">
        <f t="shared" si="10"/>
        <v>9911481.0674188714</v>
      </c>
      <c r="W32" s="1">
        <f t="shared" si="4"/>
        <v>358980.64928300492</v>
      </c>
      <c r="X32" s="91">
        <f t="shared" si="11"/>
        <v>3.6218668717740883E-2</v>
      </c>
    </row>
    <row r="33" spans="1:24">
      <c r="A33" s="7">
        <f>Dataset!A33</f>
        <v>41852</v>
      </c>
      <c r="B33">
        <f>Dataset!B33</f>
        <v>2014</v>
      </c>
      <c r="C33">
        <f>Dataset!C33</f>
        <v>8</v>
      </c>
      <c r="D33" s="8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0">
        <f>Dataset!BL33</f>
        <v>0</v>
      </c>
      <c r="I33" s="100">
        <f>Dataset!BF33</f>
        <v>0</v>
      </c>
      <c r="J33" s="100">
        <f>Dataset!BM33</f>
        <v>0</v>
      </c>
      <c r="K33" s="100">
        <f>Dataset!AM33</f>
        <v>659861.19999999995</v>
      </c>
      <c r="M33" s="8">
        <f t="shared" si="1"/>
        <v>-2628.34316708592</v>
      </c>
      <c r="N33" s="1">
        <f t="shared" si="2"/>
        <v>97.121498710477553</v>
      </c>
      <c r="O33" s="1">
        <f t="shared" si="3"/>
        <v>1364.1958108576168</v>
      </c>
      <c r="P33" s="1">
        <f t="shared" si="5"/>
        <v>62577.240514952769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22471.2279135881</v>
      </c>
      <c r="U33" s="100">
        <f>Dataset!S33</f>
        <v>118</v>
      </c>
      <c r="V33" s="1">
        <f t="shared" si="10"/>
        <v>9898010.2233807184</v>
      </c>
      <c r="W33" s="1">
        <f t="shared" si="4"/>
        <v>306783.6363706179</v>
      </c>
      <c r="X33" s="91">
        <f t="shared" si="11"/>
        <v>3.0994475601363272E-2</v>
      </c>
    </row>
    <row r="34" spans="1:24">
      <c r="A34" s="7">
        <f>Dataset!A34</f>
        <v>41883</v>
      </c>
      <c r="B34">
        <f>Dataset!B34</f>
        <v>2014</v>
      </c>
      <c r="C34">
        <f>Dataset!C34</f>
        <v>9</v>
      </c>
      <c r="D34" s="8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0">
        <f>Dataset!BL34</f>
        <v>0</v>
      </c>
      <c r="I34" s="100">
        <f>Dataset!BF34</f>
        <v>0</v>
      </c>
      <c r="J34" s="100">
        <f>Dataset!BM34</f>
        <v>0</v>
      </c>
      <c r="K34" s="100">
        <f>Dataset!AM34</f>
        <v>659861.19999999995</v>
      </c>
      <c r="M34" s="8">
        <f t="shared" ref="M34:M65" si="12">$AC$9</f>
        <v>-2628.34316708592</v>
      </c>
      <c r="N34" s="1">
        <f t="shared" ref="N34:N65" si="13">E34*$AC$10</f>
        <v>587.84065008973255</v>
      </c>
      <c r="O34" s="1">
        <f t="shared" ref="O34:O65" si="14">F34*$AC$11</f>
        <v>636.03029090093685</v>
      </c>
      <c r="P34" s="1">
        <f t="shared" si="5"/>
        <v>60558.619853180098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22471.2279135881</v>
      </c>
      <c r="U34" s="100">
        <f>Dataset!S34</f>
        <v>118</v>
      </c>
      <c r="V34" s="1">
        <f t="shared" si="10"/>
        <v>9631794.3137994073</v>
      </c>
      <c r="W34" s="1">
        <f t="shared" ref="W34:W65" si="15">V34-D34</f>
        <v>-35639.557244276628</v>
      </c>
      <c r="X34" s="91">
        <f t="shared" si="11"/>
        <v>3.7001991615639128E-3</v>
      </c>
    </row>
    <row r="35" spans="1:24">
      <c r="A35" s="7">
        <f>Dataset!A35</f>
        <v>41913</v>
      </c>
      <c r="B35">
        <f>Dataset!B35</f>
        <v>2014</v>
      </c>
      <c r="C35">
        <f>Dataset!C35</f>
        <v>10</v>
      </c>
      <c r="D35" s="8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0">
        <f>Dataset!BL35</f>
        <v>0</v>
      </c>
      <c r="I35" s="100">
        <f>Dataset!BF35</f>
        <v>0</v>
      </c>
      <c r="J35" s="100">
        <f>Dataset!BM35</f>
        <v>0</v>
      </c>
      <c r="K35" s="100">
        <f>Dataset!AM35</f>
        <v>659861.19999999995</v>
      </c>
      <c r="M35" s="8">
        <f t="shared" si="12"/>
        <v>-2628.34316708592</v>
      </c>
      <c r="N35" s="1">
        <f t="shared" si="13"/>
        <v>2324.5263967678775</v>
      </c>
      <c r="O35" s="1">
        <f t="shared" si="14"/>
        <v>35.665249957061882</v>
      </c>
      <c r="P35" s="1">
        <f t="shared" si="5"/>
        <v>62577.240514952769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22471.2279135881</v>
      </c>
      <c r="U35" s="100">
        <f>Dataset!S35</f>
        <v>124</v>
      </c>
      <c r="V35" s="1">
        <f t="shared" si="10"/>
        <v>10512759.296614306</v>
      </c>
      <c r="W35" s="1">
        <f t="shared" si="15"/>
        <v>457534.20623117313</v>
      </c>
      <c r="X35" s="91">
        <f t="shared" si="11"/>
        <v>4.3521799874037315E-2</v>
      </c>
    </row>
    <row r="36" spans="1:24">
      <c r="A36" s="7">
        <f>Dataset!A36</f>
        <v>41944</v>
      </c>
      <c r="B36">
        <f>Dataset!B36</f>
        <v>2014</v>
      </c>
      <c r="C36">
        <f>Dataset!C36</f>
        <v>11</v>
      </c>
      <c r="D36" s="8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0">
        <f>Dataset!BL36</f>
        <v>0</v>
      </c>
      <c r="I36" s="100">
        <f>Dataset!BF36</f>
        <v>0</v>
      </c>
      <c r="J36" s="100">
        <f>Dataset!BM36</f>
        <v>0</v>
      </c>
      <c r="K36" s="100">
        <f>Dataset!AM36</f>
        <v>659861.19999999995</v>
      </c>
      <c r="M36" s="8">
        <f t="shared" si="12"/>
        <v>-2628.34316708592</v>
      </c>
      <c r="N36" s="1">
        <f t="shared" si="13"/>
        <v>5345.516172446416</v>
      </c>
      <c r="O36" s="1">
        <f t="shared" si="14"/>
        <v>0</v>
      </c>
      <c r="P36" s="1">
        <f t="shared" si="5"/>
        <v>60558.619853180098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22471.2279135881</v>
      </c>
      <c r="U36" s="100">
        <f>Dataset!S36</f>
        <v>123</v>
      </c>
      <c r="V36" s="1">
        <f t="shared" si="10"/>
        <v>10546883.554971831</v>
      </c>
      <c r="W36" s="1">
        <f t="shared" si="15"/>
        <v>414657.27844780497</v>
      </c>
      <c r="X36" s="91">
        <f t="shared" si="11"/>
        <v>3.931562117724665E-2</v>
      </c>
    </row>
    <row r="37" spans="1:24">
      <c r="A37" s="7">
        <f>Dataset!A37</f>
        <v>41974</v>
      </c>
      <c r="B37">
        <f>Dataset!B37</f>
        <v>2014</v>
      </c>
      <c r="C37">
        <f>Dataset!C37</f>
        <v>12</v>
      </c>
      <c r="D37" s="8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0">
        <f>Dataset!BL37</f>
        <v>0</v>
      </c>
      <c r="I37" s="100">
        <f>Dataset!BF37</f>
        <v>1</v>
      </c>
      <c r="J37" s="100">
        <f>Dataset!BM37</f>
        <v>0</v>
      </c>
      <c r="K37" s="100">
        <f>Dataset!AM37</f>
        <v>659861.19999999995</v>
      </c>
      <c r="M37" s="8">
        <f t="shared" si="12"/>
        <v>-2628.34316708592</v>
      </c>
      <c r="N37" s="1">
        <f t="shared" si="13"/>
        <v>6620.8748002497923</v>
      </c>
      <c r="O37" s="1">
        <f t="shared" si="14"/>
        <v>0</v>
      </c>
      <c r="P37" s="1">
        <f t="shared" si="5"/>
        <v>62577.240514952769</v>
      </c>
      <c r="Q37" s="1">
        <f t="shared" si="6"/>
        <v>0</v>
      </c>
      <c r="R37" s="1">
        <f t="shared" si="7"/>
        <v>-4631.3542612973397</v>
      </c>
      <c r="S37" s="1">
        <f t="shared" si="8"/>
        <v>0</v>
      </c>
      <c r="T37" s="1">
        <f t="shared" si="9"/>
        <v>22471.2279135881</v>
      </c>
      <c r="U37" s="100">
        <f>Dataset!S37</f>
        <v>122</v>
      </c>
      <c r="V37" s="1">
        <f t="shared" si="10"/>
        <v>10297976.787649702</v>
      </c>
      <c r="W37" s="1">
        <f t="shared" si="15"/>
        <v>-485648.22113670968</v>
      </c>
      <c r="X37" s="91">
        <f t="shared" si="11"/>
        <v>4.7159576211042199E-2</v>
      </c>
    </row>
    <row r="38" spans="1:24">
      <c r="A38" s="7">
        <f>Dataset!A38</f>
        <v>42005</v>
      </c>
      <c r="B38">
        <f>Dataset!B38</f>
        <v>2015</v>
      </c>
      <c r="C38">
        <f>Dataset!C38</f>
        <v>1</v>
      </c>
      <c r="D38" s="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0">
        <f>Dataset!BL38</f>
        <v>0</v>
      </c>
      <c r="I38" s="100">
        <f>Dataset!BF38</f>
        <v>0</v>
      </c>
      <c r="J38" s="100">
        <f>Dataset!BM38</f>
        <v>0</v>
      </c>
      <c r="K38" s="100">
        <f>Dataset!AM38</f>
        <v>677384</v>
      </c>
      <c r="M38" s="8">
        <f t="shared" si="12"/>
        <v>-2628.34316708592</v>
      </c>
      <c r="N38" s="1">
        <f t="shared" si="13"/>
        <v>9746.6535613791093</v>
      </c>
      <c r="O38" s="1">
        <f t="shared" si="14"/>
        <v>0</v>
      </c>
      <c r="P38" s="1">
        <f t="shared" si="5"/>
        <v>62577.240514952769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23067.957699313072</v>
      </c>
      <c r="U38" s="100">
        <f>Dataset!S38</f>
        <v>123</v>
      </c>
      <c r="V38" s="1">
        <f t="shared" si="10"/>
        <v>11409911.55885276</v>
      </c>
      <c r="W38" s="1">
        <f t="shared" si="15"/>
        <v>39818.922281134874</v>
      </c>
      <c r="X38" s="91">
        <f t="shared" si="11"/>
        <v>3.4898537184751477E-3</v>
      </c>
    </row>
    <row r="39" spans="1:24">
      <c r="A39" s="7">
        <f>Dataset!A39</f>
        <v>42036</v>
      </c>
      <c r="B39">
        <f>Dataset!B39</f>
        <v>2015</v>
      </c>
      <c r="C39">
        <f>Dataset!C39</f>
        <v>2</v>
      </c>
      <c r="D39" s="8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0">
        <f>Dataset!BL39</f>
        <v>0</v>
      </c>
      <c r="I39" s="100">
        <f>Dataset!BF39</f>
        <v>0</v>
      </c>
      <c r="J39" s="100">
        <f>Dataset!BM39</f>
        <v>0</v>
      </c>
      <c r="K39" s="100">
        <f>Dataset!AM39</f>
        <v>677384</v>
      </c>
      <c r="M39" s="8">
        <f t="shared" si="12"/>
        <v>-2628.34316708592</v>
      </c>
      <c r="N39" s="1">
        <f t="shared" si="13"/>
        <v>10283.377633200171</v>
      </c>
      <c r="O39" s="1">
        <f t="shared" si="14"/>
        <v>0</v>
      </c>
      <c r="P39" s="1">
        <f t="shared" si="5"/>
        <v>56521.378529634763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23067.957699313072</v>
      </c>
      <c r="U39" s="100">
        <f>Dataset!S39</f>
        <v>123</v>
      </c>
      <c r="V39" s="1">
        <f t="shared" si="10"/>
        <v>10731057.595492637</v>
      </c>
      <c r="W39" s="1">
        <f t="shared" si="15"/>
        <v>-119224.38926243037</v>
      </c>
      <c r="X39" s="91">
        <f t="shared" si="11"/>
        <v>1.1110218000554593E-2</v>
      </c>
    </row>
    <row r="40" spans="1:24">
      <c r="A40" s="7">
        <f>Dataset!A40</f>
        <v>42064</v>
      </c>
      <c r="B40">
        <f>Dataset!B40</f>
        <v>2015</v>
      </c>
      <c r="C40">
        <f>Dataset!C40</f>
        <v>3</v>
      </c>
      <c r="D40" s="8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0">
        <f>Dataset!BL40</f>
        <v>0</v>
      </c>
      <c r="I40" s="100">
        <f>Dataset!BF40</f>
        <v>0</v>
      </c>
      <c r="J40" s="100">
        <f>Dataset!BM40</f>
        <v>0</v>
      </c>
      <c r="K40" s="100">
        <f>Dataset!AM40</f>
        <v>677384</v>
      </c>
      <c r="M40" s="8">
        <f t="shared" si="12"/>
        <v>-2628.34316708592</v>
      </c>
      <c r="N40" s="1">
        <f t="shared" si="13"/>
        <v>7471.9658284231882</v>
      </c>
      <c r="O40" s="1">
        <f t="shared" si="14"/>
        <v>0</v>
      </c>
      <c r="P40" s="1">
        <f t="shared" si="5"/>
        <v>62577.240514952769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23067.957699313072</v>
      </c>
      <c r="U40" s="100">
        <f>Dataset!S40</f>
        <v>121</v>
      </c>
      <c r="V40" s="1">
        <f t="shared" si="10"/>
        <v>10949147.325947976</v>
      </c>
      <c r="W40" s="1">
        <f t="shared" si="15"/>
        <v>-542808.04663772881</v>
      </c>
      <c r="X40" s="91">
        <f t="shared" si="11"/>
        <v>4.9575371531566506E-2</v>
      </c>
    </row>
    <row r="41" spans="1:24">
      <c r="A41" s="7">
        <f>Dataset!A41</f>
        <v>42095</v>
      </c>
      <c r="B41">
        <f>Dataset!B41</f>
        <v>2015</v>
      </c>
      <c r="C41">
        <f>Dataset!C41</f>
        <v>4</v>
      </c>
      <c r="D41" s="8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0">
        <f>Dataset!BL41</f>
        <v>0</v>
      </c>
      <c r="I41" s="100">
        <f>Dataset!BF41</f>
        <v>0</v>
      </c>
      <c r="J41" s="100">
        <f>Dataset!BM41</f>
        <v>0</v>
      </c>
      <c r="K41" s="100">
        <f>Dataset!AM41</f>
        <v>677384</v>
      </c>
      <c r="M41" s="8">
        <f t="shared" si="12"/>
        <v>-2628.34316708592</v>
      </c>
      <c r="N41" s="1">
        <f t="shared" si="13"/>
        <v>3920.6415532071733</v>
      </c>
      <c r="O41" s="1">
        <f t="shared" si="14"/>
        <v>0</v>
      </c>
      <c r="P41" s="1">
        <f t="shared" si="5"/>
        <v>60558.619853180098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23067.957699313072</v>
      </c>
      <c r="U41" s="100">
        <f>Dataset!S41</f>
        <v>123</v>
      </c>
      <c r="V41" s="1">
        <f t="shared" si="10"/>
        <v>10445021.740449574</v>
      </c>
      <c r="W41" s="1">
        <f t="shared" si="15"/>
        <v>152696.81493937969</v>
      </c>
      <c r="X41" s="91">
        <f t="shared" si="11"/>
        <v>1.4619099771524969E-2</v>
      </c>
    </row>
    <row r="42" spans="1:24">
      <c r="A42" s="7">
        <f>Dataset!A42</f>
        <v>42125</v>
      </c>
      <c r="B42">
        <f>Dataset!B42</f>
        <v>2015</v>
      </c>
      <c r="C42">
        <f>Dataset!C42</f>
        <v>5</v>
      </c>
      <c r="D42" s="8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0">
        <f>Dataset!BL42</f>
        <v>0</v>
      </c>
      <c r="I42" s="100">
        <f>Dataset!BF42</f>
        <v>0</v>
      </c>
      <c r="J42" s="100">
        <f>Dataset!BM42</f>
        <v>0</v>
      </c>
      <c r="K42" s="100">
        <f>Dataset!AM42</f>
        <v>677384</v>
      </c>
      <c r="M42" s="8">
        <f t="shared" si="12"/>
        <v>-2628.34316708592</v>
      </c>
      <c r="N42" s="1">
        <f t="shared" si="13"/>
        <v>1424.8746192392432</v>
      </c>
      <c r="O42" s="1">
        <f t="shared" si="14"/>
        <v>743.02604077212254</v>
      </c>
      <c r="P42" s="1">
        <f t="shared" si="5"/>
        <v>62577.240514952769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23067.957699313072</v>
      </c>
      <c r="U42" s="100">
        <f>Dataset!S42</f>
        <v>124</v>
      </c>
      <c r="V42" s="1">
        <f t="shared" si="10"/>
        <v>10562909.70769172</v>
      </c>
      <c r="W42" s="1">
        <f t="shared" si="15"/>
        <v>179590.4374259226</v>
      </c>
      <c r="X42" s="91">
        <f t="shared" si="11"/>
        <v>1.7001985475190429E-2</v>
      </c>
    </row>
    <row r="43" spans="1:24">
      <c r="A43" s="7">
        <f>Dataset!A43</f>
        <v>42156</v>
      </c>
      <c r="B43">
        <f>Dataset!B43</f>
        <v>2015</v>
      </c>
      <c r="C43">
        <f>Dataset!C43</f>
        <v>6</v>
      </c>
      <c r="D43" s="8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0">
        <f>Dataset!BL43</f>
        <v>0</v>
      </c>
      <c r="I43" s="100">
        <f>Dataset!BF43</f>
        <v>0</v>
      </c>
      <c r="J43" s="100">
        <f>Dataset!BM43</f>
        <v>0</v>
      </c>
      <c r="K43" s="100">
        <f>Dataset!AM43</f>
        <v>677384</v>
      </c>
      <c r="M43" s="8">
        <f t="shared" si="12"/>
        <v>-2628.34316708592</v>
      </c>
      <c r="N43" s="1">
        <f t="shared" si="13"/>
        <v>371.87310690459174</v>
      </c>
      <c r="O43" s="1">
        <f t="shared" si="14"/>
        <v>178.32624978530941</v>
      </c>
      <c r="P43" s="1">
        <f t="shared" si="5"/>
        <v>60558.619853180098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23067.957699313072</v>
      </c>
      <c r="U43" s="100">
        <f>Dataset!S43</f>
        <v>121</v>
      </c>
      <c r="V43" s="1">
        <f t="shared" si="10"/>
        <v>9867360.4827937558</v>
      </c>
      <c r="W43" s="1">
        <f t="shared" si="15"/>
        <v>-414421.4748422727</v>
      </c>
      <c r="X43" s="91">
        <f t="shared" si="11"/>
        <v>4.1999223152424763E-2</v>
      </c>
    </row>
    <row r="44" spans="1:24">
      <c r="A44" s="7">
        <f>Dataset!A44</f>
        <v>42186</v>
      </c>
      <c r="B44">
        <f>Dataset!B44</f>
        <v>2015</v>
      </c>
      <c r="C44">
        <f>Dataset!C44</f>
        <v>7</v>
      </c>
      <c r="D44" s="8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0">
        <f>Dataset!BL44</f>
        <v>0</v>
      </c>
      <c r="I44" s="100">
        <f>Dataset!BF44</f>
        <v>0</v>
      </c>
      <c r="J44" s="100">
        <f>Dataset!BM44</f>
        <v>0</v>
      </c>
      <c r="K44" s="100">
        <f>Dataset!AM44</f>
        <v>677384</v>
      </c>
      <c r="M44" s="8">
        <f t="shared" si="12"/>
        <v>-2628.34316708592</v>
      </c>
      <c r="N44" s="1">
        <f t="shared" si="13"/>
        <v>61.339893922406873</v>
      </c>
      <c r="O44" s="1">
        <f t="shared" si="14"/>
        <v>2371.7391221446151</v>
      </c>
      <c r="P44" s="1">
        <f t="shared" si="5"/>
        <v>62577.240514952769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23067.957699313072</v>
      </c>
      <c r="U44" s="100">
        <f>Dataset!S44</f>
        <v>121</v>
      </c>
      <c r="V44" s="1">
        <f t="shared" si="10"/>
        <v>10339442.021652879</v>
      </c>
      <c r="W44" s="1">
        <f t="shared" si="15"/>
        <v>-178147.21008973569</v>
      </c>
      <c r="X44" s="91">
        <f t="shared" si="11"/>
        <v>1.7229866922862904E-2</v>
      </c>
    </row>
    <row r="45" spans="1:24">
      <c r="A45" s="7">
        <f>Dataset!A45</f>
        <v>42217</v>
      </c>
      <c r="B45">
        <f>Dataset!B45</f>
        <v>2015</v>
      </c>
      <c r="C45">
        <f>Dataset!C45</f>
        <v>8</v>
      </c>
      <c r="D45" s="8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0">
        <f>Dataset!BL45</f>
        <v>0</v>
      </c>
      <c r="I45" s="100">
        <f>Dataset!BF45</f>
        <v>0</v>
      </c>
      <c r="J45" s="100">
        <f>Dataset!BM45</f>
        <v>0</v>
      </c>
      <c r="K45" s="100">
        <f>Dataset!AM45</f>
        <v>677384</v>
      </c>
      <c r="M45" s="8">
        <f t="shared" si="12"/>
        <v>-2628.34316708592</v>
      </c>
      <c r="N45" s="1">
        <f t="shared" si="13"/>
        <v>5.1116578268672406</v>
      </c>
      <c r="O45" s="1">
        <f t="shared" si="14"/>
        <v>1949.7003309860493</v>
      </c>
      <c r="P45" s="1">
        <f t="shared" si="5"/>
        <v>62577.240514952769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23067.957699313072</v>
      </c>
      <c r="U45" s="100">
        <f>Dataset!S45</f>
        <v>125</v>
      </c>
      <c r="V45" s="1">
        <f t="shared" si="10"/>
        <v>10621458.379499106</v>
      </c>
      <c r="W45" s="1">
        <f t="shared" si="15"/>
        <v>174862.58581650816</v>
      </c>
      <c r="X45" s="91">
        <f t="shared" si="11"/>
        <v>1.6463142778398238E-2</v>
      </c>
    </row>
    <row r="46" spans="1:24">
      <c r="A46" s="7">
        <f>Dataset!A46</f>
        <v>42248</v>
      </c>
      <c r="B46">
        <f>Dataset!B46</f>
        <v>2015</v>
      </c>
      <c r="C46">
        <f>Dataset!C46</f>
        <v>9</v>
      </c>
      <c r="D46" s="8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0">
        <f>Dataset!BL46</f>
        <v>0</v>
      </c>
      <c r="I46" s="100">
        <f>Dataset!BF46</f>
        <v>0</v>
      </c>
      <c r="J46" s="100">
        <f>Dataset!BM46</f>
        <v>0</v>
      </c>
      <c r="K46" s="100">
        <f>Dataset!AM46</f>
        <v>677384</v>
      </c>
      <c r="M46" s="8">
        <f t="shared" si="12"/>
        <v>-2628.34316708592</v>
      </c>
      <c r="N46" s="1">
        <f t="shared" si="13"/>
        <v>144.40433360899954</v>
      </c>
      <c r="O46" s="1">
        <f t="shared" si="14"/>
        <v>2080.4729141619432</v>
      </c>
      <c r="P46" s="1">
        <f t="shared" si="5"/>
        <v>60558.619853180098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23067.957699313072</v>
      </c>
      <c r="U46" s="100">
        <f>Dataset!S46</f>
        <v>125</v>
      </c>
      <c r="V46" s="1">
        <f t="shared" si="10"/>
        <v>10402888.954147274</v>
      </c>
      <c r="W46" s="1">
        <f t="shared" si="15"/>
        <v>-343931.21623110212</v>
      </c>
      <c r="X46" s="91">
        <f t="shared" si="11"/>
        <v>3.3061125399592828E-2</v>
      </c>
    </row>
    <row r="47" spans="1:24">
      <c r="A47" s="7">
        <f>Dataset!A47</f>
        <v>42278</v>
      </c>
      <c r="B47">
        <f>Dataset!B47</f>
        <v>2015</v>
      </c>
      <c r="C47">
        <f>Dataset!C47</f>
        <v>10</v>
      </c>
      <c r="D47" s="8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0">
        <f>Dataset!BL47</f>
        <v>0</v>
      </c>
      <c r="I47" s="100">
        <f>Dataset!BF47</f>
        <v>0</v>
      </c>
      <c r="J47" s="100">
        <f>Dataset!BM47</f>
        <v>0</v>
      </c>
      <c r="K47" s="100">
        <f>Dataset!AM47</f>
        <v>677384</v>
      </c>
      <c r="M47" s="8">
        <f t="shared" si="12"/>
        <v>-2628.34316708592</v>
      </c>
      <c r="N47" s="1">
        <f t="shared" si="13"/>
        <v>2544.3276833231685</v>
      </c>
      <c r="O47" s="1">
        <f t="shared" si="14"/>
        <v>83.218916566477716</v>
      </c>
      <c r="P47" s="1">
        <f t="shared" si="5"/>
        <v>62577.240514952769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23067.957699313072</v>
      </c>
      <c r="U47" s="100">
        <f>Dataset!S47</f>
        <v>125</v>
      </c>
      <c r="V47" s="1">
        <f t="shared" si="10"/>
        <v>10705550.205883695</v>
      </c>
      <c r="W47" s="1">
        <f t="shared" si="15"/>
        <v>24829.463714450598</v>
      </c>
      <c r="X47" s="91">
        <f t="shared" si="11"/>
        <v>2.3193075775595822E-3</v>
      </c>
    </row>
    <row r="48" spans="1:24">
      <c r="A48" s="7">
        <f>Dataset!A48</f>
        <v>42309</v>
      </c>
      <c r="B48">
        <f>Dataset!B48</f>
        <v>2015</v>
      </c>
      <c r="C48">
        <f>Dataset!C48</f>
        <v>11</v>
      </c>
      <c r="D48" s="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0">
        <f>Dataset!BL48</f>
        <v>0</v>
      </c>
      <c r="I48" s="100">
        <f>Dataset!BF48</f>
        <v>0</v>
      </c>
      <c r="J48" s="100">
        <f>Dataset!BM48</f>
        <v>0</v>
      </c>
      <c r="K48" s="100">
        <f>Dataset!AM48</f>
        <v>677384</v>
      </c>
      <c r="M48" s="8">
        <f t="shared" si="12"/>
        <v>-2628.34316708592</v>
      </c>
      <c r="N48" s="1">
        <f t="shared" si="13"/>
        <v>3592.217537830953</v>
      </c>
      <c r="O48" s="1">
        <f t="shared" si="14"/>
        <v>44.581562446327354</v>
      </c>
      <c r="P48" s="1">
        <f t="shared" si="5"/>
        <v>60558.619853180098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23067.957699313072</v>
      </c>
      <c r="U48" s="100">
        <f>Dataset!S48</f>
        <v>126</v>
      </c>
      <c r="V48" s="1">
        <f t="shared" si="10"/>
        <v>10664014.219196251</v>
      </c>
      <c r="W48" s="1">
        <f t="shared" si="15"/>
        <v>332279.42261977121</v>
      </c>
      <c r="X48" s="91">
        <f t="shared" si="11"/>
        <v>3.1158944070201661E-2</v>
      </c>
    </row>
    <row r="49" spans="1:41">
      <c r="A49" s="7">
        <f>Dataset!A49</f>
        <v>42339</v>
      </c>
      <c r="B49">
        <f>Dataset!B49</f>
        <v>2015</v>
      </c>
      <c r="C49">
        <f>Dataset!C49</f>
        <v>12</v>
      </c>
      <c r="D49" s="8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0">
        <f>Dataset!BL49</f>
        <v>0</v>
      </c>
      <c r="I49" s="100">
        <f>Dataset!BF49</f>
        <v>1</v>
      </c>
      <c r="J49" s="100">
        <f>Dataset!BM49</f>
        <v>0</v>
      </c>
      <c r="K49" s="100">
        <f>Dataset!AM49</f>
        <v>677384</v>
      </c>
      <c r="M49" s="8">
        <f t="shared" si="12"/>
        <v>-2628.34316708592</v>
      </c>
      <c r="N49" s="1">
        <f t="shared" si="13"/>
        <v>4787.0675548611707</v>
      </c>
      <c r="O49" s="1">
        <f t="shared" si="14"/>
        <v>0</v>
      </c>
      <c r="P49" s="1">
        <f t="shared" si="5"/>
        <v>62577.240514952769</v>
      </c>
      <c r="Q49" s="1">
        <f t="shared" si="6"/>
        <v>0</v>
      </c>
      <c r="R49" s="1">
        <f t="shared" si="7"/>
        <v>-4631.3542612973397</v>
      </c>
      <c r="S49" s="1">
        <f t="shared" si="8"/>
        <v>0</v>
      </c>
      <c r="T49" s="1">
        <f t="shared" si="9"/>
        <v>23067.957699313072</v>
      </c>
      <c r="U49" s="100">
        <f>Dataset!S49</f>
        <v>126</v>
      </c>
      <c r="V49" s="1">
        <f t="shared" si="10"/>
        <v>10479743.610933712</v>
      </c>
      <c r="W49" s="1">
        <f t="shared" si="15"/>
        <v>94923.449384629726</v>
      </c>
      <c r="X49" s="91">
        <f t="shared" si="11"/>
        <v>9.0578026437206274E-3</v>
      </c>
    </row>
    <row r="50" spans="1:41">
      <c r="A50" s="7">
        <f>Dataset!A50</f>
        <v>42370</v>
      </c>
      <c r="B50">
        <f>Dataset!B50</f>
        <v>2016</v>
      </c>
      <c r="C50">
        <f>Dataset!C50</f>
        <v>1</v>
      </c>
      <c r="D50" s="8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0">
        <f>Dataset!BL50</f>
        <v>0</v>
      </c>
      <c r="I50" s="100">
        <f>Dataset!BF50</f>
        <v>0</v>
      </c>
      <c r="J50" s="100">
        <f>Dataset!BM50</f>
        <v>0</v>
      </c>
      <c r="K50" s="100">
        <f>Dataset!AM50</f>
        <v>692620.80000000005</v>
      </c>
      <c r="M50" s="8">
        <f t="shared" si="12"/>
        <v>-2628.34316708592</v>
      </c>
      <c r="N50" s="1">
        <f t="shared" si="13"/>
        <v>7926.9033750143717</v>
      </c>
      <c r="O50" s="1">
        <f t="shared" si="14"/>
        <v>0</v>
      </c>
      <c r="P50" s="1">
        <f t="shared" si="5"/>
        <v>62577.240514952769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23586.838951118389</v>
      </c>
      <c r="U50" s="100">
        <f>Dataset!S50</f>
        <v>126</v>
      </c>
      <c r="V50" s="1">
        <f t="shared" si="10"/>
        <v>11524292.598923951</v>
      </c>
      <c r="W50" s="1">
        <f t="shared" si="15"/>
        <v>1942.6907028965652</v>
      </c>
      <c r="X50" s="91">
        <f t="shared" si="11"/>
        <v>1.6857353162639749E-4</v>
      </c>
    </row>
    <row r="51" spans="1:41">
      <c r="A51" s="7">
        <f>Dataset!A51</f>
        <v>42401</v>
      </c>
      <c r="B51">
        <f>Dataset!B51</f>
        <v>2016</v>
      </c>
      <c r="C51">
        <f>Dataset!C51</f>
        <v>2</v>
      </c>
      <c r="D51" s="8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0">
        <f>Dataset!BL51</f>
        <v>0</v>
      </c>
      <c r="I51" s="100">
        <f>Dataset!BF51</f>
        <v>0</v>
      </c>
      <c r="J51" s="100">
        <f>Dataset!BM51</f>
        <v>0</v>
      </c>
      <c r="K51" s="100">
        <f>Dataset!AM51</f>
        <v>692620.80000000005</v>
      </c>
      <c r="M51" s="8">
        <f t="shared" si="12"/>
        <v>-2628.34316708592</v>
      </c>
      <c r="N51" s="1">
        <f t="shared" si="13"/>
        <v>7226.6062527335607</v>
      </c>
      <c r="O51" s="1">
        <f t="shared" si="14"/>
        <v>0</v>
      </c>
      <c r="P51" s="1">
        <f t="shared" si="5"/>
        <v>58539.999191407427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23586.838951118389</v>
      </c>
      <c r="U51" s="100">
        <f>Dataset!S51</f>
        <v>144</v>
      </c>
      <c r="V51" s="1">
        <f t="shared" si="10"/>
        <v>12488414.576856978</v>
      </c>
      <c r="W51" s="1">
        <f t="shared" si="15"/>
        <v>1126059.2126935218</v>
      </c>
      <c r="X51" s="91">
        <f t="shared" si="11"/>
        <v>9.0168308055715005E-2</v>
      </c>
    </row>
    <row r="52" spans="1:41">
      <c r="A52" s="7">
        <f>Dataset!A52</f>
        <v>42430</v>
      </c>
      <c r="B52">
        <f>Dataset!B52</f>
        <v>2016</v>
      </c>
      <c r="C52">
        <f>Dataset!C52</f>
        <v>3</v>
      </c>
      <c r="D52" s="8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0">
        <f>Dataset!BL52</f>
        <v>0</v>
      </c>
      <c r="I52" s="100">
        <f>Dataset!BF52</f>
        <v>0</v>
      </c>
      <c r="J52" s="100">
        <f>Dataset!BM52</f>
        <v>0</v>
      </c>
      <c r="K52" s="100">
        <f>Dataset!AM52</f>
        <v>692620.80000000005</v>
      </c>
      <c r="M52" s="8">
        <f t="shared" si="12"/>
        <v>-2628.34316708592</v>
      </c>
      <c r="N52" s="1">
        <f t="shared" si="13"/>
        <v>5767.2279431629631</v>
      </c>
      <c r="O52" s="1">
        <f t="shared" si="14"/>
        <v>0</v>
      </c>
      <c r="P52" s="1">
        <f t="shared" si="5"/>
        <v>62577.240514952769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23586.838951118389</v>
      </c>
      <c r="U52" s="100">
        <f>Dataset!S52</f>
        <v>136</v>
      </c>
      <c r="V52" s="1">
        <f t="shared" si="10"/>
        <v>12145203.136932155</v>
      </c>
      <c r="W52" s="1">
        <f t="shared" si="15"/>
        <v>701653.78900283016</v>
      </c>
      <c r="X52" s="91">
        <f t="shared" si="11"/>
        <v>5.7772091672076059E-2</v>
      </c>
      <c r="AC52">
        <v>1</v>
      </c>
      <c r="AD52">
        <f>AC52+1</f>
        <v>2</v>
      </c>
      <c r="AE52">
        <f t="shared" ref="AE52:AN52" si="16">AD52+1</f>
        <v>3</v>
      </c>
      <c r="AF52">
        <f t="shared" si="16"/>
        <v>4</v>
      </c>
      <c r="AG52">
        <f t="shared" si="16"/>
        <v>5</v>
      </c>
      <c r="AH52">
        <f t="shared" si="16"/>
        <v>6</v>
      </c>
      <c r="AI52">
        <f t="shared" si="16"/>
        <v>7</v>
      </c>
      <c r="AJ52">
        <f t="shared" si="16"/>
        <v>8</v>
      </c>
      <c r="AK52">
        <f t="shared" si="16"/>
        <v>9</v>
      </c>
      <c r="AL52">
        <f t="shared" si="16"/>
        <v>10</v>
      </c>
      <c r="AM52">
        <f>AL52+1</f>
        <v>11</v>
      </c>
      <c r="AN52">
        <f t="shared" si="16"/>
        <v>12</v>
      </c>
    </row>
    <row r="53" spans="1:41">
      <c r="A53" s="7">
        <f>Dataset!A53</f>
        <v>42461</v>
      </c>
      <c r="B53">
        <f>Dataset!B53</f>
        <v>2016</v>
      </c>
      <c r="C53">
        <f>Dataset!C53</f>
        <v>4</v>
      </c>
      <c r="D53" s="8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0">
        <f>Dataset!BL53</f>
        <v>0</v>
      </c>
      <c r="I53" s="100">
        <f>Dataset!BF53</f>
        <v>0</v>
      </c>
      <c r="J53" s="100">
        <f>Dataset!BM53</f>
        <v>0</v>
      </c>
      <c r="K53" s="100">
        <f>Dataset!AM53</f>
        <v>692620.80000000005</v>
      </c>
      <c r="M53" s="8">
        <f t="shared" si="12"/>
        <v>-2628.34316708592</v>
      </c>
      <c r="N53" s="1">
        <f t="shared" si="13"/>
        <v>4853.5191066104444</v>
      </c>
      <c r="O53" s="1">
        <f t="shared" si="14"/>
        <v>0</v>
      </c>
      <c r="P53" s="1">
        <f t="shared" si="5"/>
        <v>60558.619853180098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23586.838951118389</v>
      </c>
      <c r="U53" s="100">
        <f>Dataset!S53</f>
        <v>130</v>
      </c>
      <c r="V53" s="1">
        <f t="shared" si="10"/>
        <v>11228182.516696991</v>
      </c>
      <c r="W53" s="1">
        <f t="shared" si="15"/>
        <v>901419.83885757625</v>
      </c>
      <c r="X53" s="91">
        <f t="shared" si="11"/>
        <v>8.0281901146254969E-2</v>
      </c>
      <c r="AB53">
        <v>2012</v>
      </c>
      <c r="AC53" s="8">
        <f t="shared" ref="AC53:AN62" si="17">SUMIFS($W:$W,$B:$B,$AB53,$C:$C,AC$52)</f>
        <v>-250624.13118619099</v>
      </c>
      <c r="AD53" s="8">
        <f t="shared" si="17"/>
        <v>-565980.50330314972</v>
      </c>
      <c r="AE53" s="8">
        <f t="shared" si="17"/>
        <v>-161877.07056277245</v>
      </c>
      <c r="AF53" s="8">
        <f t="shared" si="17"/>
        <v>444673.52571821399</v>
      </c>
      <c r="AG53" s="8">
        <f t="shared" si="17"/>
        <v>-246518.52724111639</v>
      </c>
      <c r="AH53" s="8">
        <f t="shared" si="17"/>
        <v>-557916.30581472814</v>
      </c>
      <c r="AI53" s="8">
        <f t="shared" si="17"/>
        <v>705762.09931128658</v>
      </c>
      <c r="AJ53" s="8">
        <f t="shared" si="17"/>
        <v>-571661.98348803818</v>
      </c>
      <c r="AK53" s="8">
        <f t="shared" si="17"/>
        <v>-141261.79026538506</v>
      </c>
      <c r="AL53" s="8">
        <f t="shared" si="17"/>
        <v>-540862.45017452724</v>
      </c>
      <c r="AM53" s="8">
        <f t="shared" si="17"/>
        <v>-285967.23416949622</v>
      </c>
      <c r="AN53" s="8">
        <f t="shared" si="17"/>
        <v>-320181.91209241934</v>
      </c>
      <c r="AO53" s="1">
        <f t="shared" ref="AO53:AO62" si="18">SUM(AC53:AN53)</f>
        <v>-2492416.2832683232</v>
      </c>
    </row>
    <row r="54" spans="1:41">
      <c r="A54" s="7">
        <f>Dataset!A54</f>
        <v>42491</v>
      </c>
      <c r="B54">
        <f>Dataset!B54</f>
        <v>2016</v>
      </c>
      <c r="C54">
        <f>Dataset!C54</f>
        <v>5</v>
      </c>
      <c r="D54" s="8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0">
        <f>Dataset!BL54</f>
        <v>0</v>
      </c>
      <c r="I54" s="100">
        <f>Dataset!BF54</f>
        <v>0</v>
      </c>
      <c r="J54" s="100">
        <f>Dataset!BM54</f>
        <v>0</v>
      </c>
      <c r="K54" s="100">
        <f>Dataset!AM54</f>
        <v>692620.80000000005</v>
      </c>
      <c r="M54" s="8">
        <f t="shared" si="12"/>
        <v>-2628.34316708592</v>
      </c>
      <c r="N54" s="1">
        <f t="shared" si="13"/>
        <v>1996.102381391657</v>
      </c>
      <c r="O54" s="1">
        <f t="shared" si="14"/>
        <v>546.8671660082822</v>
      </c>
      <c r="P54" s="1">
        <f t="shared" si="5"/>
        <v>62577.240514952769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23586.838951118389</v>
      </c>
      <c r="U54" s="100">
        <f>Dataset!S54</f>
        <v>129</v>
      </c>
      <c r="V54" s="1">
        <f t="shared" si="10"/>
        <v>11104153.054183688</v>
      </c>
      <c r="W54" s="1">
        <f t="shared" si="15"/>
        <v>114216.4981818255</v>
      </c>
      <c r="X54" s="91">
        <f t="shared" si="11"/>
        <v>1.0285926141732385E-2</v>
      </c>
      <c r="AB54">
        <f>AB53+1</f>
        <v>2013</v>
      </c>
      <c r="AC54" s="8">
        <f t="shared" si="17"/>
        <v>-518142.95931324176</v>
      </c>
      <c r="AD54" s="8">
        <f t="shared" si="17"/>
        <v>-744285.1552134715</v>
      </c>
      <c r="AE54" s="8">
        <f t="shared" si="17"/>
        <v>-343198.66970286518</v>
      </c>
      <c r="AF54" s="8">
        <f t="shared" si="17"/>
        <v>-97307.414088301361</v>
      </c>
      <c r="AG54" s="8">
        <f t="shared" si="17"/>
        <v>166968.23559494875</v>
      </c>
      <c r="AH54" s="8">
        <f t="shared" si="17"/>
        <v>-156169.1162298657</v>
      </c>
      <c r="AI54" s="8">
        <f t="shared" si="17"/>
        <v>204970.47073027305</v>
      </c>
      <c r="AJ54" s="8">
        <f t="shared" si="17"/>
        <v>-778115.34288633615</v>
      </c>
      <c r="AK54" s="8">
        <f t="shared" si="17"/>
        <v>633970.28009140864</v>
      </c>
      <c r="AL54" s="8">
        <f t="shared" si="17"/>
        <v>1564248.6132813711</v>
      </c>
      <c r="AM54" s="8">
        <f t="shared" si="17"/>
        <v>1874114.4605713114</v>
      </c>
      <c r="AN54" s="8">
        <f t="shared" si="17"/>
        <v>410317.48232941516</v>
      </c>
      <c r="AO54" s="1">
        <f t="shared" si="18"/>
        <v>2217370.8851646464</v>
      </c>
    </row>
    <row r="55" spans="1:41">
      <c r="A55" s="7">
        <f>Dataset!A55</f>
        <v>42522</v>
      </c>
      <c r="B55">
        <f>Dataset!B55</f>
        <v>2016</v>
      </c>
      <c r="C55">
        <f>Dataset!C55</f>
        <v>6</v>
      </c>
      <c r="D55" s="8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0">
        <f>Dataset!BL55</f>
        <v>0</v>
      </c>
      <c r="I55" s="100">
        <f>Dataset!BF55</f>
        <v>0</v>
      </c>
      <c r="J55" s="100">
        <f>Dataset!BM55</f>
        <v>0</v>
      </c>
      <c r="K55" s="100">
        <f>Dataset!AM55</f>
        <v>692620.80000000005</v>
      </c>
      <c r="M55" s="8">
        <f t="shared" si="12"/>
        <v>-2628.34316708592</v>
      </c>
      <c r="N55" s="1">
        <f t="shared" si="13"/>
        <v>364.20562016429085</v>
      </c>
      <c r="O55" s="1">
        <f t="shared" si="14"/>
        <v>1108.5948528320068</v>
      </c>
      <c r="P55" s="1">
        <f t="shared" si="5"/>
        <v>60558.619853180098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23586.838951118389</v>
      </c>
      <c r="U55" s="100">
        <f>Dataset!S55</f>
        <v>124</v>
      </c>
      <c r="V55" s="1">
        <f t="shared" si="10"/>
        <v>10290749.5976659</v>
      </c>
      <c r="W55" s="1">
        <f t="shared" si="15"/>
        <v>-647741.16596828029</v>
      </c>
      <c r="X55" s="91">
        <f t="shared" si="11"/>
        <v>6.2944021698399688E-2</v>
      </c>
      <c r="AB55">
        <f t="shared" ref="AB55:AB62" si="19">AB54+1</f>
        <v>2014</v>
      </c>
      <c r="AC55" s="8">
        <f t="shared" si="17"/>
        <v>48106.109109956771</v>
      </c>
      <c r="AD55" s="8">
        <f t="shared" si="17"/>
        <v>68787.393124269322</v>
      </c>
      <c r="AE55" s="8">
        <f t="shared" si="17"/>
        <v>-66067.913328472525</v>
      </c>
      <c r="AF55" s="8">
        <f t="shared" si="17"/>
        <v>-108779.65445661545</v>
      </c>
      <c r="AG55" s="8">
        <f t="shared" si="17"/>
        <v>-170159.47034674138</v>
      </c>
      <c r="AH55" s="8">
        <f t="shared" si="17"/>
        <v>-448833.7240931876</v>
      </c>
      <c r="AI55" s="8">
        <f t="shared" si="17"/>
        <v>358980.64928300492</v>
      </c>
      <c r="AJ55" s="8">
        <f t="shared" si="17"/>
        <v>306783.6363706179</v>
      </c>
      <c r="AK55" s="8">
        <f t="shared" si="17"/>
        <v>-35639.557244276628</v>
      </c>
      <c r="AL55" s="8">
        <f t="shared" si="17"/>
        <v>457534.20623117313</v>
      </c>
      <c r="AM55" s="8">
        <f t="shared" si="17"/>
        <v>414657.27844780497</v>
      </c>
      <c r="AN55" s="8">
        <f t="shared" si="17"/>
        <v>-485648.22113670968</v>
      </c>
      <c r="AO55" s="1">
        <f t="shared" si="18"/>
        <v>339720.73196082376</v>
      </c>
    </row>
    <row r="56" spans="1:41">
      <c r="A56" s="7">
        <f>Dataset!A56</f>
        <v>42552</v>
      </c>
      <c r="B56">
        <f>Dataset!B56</f>
        <v>2016</v>
      </c>
      <c r="C56">
        <f>Dataset!C56</f>
        <v>7</v>
      </c>
      <c r="D56" s="8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0">
        <f>Dataset!BL56</f>
        <v>0</v>
      </c>
      <c r="I56" s="100">
        <f>Dataset!BF56</f>
        <v>0</v>
      </c>
      <c r="J56" s="100">
        <f>Dataset!BM56</f>
        <v>0</v>
      </c>
      <c r="K56" s="100">
        <f>Dataset!AM56</f>
        <v>692620.80000000005</v>
      </c>
      <c r="M56" s="8">
        <f t="shared" si="12"/>
        <v>-2628.34316708592</v>
      </c>
      <c r="N56" s="1">
        <f t="shared" si="13"/>
        <v>0</v>
      </c>
      <c r="O56" s="1">
        <f t="shared" si="14"/>
        <v>3664.6044330881082</v>
      </c>
      <c r="P56" s="1">
        <f t="shared" si="5"/>
        <v>62577.240514952769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23586.838951118389</v>
      </c>
      <c r="U56" s="100">
        <f>Dataset!S56</f>
        <v>126</v>
      </c>
      <c r="V56" s="1">
        <f t="shared" si="10"/>
        <v>10987242.932241242</v>
      </c>
      <c r="W56" s="1">
        <f t="shared" si="15"/>
        <v>-54322.53352932632</v>
      </c>
      <c r="X56" s="91">
        <f t="shared" si="11"/>
        <v>4.9441460304769369E-3</v>
      </c>
      <c r="AB56">
        <f t="shared" si="19"/>
        <v>2015</v>
      </c>
      <c r="AC56" s="8">
        <f t="shared" si="17"/>
        <v>39818.922281134874</v>
      </c>
      <c r="AD56" s="8">
        <f t="shared" si="17"/>
        <v>-119224.38926243037</v>
      </c>
      <c r="AE56" s="8">
        <f t="shared" si="17"/>
        <v>-542808.04663772881</v>
      </c>
      <c r="AF56" s="8">
        <f t="shared" si="17"/>
        <v>152696.81493937969</v>
      </c>
      <c r="AG56" s="8">
        <f t="shared" si="17"/>
        <v>179590.4374259226</v>
      </c>
      <c r="AH56" s="8">
        <f t="shared" si="17"/>
        <v>-414421.4748422727</v>
      </c>
      <c r="AI56" s="8">
        <f t="shared" si="17"/>
        <v>-178147.21008973569</v>
      </c>
      <c r="AJ56" s="8">
        <f t="shared" si="17"/>
        <v>174862.58581650816</v>
      </c>
      <c r="AK56" s="8">
        <f t="shared" si="17"/>
        <v>-343931.21623110212</v>
      </c>
      <c r="AL56" s="8">
        <f t="shared" si="17"/>
        <v>24829.463714450598</v>
      </c>
      <c r="AM56" s="8">
        <f t="shared" si="17"/>
        <v>332279.42261977121</v>
      </c>
      <c r="AN56" s="8">
        <f t="shared" si="17"/>
        <v>94923.449384629726</v>
      </c>
      <c r="AO56" s="1">
        <f t="shared" si="18"/>
        <v>-599531.24088147283</v>
      </c>
    </row>
    <row r="57" spans="1:41">
      <c r="A57" s="7">
        <f>Dataset!A57</f>
        <v>42583</v>
      </c>
      <c r="B57">
        <f>Dataset!B57</f>
        <v>2016</v>
      </c>
      <c r="C57">
        <f>Dataset!C57</f>
        <v>8</v>
      </c>
      <c r="D57" s="8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0">
        <f>Dataset!BL57</f>
        <v>0</v>
      </c>
      <c r="I57" s="100">
        <f>Dataset!BF57</f>
        <v>0</v>
      </c>
      <c r="J57" s="100">
        <f>Dataset!BM57</f>
        <v>0</v>
      </c>
      <c r="K57" s="100">
        <f>Dataset!AM57</f>
        <v>692620.80000000005</v>
      </c>
      <c r="M57" s="8">
        <f t="shared" si="12"/>
        <v>-2628.34316708592</v>
      </c>
      <c r="N57" s="1">
        <f t="shared" si="13"/>
        <v>0</v>
      </c>
      <c r="O57" s="1">
        <f t="shared" si="14"/>
        <v>4056.9221826157891</v>
      </c>
      <c r="P57" s="1">
        <f t="shared" si="5"/>
        <v>62577.240514952769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23586.838951118389</v>
      </c>
      <c r="U57" s="100">
        <f>Dataset!S57</f>
        <v>128</v>
      </c>
      <c r="V57" s="1">
        <f t="shared" si="10"/>
        <v>11211860.285644932</v>
      </c>
      <c r="W57" s="1">
        <f t="shared" si="15"/>
        <v>-269941.1706513539</v>
      </c>
      <c r="X57" s="91">
        <f t="shared" si="11"/>
        <v>2.4076394440713123E-2</v>
      </c>
      <c r="AB57">
        <f t="shared" si="19"/>
        <v>2016</v>
      </c>
      <c r="AC57" s="8">
        <f t="shared" si="17"/>
        <v>1942.6907028965652</v>
      </c>
      <c r="AD57" s="8">
        <f t="shared" si="17"/>
        <v>1126059.2126935218</v>
      </c>
      <c r="AE57" s="8">
        <f t="shared" si="17"/>
        <v>701653.78900283016</v>
      </c>
      <c r="AF57" s="8">
        <f t="shared" si="17"/>
        <v>901419.83885757625</v>
      </c>
      <c r="AG57" s="8">
        <f t="shared" si="17"/>
        <v>114216.4981818255</v>
      </c>
      <c r="AH57" s="8">
        <f t="shared" si="17"/>
        <v>-647741.16596828029</v>
      </c>
      <c r="AI57" s="8">
        <f t="shared" si="17"/>
        <v>-54322.53352932632</v>
      </c>
      <c r="AJ57" s="8">
        <f t="shared" si="17"/>
        <v>-269941.1706513539</v>
      </c>
      <c r="AK57" s="8">
        <f t="shared" si="17"/>
        <v>-288902.64077374153</v>
      </c>
      <c r="AL57" s="8">
        <f t="shared" si="17"/>
        <v>-165384.83376557566</v>
      </c>
      <c r="AM57" s="8">
        <f t="shared" si="17"/>
        <v>-119762.62592015602</v>
      </c>
      <c r="AN57" s="8">
        <f t="shared" si="17"/>
        <v>667881.64852747694</v>
      </c>
      <c r="AO57" s="1">
        <f t="shared" si="18"/>
        <v>1967118.7073576935</v>
      </c>
    </row>
    <row r="58" spans="1:41">
      <c r="A58" s="7">
        <f>Dataset!A58</f>
        <v>42614</v>
      </c>
      <c r="B58">
        <f>Dataset!B58</f>
        <v>2016</v>
      </c>
      <c r="C58">
        <f>Dataset!C58</f>
        <v>9</v>
      </c>
      <c r="D58" s="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0">
        <f>Dataset!BL58</f>
        <v>0</v>
      </c>
      <c r="I58" s="100">
        <f>Dataset!BF58</f>
        <v>0</v>
      </c>
      <c r="J58" s="100">
        <f>Dataset!BM58</f>
        <v>0</v>
      </c>
      <c r="K58" s="100">
        <f>Dataset!AM58</f>
        <v>692620.80000000005</v>
      </c>
      <c r="M58" s="8">
        <f t="shared" si="12"/>
        <v>-2628.34316708592</v>
      </c>
      <c r="N58" s="1">
        <f t="shared" si="13"/>
        <v>249.19331905977793</v>
      </c>
      <c r="O58" s="1">
        <f t="shared" si="14"/>
        <v>1230.4511235186349</v>
      </c>
      <c r="P58" s="1">
        <f t="shared" si="5"/>
        <v>60558.619853180098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23586.838951118389</v>
      </c>
      <c r="U58" s="100">
        <f>Dataset!S58</f>
        <v>127</v>
      </c>
      <c r="V58" s="1">
        <f t="shared" si="10"/>
        <v>10540588.530133454</v>
      </c>
      <c r="W58" s="1">
        <f t="shared" si="15"/>
        <v>-288902.64077374153</v>
      </c>
      <c r="X58" s="91">
        <f t="shared" si="11"/>
        <v>2.7408587285978021E-2</v>
      </c>
      <c r="AB58">
        <f t="shared" si="19"/>
        <v>2017</v>
      </c>
      <c r="AC58" s="8">
        <f t="shared" si="17"/>
        <v>-128418.64743916877</v>
      </c>
      <c r="AD58" s="8">
        <f t="shared" si="17"/>
        <v>-59009.894337428734</v>
      </c>
      <c r="AE58" s="8">
        <f t="shared" si="17"/>
        <v>-391386.58841359802</v>
      </c>
      <c r="AF58" s="8">
        <f t="shared" si="17"/>
        <v>801221.22802234627</v>
      </c>
      <c r="AG58" s="8">
        <f t="shared" si="17"/>
        <v>205887.35224879906</v>
      </c>
      <c r="AH58" s="8">
        <f t="shared" si="17"/>
        <v>-47566.611440017819</v>
      </c>
      <c r="AI58" s="8">
        <f t="shared" si="17"/>
        <v>1031631.5977614541</v>
      </c>
      <c r="AJ58" s="8">
        <f t="shared" si="17"/>
        <v>546376.44492251612</v>
      </c>
      <c r="AK58" s="8">
        <f t="shared" si="17"/>
        <v>-96893.551158308983</v>
      </c>
      <c r="AL58" s="8">
        <f t="shared" si="17"/>
        <v>-293850.86817514524</v>
      </c>
      <c r="AM58" s="8">
        <f t="shared" si="17"/>
        <v>103936.2360542696</v>
      </c>
      <c r="AN58" s="8">
        <f t="shared" si="17"/>
        <v>441630.1362630222</v>
      </c>
      <c r="AO58" s="1">
        <f t="shared" si="18"/>
        <v>2113556.8343087398</v>
      </c>
    </row>
    <row r="59" spans="1:41">
      <c r="A59" s="7">
        <f>Dataset!A59</f>
        <v>42644</v>
      </c>
      <c r="B59">
        <f>Dataset!B59</f>
        <v>2016</v>
      </c>
      <c r="C59">
        <f>Dataset!C59</f>
        <v>10</v>
      </c>
      <c r="D59" s="8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0">
        <f>Dataset!BL59</f>
        <v>0</v>
      </c>
      <c r="I59" s="100">
        <f>Dataset!BF59</f>
        <v>0</v>
      </c>
      <c r="J59" s="100">
        <f>Dataset!BM59</f>
        <v>0</v>
      </c>
      <c r="K59" s="100">
        <f>Dataset!AM59</f>
        <v>692620.80000000005</v>
      </c>
      <c r="M59" s="8">
        <f t="shared" si="12"/>
        <v>-2628.34316708592</v>
      </c>
      <c r="N59" s="1">
        <f t="shared" si="13"/>
        <v>1886.2017381140115</v>
      </c>
      <c r="O59" s="1">
        <f t="shared" si="14"/>
        <v>133.74468733898206</v>
      </c>
      <c r="P59" s="1">
        <f t="shared" si="5"/>
        <v>62577.240514952769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23586.838951118389</v>
      </c>
      <c r="U59" s="100">
        <f>Dataset!S59</f>
        <v>128</v>
      </c>
      <c r="V59" s="1">
        <f t="shared" si="10"/>
        <v>10951127.388728093</v>
      </c>
      <c r="W59" s="1">
        <f t="shared" si="15"/>
        <v>-165384.83376557566</v>
      </c>
      <c r="X59" s="91">
        <f t="shared" si="11"/>
        <v>1.5102082908450588E-2</v>
      </c>
      <c r="AB59">
        <f t="shared" si="19"/>
        <v>2018</v>
      </c>
      <c r="AC59" s="8">
        <f t="shared" si="17"/>
        <v>-311271.43715728074</v>
      </c>
      <c r="AD59" s="8">
        <f t="shared" si="17"/>
        <v>211486.07151660509</v>
      </c>
      <c r="AE59" s="8">
        <f t="shared" si="17"/>
        <v>-2223.2696579992771</v>
      </c>
      <c r="AF59" s="8">
        <f t="shared" si="17"/>
        <v>1254245.3184030429</v>
      </c>
      <c r="AG59" s="8">
        <f t="shared" si="17"/>
        <v>101630.6737957336</v>
      </c>
      <c r="AH59" s="8">
        <f t="shared" si="17"/>
        <v>-293074.38941823319</v>
      </c>
      <c r="AI59" s="8">
        <f t="shared" si="17"/>
        <v>-490724.90146749094</v>
      </c>
      <c r="AJ59" s="8">
        <f t="shared" si="17"/>
        <v>-364294.28418877907</v>
      </c>
      <c r="AK59" s="8">
        <f t="shared" si="17"/>
        <v>-440154.14787359536</v>
      </c>
      <c r="AL59" s="8">
        <f t="shared" si="17"/>
        <v>-99273.339140931144</v>
      </c>
      <c r="AM59" s="8">
        <f t="shared" si="17"/>
        <v>-468628.67201370932</v>
      </c>
      <c r="AN59" s="8">
        <f t="shared" si="17"/>
        <v>-444752.66628022119</v>
      </c>
      <c r="AO59" s="1">
        <f t="shared" si="18"/>
        <v>-1347035.0434828587</v>
      </c>
    </row>
    <row r="60" spans="1:41">
      <c r="A60" s="7">
        <f>Dataset!A60</f>
        <v>42675</v>
      </c>
      <c r="B60">
        <f>Dataset!B60</f>
        <v>2016</v>
      </c>
      <c r="C60">
        <f>Dataset!C60</f>
        <v>11</v>
      </c>
      <c r="D60" s="8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0">
        <f>Dataset!BL60</f>
        <v>0</v>
      </c>
      <c r="I60" s="100">
        <f>Dataset!BF60</f>
        <v>0</v>
      </c>
      <c r="J60" s="100">
        <f>Dataset!BM60</f>
        <v>0</v>
      </c>
      <c r="K60" s="100">
        <f>Dataset!AM60</f>
        <v>692620.80000000005</v>
      </c>
      <c r="M60" s="8">
        <f t="shared" si="12"/>
        <v>-2628.34316708592</v>
      </c>
      <c r="N60" s="1">
        <f t="shared" si="13"/>
        <v>3284.2401537622018</v>
      </c>
      <c r="O60" s="1">
        <f t="shared" si="14"/>
        <v>0</v>
      </c>
      <c r="P60" s="1">
        <f t="shared" si="5"/>
        <v>60558.619853180098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23586.838951118389</v>
      </c>
      <c r="U60" s="100">
        <f>Dataset!S60</f>
        <v>128</v>
      </c>
      <c r="V60" s="1">
        <f t="shared" si="10"/>
        <v>10854573.541244771</v>
      </c>
      <c r="W60" s="1">
        <f t="shared" si="15"/>
        <v>-119762.62592015602</v>
      </c>
      <c r="X60" s="91">
        <f t="shared" si="11"/>
        <v>1.1033379198647171E-2</v>
      </c>
      <c r="AB60">
        <f t="shared" si="19"/>
        <v>2019</v>
      </c>
      <c r="AC60" s="8">
        <f t="shared" si="17"/>
        <v>-355973.84922557697</v>
      </c>
      <c r="AD60" s="8">
        <f t="shared" si="17"/>
        <v>-310667.4785236381</v>
      </c>
      <c r="AE60" s="8">
        <f t="shared" si="17"/>
        <v>-198349.57230070606</v>
      </c>
      <c r="AF60" s="8">
        <f t="shared" si="17"/>
        <v>164228.08429875784</v>
      </c>
      <c r="AG60" s="8">
        <f t="shared" si="17"/>
        <v>109135.93145177513</v>
      </c>
      <c r="AH60" s="8">
        <f t="shared" si="17"/>
        <v>-131762.77532300167</v>
      </c>
      <c r="AI60" s="8">
        <f t="shared" si="17"/>
        <v>8969.8404396548867</v>
      </c>
      <c r="AJ60" s="8">
        <f t="shared" si="17"/>
        <v>-468053.33290622383</v>
      </c>
      <c r="AK60" s="8">
        <f t="shared" si="17"/>
        <v>-264881.42861604504</v>
      </c>
      <c r="AL60" s="8">
        <f t="shared" si="17"/>
        <v>375953.89356852323</v>
      </c>
      <c r="AM60" s="8">
        <f t="shared" si="17"/>
        <v>-152463.20467334613</v>
      </c>
      <c r="AN60" s="8">
        <f t="shared" si="17"/>
        <v>97119.913288353011</v>
      </c>
      <c r="AO60" s="1">
        <f t="shared" si="18"/>
        <v>-1126743.9785214737</v>
      </c>
    </row>
    <row r="61" spans="1:41">
      <c r="A61" s="7">
        <f>Dataset!A61</f>
        <v>42705</v>
      </c>
      <c r="B61">
        <f>Dataset!B61</f>
        <v>2016</v>
      </c>
      <c r="C61">
        <f>Dataset!C61</f>
        <v>12</v>
      </c>
      <c r="D61" s="8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0">
        <f>Dataset!BL61</f>
        <v>0</v>
      </c>
      <c r="I61" s="100">
        <f>Dataset!BF61</f>
        <v>1</v>
      </c>
      <c r="J61" s="100">
        <f>Dataset!BM61</f>
        <v>0</v>
      </c>
      <c r="K61" s="100">
        <f>Dataset!AM61</f>
        <v>692620.80000000005</v>
      </c>
      <c r="M61" s="8">
        <f t="shared" si="12"/>
        <v>-2628.34316708592</v>
      </c>
      <c r="N61" s="1">
        <f t="shared" si="13"/>
        <v>6829.1748566946326</v>
      </c>
      <c r="O61" s="1">
        <f t="shared" si="14"/>
        <v>0</v>
      </c>
      <c r="P61" s="1">
        <f t="shared" si="5"/>
        <v>62577.240514952769</v>
      </c>
      <c r="Q61" s="1">
        <f t="shared" si="6"/>
        <v>0</v>
      </c>
      <c r="R61" s="1">
        <f t="shared" si="7"/>
        <v>-4631.3542612973397</v>
      </c>
      <c r="S61" s="1">
        <f t="shared" si="8"/>
        <v>0</v>
      </c>
      <c r="T61" s="1">
        <f t="shared" si="9"/>
        <v>23586.838951118389</v>
      </c>
      <c r="U61" s="100">
        <f>Dataset!S61</f>
        <v>130</v>
      </c>
      <c r="V61" s="1">
        <f t="shared" si="10"/>
        <v>11145362.396269729</v>
      </c>
      <c r="W61" s="1">
        <f t="shared" si="15"/>
        <v>667881.64852747694</v>
      </c>
      <c r="X61" s="91">
        <f t="shared" si="11"/>
        <v>5.9924623783522014E-2</v>
      </c>
      <c r="AB61">
        <f t="shared" si="19"/>
        <v>2020</v>
      </c>
      <c r="AC61" s="8">
        <f t="shared" si="17"/>
        <v>69098.223172295839</v>
      </c>
      <c r="AD61" s="8">
        <f t="shared" si="17"/>
        <v>67529.872751876712</v>
      </c>
      <c r="AE61" s="8">
        <f t="shared" si="17"/>
        <v>-578690.5369893983</v>
      </c>
      <c r="AF61" s="8">
        <f t="shared" si="17"/>
        <v>607717.57824478764</v>
      </c>
      <c r="AG61" s="8">
        <f t="shared" si="17"/>
        <v>-101946.41763609741</v>
      </c>
      <c r="AH61" s="8">
        <f t="shared" si="17"/>
        <v>-262556.81955843978</v>
      </c>
      <c r="AI61" s="8">
        <f t="shared" si="17"/>
        <v>444756.44085060246</v>
      </c>
      <c r="AJ61" s="8">
        <f t="shared" si="17"/>
        <v>278039.63444725797</v>
      </c>
      <c r="AK61" s="8">
        <f t="shared" si="17"/>
        <v>85051.998931365088</v>
      </c>
      <c r="AL61" s="8">
        <f t="shared" si="17"/>
        <v>135174.17570665106</v>
      </c>
      <c r="AM61" s="8">
        <f t="shared" si="17"/>
        <v>-290553.55881758407</v>
      </c>
      <c r="AN61" s="8">
        <f t="shared" si="17"/>
        <v>-172553.09620332532</v>
      </c>
      <c r="AO61" s="1">
        <f t="shared" si="18"/>
        <v>281067.4948999919</v>
      </c>
    </row>
    <row r="62" spans="1:41">
      <c r="A62" s="7">
        <f>Dataset!A62</f>
        <v>42736</v>
      </c>
      <c r="B62">
        <f>Dataset!B62</f>
        <v>2017</v>
      </c>
      <c r="C62">
        <f>Dataset!C62</f>
        <v>1</v>
      </c>
      <c r="D62" s="8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0">
        <f>Dataset!BL62</f>
        <v>0</v>
      </c>
      <c r="I62" s="100">
        <f>Dataset!BF62</f>
        <v>0</v>
      </c>
      <c r="J62" s="100">
        <f>Dataset!BM62</f>
        <v>0</v>
      </c>
      <c r="K62" s="100">
        <f>Dataset!AM62</f>
        <v>711695.1</v>
      </c>
      <c r="M62" s="8">
        <f t="shared" si="12"/>
        <v>-2628.34316708592</v>
      </c>
      <c r="N62" s="1">
        <f t="shared" si="13"/>
        <v>7054.087801076791</v>
      </c>
      <c r="O62" s="1">
        <f t="shared" si="14"/>
        <v>0</v>
      </c>
      <c r="P62" s="1">
        <f t="shared" si="5"/>
        <v>62577.240514952769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24236.404257567916</v>
      </c>
      <c r="U62" s="100">
        <f>Dataset!S62</f>
        <v>126</v>
      </c>
      <c r="V62" s="1">
        <f t="shared" si="10"/>
        <v>11496163.065220457</v>
      </c>
      <c r="W62" s="1">
        <f t="shared" si="15"/>
        <v>-128418.64743916877</v>
      </c>
      <c r="X62" s="91">
        <f t="shared" si="11"/>
        <v>1.1170565928007402E-2</v>
      </c>
      <c r="AB62">
        <f t="shared" si="19"/>
        <v>2021</v>
      </c>
      <c r="AC62" s="8">
        <f t="shared" si="17"/>
        <v>67968.135352833197</v>
      </c>
      <c r="AD62" s="8">
        <f t="shared" si="17"/>
        <v>91129.357211682945</v>
      </c>
      <c r="AE62" s="8">
        <f t="shared" si="17"/>
        <v>23716.141079694033</v>
      </c>
      <c r="AF62" s="8">
        <f t="shared" si="17"/>
        <v>-80354.299347741529</v>
      </c>
      <c r="AG62" s="8">
        <f t="shared" si="17"/>
        <v>857265.6110343039</v>
      </c>
      <c r="AH62" s="8">
        <f t="shared" si="17"/>
        <v>247416.06436145864</v>
      </c>
      <c r="AI62" s="8">
        <f t="shared" si="17"/>
        <v>587315.56950463168</v>
      </c>
      <c r="AJ62" s="8">
        <f t="shared" si="17"/>
        <v>405586.20399717987</v>
      </c>
      <c r="AK62" s="8">
        <f t="shared" si="17"/>
        <v>-37070.369298921898</v>
      </c>
      <c r="AL62" s="8">
        <f t="shared" si="17"/>
        <v>-427116.85337759182</v>
      </c>
      <c r="AM62" s="8">
        <f t="shared" si="17"/>
        <v>-291223.76459186897</v>
      </c>
      <c r="AN62" s="8">
        <f t="shared" si="17"/>
        <v>-265234.61017385684</v>
      </c>
      <c r="AO62" s="1">
        <f t="shared" si="18"/>
        <v>1179397.1857518032</v>
      </c>
    </row>
    <row r="63" spans="1:41">
      <c r="A63" s="7">
        <f>Dataset!A63</f>
        <v>42767</v>
      </c>
      <c r="B63">
        <f>Dataset!B63</f>
        <v>2017</v>
      </c>
      <c r="C63">
        <f>Dataset!C63</f>
        <v>2</v>
      </c>
      <c r="D63" s="8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0">
        <f>Dataset!BL63</f>
        <v>0</v>
      </c>
      <c r="I63" s="100">
        <f>Dataset!BF63</f>
        <v>0</v>
      </c>
      <c r="J63" s="100">
        <f>Dataset!BM63</f>
        <v>0</v>
      </c>
      <c r="K63" s="100">
        <f>Dataset!AM63</f>
        <v>711695.1</v>
      </c>
      <c r="M63" s="8">
        <f t="shared" si="12"/>
        <v>-2628.34316708592</v>
      </c>
      <c r="N63" s="1">
        <f t="shared" si="13"/>
        <v>5832.4015804555202</v>
      </c>
      <c r="O63" s="1">
        <f t="shared" si="14"/>
        <v>0</v>
      </c>
      <c r="P63" s="1">
        <f t="shared" si="5"/>
        <v>56521.378529634763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24236.404257567916</v>
      </c>
      <c r="U63" s="100">
        <f>Dataset!S63</f>
        <v>126</v>
      </c>
      <c r="V63" s="1">
        <f t="shared" si="10"/>
        <v>10579191.991272107</v>
      </c>
      <c r="W63" s="1">
        <f t="shared" si="15"/>
        <v>-59009.894337428734</v>
      </c>
      <c r="X63" s="91">
        <f t="shared" si="11"/>
        <v>5.5779207321421361E-3</v>
      </c>
      <c r="AC63" s="1">
        <f t="shared" ref="AC63:AN63" si="20">SUM(AC53:AC62)</f>
        <v>-1337496.943702342</v>
      </c>
      <c r="AD63" s="1">
        <f t="shared" si="20"/>
        <v>-234175.51334216259</v>
      </c>
      <c r="AE63" s="1">
        <f t="shared" si="20"/>
        <v>-1559231.7375110164</v>
      </c>
      <c r="AF63" s="1">
        <f t="shared" si="20"/>
        <v>4039761.0205914462</v>
      </c>
      <c r="AG63" s="1">
        <f t="shared" si="20"/>
        <v>1216070.3245093534</v>
      </c>
      <c r="AH63" s="1">
        <f t="shared" si="20"/>
        <v>-2712626.3183265682</v>
      </c>
      <c r="AI63" s="1">
        <f t="shared" si="20"/>
        <v>2619192.0227943547</v>
      </c>
      <c r="AJ63" s="1">
        <f t="shared" si="20"/>
        <v>-740417.60856665112</v>
      </c>
      <c r="AK63" s="1">
        <f t="shared" si="20"/>
        <v>-929712.42243860289</v>
      </c>
      <c r="AL63" s="1">
        <f t="shared" si="20"/>
        <v>1031252.007868398</v>
      </c>
      <c r="AM63" s="1">
        <f t="shared" si="20"/>
        <v>1116388.3375069965</v>
      </c>
      <c r="AN63" s="1">
        <f t="shared" si="20"/>
        <v>23502.123906364664</v>
      </c>
      <c r="AO63" s="1">
        <f>SUM(AC63:AN63)</f>
        <v>2532505.2932895701</v>
      </c>
    </row>
    <row r="64" spans="1:41">
      <c r="A64" s="7">
        <f>Dataset!A64</f>
        <v>42795</v>
      </c>
      <c r="B64">
        <f>Dataset!B64</f>
        <v>2017</v>
      </c>
      <c r="C64">
        <f>Dataset!C64</f>
        <v>3</v>
      </c>
      <c r="D64" s="8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0">
        <f>Dataset!BL64</f>
        <v>0</v>
      </c>
      <c r="I64" s="100">
        <f>Dataset!BF64</f>
        <v>0</v>
      </c>
      <c r="J64" s="100">
        <f>Dataset!BM64</f>
        <v>0</v>
      </c>
      <c r="K64" s="100">
        <f>Dataset!AM64</f>
        <v>711695.1</v>
      </c>
      <c r="M64" s="8">
        <f t="shared" si="12"/>
        <v>-2628.34316708592</v>
      </c>
      <c r="N64" s="1">
        <f t="shared" si="13"/>
        <v>6991.4699926976673</v>
      </c>
      <c r="O64" s="1">
        <f t="shared" si="14"/>
        <v>0</v>
      </c>
      <c r="P64" s="1">
        <f t="shared" si="5"/>
        <v>62577.240514952769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24236.404257567916</v>
      </c>
      <c r="U64" s="100">
        <f>Dataset!S64</f>
        <v>124</v>
      </c>
      <c r="V64" s="1">
        <f t="shared" si="10"/>
        <v>11305919.678168423</v>
      </c>
      <c r="W64" s="1">
        <f t="shared" si="15"/>
        <v>-391386.58841359802</v>
      </c>
      <c r="X64" s="91">
        <f t="shared" si="11"/>
        <v>3.4617846186308948E-2</v>
      </c>
    </row>
    <row r="65" spans="1:24">
      <c r="A65" s="7">
        <f>Dataset!A65</f>
        <v>42826</v>
      </c>
      <c r="B65">
        <f>Dataset!B65</f>
        <v>2017</v>
      </c>
      <c r="C65">
        <f>Dataset!C65</f>
        <v>4</v>
      </c>
      <c r="D65" s="8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0">
        <f>Dataset!BL65</f>
        <v>0</v>
      </c>
      <c r="I65" s="100">
        <f>Dataset!BF65</f>
        <v>0</v>
      </c>
      <c r="J65" s="100">
        <f>Dataset!BM65</f>
        <v>0</v>
      </c>
      <c r="K65" s="100">
        <f>Dataset!AM65</f>
        <v>711695.1</v>
      </c>
      <c r="M65" s="8">
        <f t="shared" si="12"/>
        <v>-2628.34316708592</v>
      </c>
      <c r="N65" s="1">
        <f t="shared" si="13"/>
        <v>3078.4959262307952</v>
      </c>
      <c r="O65" s="1">
        <f t="shared" si="14"/>
        <v>14.860520815442451</v>
      </c>
      <c r="P65" s="1">
        <f t="shared" si="5"/>
        <v>60558.619853180098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24236.404257567916</v>
      </c>
      <c r="U65" s="100">
        <f>Dataset!S65</f>
        <v>125</v>
      </c>
      <c r="V65" s="1">
        <f t="shared" si="10"/>
        <v>10657504.673838541</v>
      </c>
      <c r="W65" s="1">
        <f t="shared" si="15"/>
        <v>801221.22802234627</v>
      </c>
      <c r="X65" s="91">
        <f t="shared" si="11"/>
        <v>7.517906419399846E-2</v>
      </c>
    </row>
    <row r="66" spans="1:24">
      <c r="A66" s="7">
        <f>Dataset!A66</f>
        <v>42856</v>
      </c>
      <c r="B66">
        <f>Dataset!B66</f>
        <v>2017</v>
      </c>
      <c r="C66">
        <f>Dataset!C66</f>
        <v>5</v>
      </c>
      <c r="D66" s="8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0">
        <f>Dataset!BL66</f>
        <v>0</v>
      </c>
      <c r="I66" s="100">
        <f>Dataset!BF66</f>
        <v>0</v>
      </c>
      <c r="J66" s="100">
        <f>Dataset!BM66</f>
        <v>0</v>
      </c>
      <c r="K66" s="100">
        <f>Dataset!AM66</f>
        <v>711695.1</v>
      </c>
      <c r="M66" s="8">
        <f t="shared" ref="M66:M97" si="21">$AC$9</f>
        <v>-2628.34316708592</v>
      </c>
      <c r="N66" s="1">
        <f t="shared" ref="N66:N97" si="22">E66*$AC$10</f>
        <v>2143.0625439140904</v>
      </c>
      <c r="O66" s="1">
        <f t="shared" ref="O66:O97" si="23">F66*$AC$11</f>
        <v>255.60095802561014</v>
      </c>
      <c r="P66" s="1">
        <f t="shared" si="5"/>
        <v>62577.240514952769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24236.404257567916</v>
      </c>
      <c r="U66" s="100">
        <f>Dataset!S66</f>
        <v>125</v>
      </c>
      <c r="V66" s="1">
        <f t="shared" si="10"/>
        <v>10822995.638421807</v>
      </c>
      <c r="W66" s="1">
        <f t="shared" ref="W66:W97" si="24">V66-D66</f>
        <v>205887.35224879906</v>
      </c>
      <c r="X66" s="91">
        <f t="shared" si="11"/>
        <v>1.9023139168410606E-2</v>
      </c>
    </row>
    <row r="67" spans="1:24">
      <c r="A67" s="7">
        <f>Dataset!A67</f>
        <v>42887</v>
      </c>
      <c r="B67">
        <f>Dataset!B67</f>
        <v>2017</v>
      </c>
      <c r="C67">
        <f>Dataset!C67</f>
        <v>6</v>
      </c>
      <c r="D67" s="8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0">
        <f>Dataset!BL67</f>
        <v>0</v>
      </c>
      <c r="I67" s="100">
        <f>Dataset!BF67</f>
        <v>0</v>
      </c>
      <c r="J67" s="100">
        <f>Dataset!BM67</f>
        <v>0</v>
      </c>
      <c r="K67" s="100">
        <f>Dataset!AM67</f>
        <v>711695.1</v>
      </c>
      <c r="M67" s="8">
        <f t="shared" si="21"/>
        <v>-2628.34316708592</v>
      </c>
      <c r="N67" s="1">
        <f t="shared" si="22"/>
        <v>435.76882974043224</v>
      </c>
      <c r="O67" s="1">
        <f t="shared" si="23"/>
        <v>1215.5906027031924</v>
      </c>
      <c r="P67" s="1">
        <f t="shared" ref="P67:P117" si="25">G67*$AC$12</f>
        <v>60558.619853180098</v>
      </c>
      <c r="Q67" s="1">
        <f t="shared" ref="Q67:Q117" si="26">H67*$AC$13</f>
        <v>0</v>
      </c>
      <c r="R67" s="1">
        <f t="shared" ref="R67:R117" si="27">I67*$AC$14</f>
        <v>0</v>
      </c>
      <c r="S67" s="1">
        <f t="shared" ref="S67:S117" si="28">J67*$AC$15</f>
        <v>0</v>
      </c>
      <c r="T67" s="1">
        <f t="shared" ref="T67:T121" si="29">K67*$AC$16</f>
        <v>24236.404257567916</v>
      </c>
      <c r="U67" s="100">
        <f>Dataset!S67</f>
        <v>125</v>
      </c>
      <c r="V67" s="1">
        <f t="shared" ref="V67:V121" si="30">SUM(M67:T67)*U67</f>
        <v>10477255.047013216</v>
      </c>
      <c r="W67" s="1">
        <f t="shared" si="24"/>
        <v>-47566.611440017819</v>
      </c>
      <c r="X67" s="91">
        <f t="shared" ref="X67:X117" si="31">ABS(W67/V67)</f>
        <v>4.5399879287636299E-3</v>
      </c>
    </row>
    <row r="68" spans="1:24">
      <c r="A68" s="7">
        <f>Dataset!A68</f>
        <v>42917</v>
      </c>
      <c r="B68">
        <f>Dataset!B68</f>
        <v>2017</v>
      </c>
      <c r="C68">
        <f>Dataset!C68</f>
        <v>7</v>
      </c>
      <c r="D68" s="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0">
        <f>Dataset!BL68</f>
        <v>0</v>
      </c>
      <c r="I68" s="100">
        <f>Dataset!BF68</f>
        <v>0</v>
      </c>
      <c r="J68" s="100">
        <f>Dataset!BM68</f>
        <v>0</v>
      </c>
      <c r="K68" s="100">
        <f>Dataset!AM68</f>
        <v>711695.1</v>
      </c>
      <c r="M68" s="8">
        <f t="shared" si="21"/>
        <v>-2628.34316708592</v>
      </c>
      <c r="N68" s="1">
        <f t="shared" si="22"/>
        <v>0</v>
      </c>
      <c r="O68" s="1">
        <f t="shared" si="23"/>
        <v>1836.7603727886867</v>
      </c>
      <c r="P68" s="1">
        <f t="shared" si="25"/>
        <v>62577.240514952769</v>
      </c>
      <c r="Q68" s="1">
        <f t="shared" si="26"/>
        <v>0</v>
      </c>
      <c r="R68" s="1">
        <f t="shared" si="27"/>
        <v>0</v>
      </c>
      <c r="S68" s="1">
        <f t="shared" si="28"/>
        <v>0</v>
      </c>
      <c r="T68" s="1">
        <f t="shared" si="29"/>
        <v>24236.404257567916</v>
      </c>
      <c r="U68" s="100">
        <f>Dataset!S68</f>
        <v>127</v>
      </c>
      <c r="V68" s="1">
        <f t="shared" si="30"/>
        <v>10924801.87123438</v>
      </c>
      <c r="W68" s="1">
        <f t="shared" si="24"/>
        <v>1031631.5977614541</v>
      </c>
      <c r="X68" s="91">
        <f t="shared" si="31"/>
        <v>9.4430234060152454E-2</v>
      </c>
    </row>
    <row r="69" spans="1:24">
      <c r="A69" s="7">
        <f>Dataset!A69</f>
        <v>42948</v>
      </c>
      <c r="B69">
        <f>Dataset!B69</f>
        <v>2017</v>
      </c>
      <c r="C69">
        <f>Dataset!C69</f>
        <v>8</v>
      </c>
      <c r="D69" s="8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0">
        <f>Dataset!BL69</f>
        <v>0</v>
      </c>
      <c r="I69" s="100">
        <f>Dataset!BF69</f>
        <v>0</v>
      </c>
      <c r="J69" s="100">
        <f>Dataset!BM69</f>
        <v>0</v>
      </c>
      <c r="K69" s="100">
        <f>Dataset!AM69</f>
        <v>711695.1</v>
      </c>
      <c r="M69" s="8">
        <f t="shared" si="21"/>
        <v>-2628.34316708592</v>
      </c>
      <c r="N69" s="1">
        <f t="shared" si="22"/>
        <v>75.39695294629179</v>
      </c>
      <c r="O69" s="1">
        <f t="shared" si="23"/>
        <v>1325.5584567374667</v>
      </c>
      <c r="P69" s="1">
        <f t="shared" si="25"/>
        <v>62577.240514952769</v>
      </c>
      <c r="Q69" s="1">
        <f t="shared" si="26"/>
        <v>0</v>
      </c>
      <c r="R69" s="1">
        <f t="shared" si="27"/>
        <v>0</v>
      </c>
      <c r="S69" s="1">
        <f t="shared" si="28"/>
        <v>0</v>
      </c>
      <c r="T69" s="1">
        <f t="shared" si="29"/>
        <v>24236.404257567916</v>
      </c>
      <c r="U69" s="100">
        <f>Dataset!S69</f>
        <v>129</v>
      </c>
      <c r="V69" s="1">
        <f t="shared" si="30"/>
        <v>11040627.154950289</v>
      </c>
      <c r="W69" s="1">
        <f t="shared" si="24"/>
        <v>546376.44492251612</v>
      </c>
      <c r="X69" s="91">
        <f t="shared" si="31"/>
        <v>4.9487808731729262E-2</v>
      </c>
    </row>
    <row r="70" spans="1:24">
      <c r="A70" s="7">
        <f>Dataset!A70</f>
        <v>42979</v>
      </c>
      <c r="B70">
        <f>Dataset!B70</f>
        <v>2017</v>
      </c>
      <c r="C70">
        <f>Dataset!C70</f>
        <v>9</v>
      </c>
      <c r="D70" s="8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0">
        <f>Dataset!BL70</f>
        <v>0</v>
      </c>
      <c r="I70" s="100">
        <f>Dataset!BF70</f>
        <v>0</v>
      </c>
      <c r="J70" s="100">
        <f>Dataset!BM70</f>
        <v>0</v>
      </c>
      <c r="K70" s="100">
        <f>Dataset!AM70</f>
        <v>711695.1</v>
      </c>
      <c r="M70" s="8">
        <f t="shared" si="21"/>
        <v>-2628.34316708592</v>
      </c>
      <c r="N70" s="1">
        <f t="shared" si="22"/>
        <v>522.66701279717529</v>
      </c>
      <c r="O70" s="1">
        <f t="shared" si="23"/>
        <v>1545.4941648060149</v>
      </c>
      <c r="P70" s="1">
        <f t="shared" si="25"/>
        <v>60558.619853180098</v>
      </c>
      <c r="Q70" s="1">
        <f t="shared" si="26"/>
        <v>0</v>
      </c>
      <c r="R70" s="1">
        <f t="shared" si="27"/>
        <v>0</v>
      </c>
      <c r="S70" s="1">
        <f t="shared" si="28"/>
        <v>0</v>
      </c>
      <c r="T70" s="1">
        <f t="shared" si="29"/>
        <v>24236.404257567916</v>
      </c>
      <c r="U70" s="100">
        <f>Dataset!S70</f>
        <v>127</v>
      </c>
      <c r="V70" s="1">
        <f t="shared" si="30"/>
        <v>10697824.949400691</v>
      </c>
      <c r="W70" s="1">
        <f t="shared" si="24"/>
        <v>-96893.551158308983</v>
      </c>
      <c r="X70" s="91">
        <f t="shared" si="31"/>
        <v>9.0573132030672375E-3</v>
      </c>
    </row>
    <row r="71" spans="1:24">
      <c r="A71" s="7">
        <f>Dataset!A71</f>
        <v>43009</v>
      </c>
      <c r="B71">
        <f>Dataset!B71</f>
        <v>2017</v>
      </c>
      <c r="C71">
        <f>Dataset!C71</f>
        <v>10</v>
      </c>
      <c r="D71" s="8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0">
        <f>Dataset!BL71</f>
        <v>0</v>
      </c>
      <c r="I71" s="100">
        <f>Dataset!BF71</f>
        <v>0</v>
      </c>
      <c r="J71" s="100">
        <f>Dataset!BM71</f>
        <v>0</v>
      </c>
      <c r="K71" s="100">
        <f>Dataset!AM71</f>
        <v>711695.1</v>
      </c>
      <c r="M71" s="8">
        <f t="shared" si="21"/>
        <v>-2628.34316708592</v>
      </c>
      <c r="N71" s="1">
        <f t="shared" si="22"/>
        <v>1421.0408758690928</v>
      </c>
      <c r="O71" s="1">
        <f t="shared" si="23"/>
        <v>163.46572896986694</v>
      </c>
      <c r="P71" s="1">
        <f t="shared" si="25"/>
        <v>62577.240514952769</v>
      </c>
      <c r="Q71" s="1">
        <f t="shared" si="26"/>
        <v>0</v>
      </c>
      <c r="R71" s="1">
        <f t="shared" si="27"/>
        <v>0</v>
      </c>
      <c r="S71" s="1">
        <f t="shared" si="28"/>
        <v>0</v>
      </c>
      <c r="T71" s="1">
        <f t="shared" si="29"/>
        <v>24236.404257567916</v>
      </c>
      <c r="U71" s="100">
        <f>Dataset!S71</f>
        <v>128</v>
      </c>
      <c r="V71" s="1">
        <f t="shared" si="30"/>
        <v>10978535.450915037</v>
      </c>
      <c r="W71" s="1">
        <f t="shared" si="24"/>
        <v>-293850.86817514524</v>
      </c>
      <c r="X71" s="91">
        <f t="shared" si="31"/>
        <v>2.6765944281817063E-2</v>
      </c>
    </row>
    <row r="72" spans="1:24">
      <c r="A72" s="7">
        <f>Dataset!A72</f>
        <v>43040</v>
      </c>
      <c r="B72">
        <f>Dataset!B72</f>
        <v>2017</v>
      </c>
      <c r="C72">
        <f>Dataset!C72</f>
        <v>11</v>
      </c>
      <c r="D72" s="8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0">
        <f>Dataset!BL72</f>
        <v>0</v>
      </c>
      <c r="I72" s="100">
        <f>Dataset!BF72</f>
        <v>0</v>
      </c>
      <c r="J72" s="100">
        <f>Dataset!BM72</f>
        <v>0</v>
      </c>
      <c r="K72" s="100">
        <f>Dataset!AM72</f>
        <v>711695.1</v>
      </c>
      <c r="M72" s="8">
        <f t="shared" si="21"/>
        <v>-2628.34316708592</v>
      </c>
      <c r="N72" s="1">
        <f t="shared" si="22"/>
        <v>4917.4148294462848</v>
      </c>
      <c r="O72" s="1">
        <f t="shared" si="23"/>
        <v>0</v>
      </c>
      <c r="P72" s="1">
        <f t="shared" si="25"/>
        <v>60558.619853180098</v>
      </c>
      <c r="Q72" s="1">
        <f t="shared" si="26"/>
        <v>0</v>
      </c>
      <c r="R72" s="1">
        <f t="shared" si="27"/>
        <v>0</v>
      </c>
      <c r="S72" s="1">
        <f t="shared" si="28"/>
        <v>0</v>
      </c>
      <c r="T72" s="1">
        <f t="shared" si="29"/>
        <v>24236.404257567916</v>
      </c>
      <c r="U72" s="100">
        <f>Dataset!S72</f>
        <v>130</v>
      </c>
      <c r="V72" s="1">
        <f t="shared" si="30"/>
        <v>11320932.450504089</v>
      </c>
      <c r="W72" s="1">
        <f t="shared" si="24"/>
        <v>103936.2360542696</v>
      </c>
      <c r="X72" s="91">
        <f t="shared" si="31"/>
        <v>9.1808900467064986E-3</v>
      </c>
    </row>
    <row r="73" spans="1:24">
      <c r="A73" s="7">
        <f>Dataset!A73</f>
        <v>43070</v>
      </c>
      <c r="B73">
        <f>Dataset!B73</f>
        <v>2017</v>
      </c>
      <c r="C73">
        <f>Dataset!C73</f>
        <v>12</v>
      </c>
      <c r="D73" s="8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0">
        <f>Dataset!BL73</f>
        <v>0</v>
      </c>
      <c r="I73" s="100">
        <f>Dataset!BF73</f>
        <v>1</v>
      </c>
      <c r="J73" s="100">
        <f>Dataset!BM73</f>
        <v>0</v>
      </c>
      <c r="K73" s="100">
        <f>Dataset!AM73</f>
        <v>711695.1</v>
      </c>
      <c r="M73" s="8">
        <f t="shared" si="21"/>
        <v>-2628.34316708592</v>
      </c>
      <c r="N73" s="1">
        <f t="shared" si="22"/>
        <v>8353.7268035577872</v>
      </c>
      <c r="O73" s="1">
        <f t="shared" si="23"/>
        <v>0</v>
      </c>
      <c r="P73" s="1">
        <f t="shared" si="25"/>
        <v>62577.240514952769</v>
      </c>
      <c r="Q73" s="1">
        <f t="shared" si="26"/>
        <v>0</v>
      </c>
      <c r="R73" s="1">
        <f t="shared" si="27"/>
        <v>-4631.3542612973397</v>
      </c>
      <c r="S73" s="1">
        <f t="shared" si="28"/>
        <v>0</v>
      </c>
      <c r="T73" s="1">
        <f t="shared" si="29"/>
        <v>24236.404257567916</v>
      </c>
      <c r="U73" s="100">
        <f>Dataset!S73</f>
        <v>131</v>
      </c>
      <c r="V73" s="1">
        <f t="shared" si="30"/>
        <v>11515905.313348074</v>
      </c>
      <c r="W73" s="1">
        <f t="shared" si="24"/>
        <v>441630.1362630222</v>
      </c>
      <c r="X73" s="91">
        <f t="shared" si="31"/>
        <v>3.8349580362659737E-2</v>
      </c>
    </row>
    <row r="74" spans="1:24">
      <c r="A74" s="7">
        <f>Dataset!A74</f>
        <v>43101</v>
      </c>
      <c r="B74">
        <f>Dataset!B74</f>
        <v>2018</v>
      </c>
      <c r="C74">
        <f>Dataset!C74</f>
        <v>1</v>
      </c>
      <c r="D74" s="8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0">
        <f>Dataset!BL74</f>
        <v>0</v>
      </c>
      <c r="I74" s="100">
        <f>Dataset!BF74</f>
        <v>0</v>
      </c>
      <c r="J74" s="100">
        <f>Dataset!BM74</f>
        <v>0</v>
      </c>
      <c r="K74" s="100">
        <f>Dataset!AM74</f>
        <v>735936.1</v>
      </c>
      <c r="M74" s="8">
        <f t="shared" si="21"/>
        <v>-2628.34316708592</v>
      </c>
      <c r="N74" s="1">
        <f t="shared" si="22"/>
        <v>8360.1163758413713</v>
      </c>
      <c r="O74" s="1">
        <f t="shared" si="23"/>
        <v>0</v>
      </c>
      <c r="P74" s="1">
        <f t="shared" si="25"/>
        <v>62577.240514952769</v>
      </c>
      <c r="Q74" s="1">
        <f t="shared" si="26"/>
        <v>0</v>
      </c>
      <c r="R74" s="1">
        <f t="shared" si="27"/>
        <v>0</v>
      </c>
      <c r="S74" s="1">
        <f t="shared" si="28"/>
        <v>0</v>
      </c>
      <c r="T74" s="1">
        <f t="shared" si="29"/>
        <v>25061.918829197963</v>
      </c>
      <c r="U74" s="100">
        <f>Dataset!S74</f>
        <v>131</v>
      </c>
      <c r="V74" s="1">
        <f t="shared" si="30"/>
        <v>12231592.164430711</v>
      </c>
      <c r="W74" s="1">
        <f t="shared" si="24"/>
        <v>-311271.43715728074</v>
      </c>
      <c r="X74" s="91">
        <f t="shared" si="31"/>
        <v>2.5448153680471253E-2</v>
      </c>
    </row>
    <row r="75" spans="1:24">
      <c r="A75" s="7">
        <f>Dataset!A75</f>
        <v>43132</v>
      </c>
      <c r="B75">
        <f>Dataset!B75</f>
        <v>2018</v>
      </c>
      <c r="C75">
        <f>Dataset!C75</f>
        <v>2</v>
      </c>
      <c r="D75" s="8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0">
        <f>Dataset!BL75</f>
        <v>0</v>
      </c>
      <c r="I75" s="100">
        <f>Dataset!BF75</f>
        <v>0</v>
      </c>
      <c r="J75" s="100">
        <f>Dataset!BM75</f>
        <v>0</v>
      </c>
      <c r="K75" s="100">
        <f>Dataset!AM75</f>
        <v>735936.1</v>
      </c>
      <c r="M75" s="8">
        <f t="shared" si="21"/>
        <v>-2628.34316708592</v>
      </c>
      <c r="N75" s="1">
        <f t="shared" si="22"/>
        <v>6366.5698233631474</v>
      </c>
      <c r="O75" s="1">
        <f t="shared" si="23"/>
        <v>0</v>
      </c>
      <c r="P75" s="1">
        <f t="shared" si="25"/>
        <v>56521.378529634763</v>
      </c>
      <c r="Q75" s="1">
        <f t="shared" si="26"/>
        <v>0</v>
      </c>
      <c r="R75" s="1">
        <f t="shared" si="27"/>
        <v>0</v>
      </c>
      <c r="S75" s="1">
        <f t="shared" si="28"/>
        <v>0</v>
      </c>
      <c r="T75" s="1">
        <f t="shared" si="29"/>
        <v>25061.918829197963</v>
      </c>
      <c r="U75" s="100">
        <f>Dataset!S75</f>
        <v>132</v>
      </c>
      <c r="V75" s="1">
        <f t="shared" si="30"/>
        <v>11262441.169994514</v>
      </c>
      <c r="W75" s="1">
        <f t="shared" si="24"/>
        <v>211486.07151660509</v>
      </c>
      <c r="X75" s="91">
        <f t="shared" si="31"/>
        <v>1.8777995669362339E-2</v>
      </c>
    </row>
    <row r="76" spans="1:24">
      <c r="A76" s="7">
        <f>Dataset!A76</f>
        <v>43160</v>
      </c>
      <c r="B76">
        <f>Dataset!B76</f>
        <v>2018</v>
      </c>
      <c r="C76">
        <f>Dataset!C76</f>
        <v>3</v>
      </c>
      <c r="D76" s="8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0">
        <f>Dataset!BL76</f>
        <v>0</v>
      </c>
      <c r="I76" s="100">
        <f>Dataset!BF76</f>
        <v>0</v>
      </c>
      <c r="J76" s="100">
        <f>Dataset!BM76</f>
        <v>0</v>
      </c>
      <c r="K76" s="100">
        <f>Dataset!AM76</f>
        <v>735936.1</v>
      </c>
      <c r="M76" s="8">
        <f t="shared" si="21"/>
        <v>-2628.34316708592</v>
      </c>
      <c r="N76" s="1">
        <f t="shared" si="22"/>
        <v>6838.12025789165</v>
      </c>
      <c r="O76" s="1">
        <f t="shared" si="23"/>
        <v>0</v>
      </c>
      <c r="P76" s="1">
        <f t="shared" si="25"/>
        <v>62577.240514952769</v>
      </c>
      <c r="Q76" s="1">
        <f t="shared" si="26"/>
        <v>0</v>
      </c>
      <c r="R76" s="1">
        <f t="shared" si="27"/>
        <v>0</v>
      </c>
      <c r="S76" s="1">
        <f t="shared" si="28"/>
        <v>0</v>
      </c>
      <c r="T76" s="1">
        <f t="shared" si="29"/>
        <v>25061.918829197963</v>
      </c>
      <c r="U76" s="100">
        <f>Dataset!S76</f>
        <v>129</v>
      </c>
      <c r="V76" s="1">
        <f t="shared" si="30"/>
        <v>11848512.800109385</v>
      </c>
      <c r="W76" s="1">
        <f t="shared" si="24"/>
        <v>-2223.2696579992771</v>
      </c>
      <c r="X76" s="91">
        <f t="shared" si="31"/>
        <v>1.8764124202817691E-4</v>
      </c>
    </row>
    <row r="77" spans="1:24">
      <c r="A77" s="7">
        <f>Dataset!A77</f>
        <v>43191</v>
      </c>
      <c r="B77">
        <f>Dataset!B77</f>
        <v>2018</v>
      </c>
      <c r="C77">
        <f>Dataset!C77</f>
        <v>4</v>
      </c>
      <c r="D77" s="8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0">
        <f>Dataset!BL77</f>
        <v>0</v>
      </c>
      <c r="I77" s="100">
        <f>Dataset!BF77</f>
        <v>0</v>
      </c>
      <c r="J77" s="100">
        <f>Dataset!BM77</f>
        <v>0</v>
      </c>
      <c r="K77" s="100">
        <f>Dataset!AM77</f>
        <v>735936.1</v>
      </c>
      <c r="M77" s="8">
        <f t="shared" si="21"/>
        <v>-2628.34316708592</v>
      </c>
      <c r="N77" s="1">
        <f t="shared" si="22"/>
        <v>5270.119219500124</v>
      </c>
      <c r="O77" s="1">
        <f t="shared" si="23"/>
        <v>0</v>
      </c>
      <c r="P77" s="1">
        <f t="shared" si="25"/>
        <v>60558.619853180098</v>
      </c>
      <c r="Q77" s="1">
        <f t="shared" si="26"/>
        <v>0</v>
      </c>
      <c r="R77" s="1">
        <f t="shared" si="27"/>
        <v>0</v>
      </c>
      <c r="S77" s="1">
        <f t="shared" si="28"/>
        <v>0</v>
      </c>
      <c r="T77" s="1">
        <f t="shared" si="29"/>
        <v>25061.918829197963</v>
      </c>
      <c r="U77" s="100">
        <f>Dataset!S77</f>
        <v>137</v>
      </c>
      <c r="V77" s="1">
        <f t="shared" si="30"/>
        <v>12091937.118666541</v>
      </c>
      <c r="W77" s="1">
        <f t="shared" si="24"/>
        <v>1254245.3184030429</v>
      </c>
      <c r="X77" s="91">
        <f t="shared" si="31"/>
        <v>0.10372575593920695</v>
      </c>
    </row>
    <row r="78" spans="1:24">
      <c r="A78" s="7">
        <f>Dataset!A78</f>
        <v>43221</v>
      </c>
      <c r="B78">
        <f>Dataset!B78</f>
        <v>2018</v>
      </c>
      <c r="C78">
        <f>Dataset!C78</f>
        <v>5</v>
      </c>
      <c r="D78" s="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0">
        <f>Dataset!BL78</f>
        <v>0</v>
      </c>
      <c r="I78" s="100">
        <f>Dataset!BF78</f>
        <v>0</v>
      </c>
      <c r="J78" s="100">
        <f>Dataset!BM78</f>
        <v>0</v>
      </c>
      <c r="K78" s="100">
        <f>Dataset!AM78</f>
        <v>735936.1</v>
      </c>
      <c r="M78" s="8">
        <f t="shared" si="21"/>
        <v>-2628.34316708592</v>
      </c>
      <c r="N78" s="1">
        <f t="shared" si="22"/>
        <v>1220.4083061645536</v>
      </c>
      <c r="O78" s="1">
        <f t="shared" si="23"/>
        <v>796.52391570771533</v>
      </c>
      <c r="P78" s="1">
        <f t="shared" si="25"/>
        <v>62577.240514952769</v>
      </c>
      <c r="Q78" s="1">
        <f t="shared" si="26"/>
        <v>0</v>
      </c>
      <c r="R78" s="1">
        <f t="shared" si="27"/>
        <v>0</v>
      </c>
      <c r="S78" s="1">
        <f t="shared" si="28"/>
        <v>0</v>
      </c>
      <c r="T78" s="1">
        <f t="shared" si="29"/>
        <v>25061.918829197963</v>
      </c>
      <c r="U78" s="100">
        <f>Dataset!S78</f>
        <v>127</v>
      </c>
      <c r="V78" s="1">
        <f t="shared" si="30"/>
        <v>11052524.046665009</v>
      </c>
      <c r="W78" s="1">
        <f t="shared" si="24"/>
        <v>101630.6737957336</v>
      </c>
      <c r="X78" s="91">
        <f t="shared" si="31"/>
        <v>9.1952456621344925E-3</v>
      </c>
    </row>
    <row r="79" spans="1:24">
      <c r="A79" s="7">
        <f>Dataset!A79</f>
        <v>43252</v>
      </c>
      <c r="B79">
        <f>Dataset!B79</f>
        <v>2018</v>
      </c>
      <c r="C79">
        <f>Dataset!C79</f>
        <v>6</v>
      </c>
      <c r="D79" s="8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0">
        <f>Dataset!BL79</f>
        <v>0</v>
      </c>
      <c r="I79" s="100">
        <f>Dataset!BF79</f>
        <v>0</v>
      </c>
      <c r="J79" s="100">
        <f>Dataset!BM79</f>
        <v>0</v>
      </c>
      <c r="K79" s="100">
        <f>Dataset!AM79</f>
        <v>735936.1</v>
      </c>
      <c r="M79" s="8">
        <f t="shared" si="21"/>
        <v>-2628.34316708592</v>
      </c>
      <c r="N79" s="1">
        <f t="shared" si="22"/>
        <v>394.87556712549429</v>
      </c>
      <c r="O79" s="1">
        <f t="shared" si="23"/>
        <v>933.24070720978591</v>
      </c>
      <c r="P79" s="1">
        <f t="shared" si="25"/>
        <v>60558.619853180098</v>
      </c>
      <c r="Q79" s="1">
        <f t="shared" si="26"/>
        <v>0</v>
      </c>
      <c r="R79" s="1">
        <f t="shared" si="27"/>
        <v>0</v>
      </c>
      <c r="S79" s="1">
        <f t="shared" si="28"/>
        <v>0</v>
      </c>
      <c r="T79" s="1">
        <f t="shared" si="29"/>
        <v>25061.918829197963</v>
      </c>
      <c r="U79" s="100">
        <f>Dataset!S79</f>
        <v>127</v>
      </c>
      <c r="V79" s="1">
        <f t="shared" si="30"/>
        <v>10708679.597282682</v>
      </c>
      <c r="W79" s="1">
        <f t="shared" si="24"/>
        <v>-293074.38941823319</v>
      </c>
      <c r="X79" s="91">
        <f t="shared" si="31"/>
        <v>2.7367929608483249E-2</v>
      </c>
    </row>
    <row r="80" spans="1:24">
      <c r="A80" s="7">
        <f>Dataset!A80</f>
        <v>43282</v>
      </c>
      <c r="B80">
        <f>Dataset!B80</f>
        <v>2018</v>
      </c>
      <c r="C80">
        <f>Dataset!C80</f>
        <v>7</v>
      </c>
      <c r="D80" s="8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0">
        <f>Dataset!BL80</f>
        <v>0</v>
      </c>
      <c r="I80" s="100">
        <f>Dataset!BF80</f>
        <v>0</v>
      </c>
      <c r="J80" s="100">
        <f>Dataset!BM80</f>
        <v>0</v>
      </c>
      <c r="K80" s="100">
        <f>Dataset!AM80</f>
        <v>735936.1</v>
      </c>
      <c r="M80" s="8">
        <f t="shared" si="21"/>
        <v>-2628.34316708592</v>
      </c>
      <c r="N80" s="1">
        <f t="shared" si="22"/>
        <v>0</v>
      </c>
      <c r="O80" s="1">
        <f t="shared" si="23"/>
        <v>3248.5098502557198</v>
      </c>
      <c r="P80" s="1">
        <f t="shared" si="25"/>
        <v>62577.240514952769</v>
      </c>
      <c r="Q80" s="1">
        <f t="shared" si="26"/>
        <v>0</v>
      </c>
      <c r="R80" s="1">
        <f t="shared" si="27"/>
        <v>0</v>
      </c>
      <c r="S80" s="1">
        <f t="shared" si="28"/>
        <v>0</v>
      </c>
      <c r="T80" s="1">
        <f t="shared" si="29"/>
        <v>25061.918829197963</v>
      </c>
      <c r="U80" s="100">
        <f>Dataset!S80</f>
        <v>128</v>
      </c>
      <c r="V80" s="1">
        <f t="shared" si="30"/>
        <v>11297193.731497029</v>
      </c>
      <c r="W80" s="1">
        <f t="shared" si="24"/>
        <v>-490724.90146749094</v>
      </c>
      <c r="X80" s="91">
        <f t="shared" si="31"/>
        <v>4.3437769868399284E-2</v>
      </c>
    </row>
    <row r="81" spans="1:24">
      <c r="A81" s="7">
        <f>Dataset!A81</f>
        <v>43313</v>
      </c>
      <c r="B81">
        <f>Dataset!B81</f>
        <v>2018</v>
      </c>
      <c r="C81">
        <f>Dataset!C81</f>
        <v>8</v>
      </c>
      <c r="D81" s="8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0">
        <f>Dataset!BL81</f>
        <v>0</v>
      </c>
      <c r="I81" s="100">
        <f>Dataset!BF81</f>
        <v>0</v>
      </c>
      <c r="J81" s="100">
        <f>Dataset!BM81</f>
        <v>0</v>
      </c>
      <c r="K81" s="100">
        <f>Dataset!AM81</f>
        <v>735936.1</v>
      </c>
      <c r="M81" s="8">
        <f t="shared" si="21"/>
        <v>-2628.34316708592</v>
      </c>
      <c r="N81" s="1">
        <f t="shared" si="22"/>
        <v>14.057059023884911</v>
      </c>
      <c r="O81" s="1">
        <f t="shared" si="23"/>
        <v>3628.9391831310463</v>
      </c>
      <c r="P81" s="1">
        <f t="shared" si="25"/>
        <v>62577.240514952769</v>
      </c>
      <c r="Q81" s="1">
        <f t="shared" si="26"/>
        <v>0</v>
      </c>
      <c r="R81" s="1">
        <f t="shared" si="27"/>
        <v>0</v>
      </c>
      <c r="S81" s="1">
        <f t="shared" si="28"/>
        <v>0</v>
      </c>
      <c r="T81" s="1">
        <f t="shared" si="29"/>
        <v>25061.918829197963</v>
      </c>
      <c r="U81" s="100">
        <f>Dataset!S81</f>
        <v>126</v>
      </c>
      <c r="V81" s="1">
        <f t="shared" si="30"/>
        <v>11170380.364821687</v>
      </c>
      <c r="W81" s="1">
        <f t="shared" si="24"/>
        <v>-364294.28418877907</v>
      </c>
      <c r="X81" s="91">
        <f t="shared" si="31"/>
        <v>3.2612522787140948E-2</v>
      </c>
    </row>
    <row r="82" spans="1:24">
      <c r="A82" s="7">
        <f>Dataset!A82</f>
        <v>43344</v>
      </c>
      <c r="B82">
        <f>Dataset!B82</f>
        <v>2018</v>
      </c>
      <c r="C82">
        <f>Dataset!C82</f>
        <v>9</v>
      </c>
      <c r="D82" s="8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0">
        <f>Dataset!BL82</f>
        <v>0</v>
      </c>
      <c r="I82" s="100">
        <f>Dataset!BF82</f>
        <v>0</v>
      </c>
      <c r="J82" s="100">
        <f>Dataset!BM82</f>
        <v>0</v>
      </c>
      <c r="K82" s="100">
        <f>Dataset!AM82</f>
        <v>735936.1</v>
      </c>
      <c r="M82" s="8">
        <f t="shared" si="21"/>
        <v>-2628.34316708592</v>
      </c>
      <c r="N82" s="1">
        <f t="shared" si="22"/>
        <v>558.44861758524598</v>
      </c>
      <c r="O82" s="1">
        <f t="shared" si="23"/>
        <v>1628.7130813724925</v>
      </c>
      <c r="P82" s="1">
        <f t="shared" si="25"/>
        <v>60558.619853180098</v>
      </c>
      <c r="Q82" s="1">
        <f t="shared" si="26"/>
        <v>0</v>
      </c>
      <c r="R82" s="1">
        <f t="shared" si="27"/>
        <v>0</v>
      </c>
      <c r="S82" s="1">
        <f t="shared" si="28"/>
        <v>0</v>
      </c>
      <c r="T82" s="1">
        <f t="shared" si="29"/>
        <v>25061.918829197963</v>
      </c>
      <c r="U82" s="100">
        <f>Dataset!S82</f>
        <v>125</v>
      </c>
      <c r="V82" s="1">
        <f t="shared" si="30"/>
        <v>10647419.651781235</v>
      </c>
      <c r="W82" s="1">
        <f t="shared" si="24"/>
        <v>-440154.14787359536</v>
      </c>
      <c r="X82" s="91">
        <f t="shared" si="31"/>
        <v>4.1339043849930424E-2</v>
      </c>
    </row>
    <row r="83" spans="1:24">
      <c r="A83" s="7">
        <f>Dataset!A83</f>
        <v>43374</v>
      </c>
      <c r="B83">
        <f>Dataset!B83</f>
        <v>2018</v>
      </c>
      <c r="C83">
        <f>Dataset!C83</f>
        <v>10</v>
      </c>
      <c r="D83" s="8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0">
        <f>Dataset!BL83</f>
        <v>0</v>
      </c>
      <c r="I83" s="100">
        <f>Dataset!BF83</f>
        <v>0</v>
      </c>
      <c r="J83" s="100">
        <f>Dataset!BM83</f>
        <v>0</v>
      </c>
      <c r="K83" s="100">
        <f>Dataset!AM83</f>
        <v>735936.1</v>
      </c>
      <c r="M83" s="8">
        <f t="shared" si="21"/>
        <v>-2628.34316708592</v>
      </c>
      <c r="N83" s="1">
        <f t="shared" si="22"/>
        <v>3010.766460024804</v>
      </c>
      <c r="O83" s="1">
        <f t="shared" si="23"/>
        <v>374.48512454914976</v>
      </c>
      <c r="P83" s="1">
        <f t="shared" si="25"/>
        <v>62577.240514952769</v>
      </c>
      <c r="Q83" s="1">
        <f t="shared" si="26"/>
        <v>0</v>
      </c>
      <c r="R83" s="1">
        <f t="shared" si="27"/>
        <v>0</v>
      </c>
      <c r="S83" s="1">
        <f t="shared" si="28"/>
        <v>0</v>
      </c>
      <c r="T83" s="1">
        <f t="shared" si="29"/>
        <v>25061.918829197963</v>
      </c>
      <c r="U83" s="100">
        <f>Dataset!S83</f>
        <v>127</v>
      </c>
      <c r="V83" s="1">
        <f t="shared" si="30"/>
        <v>11226300.605728123</v>
      </c>
      <c r="W83" s="1">
        <f t="shared" si="24"/>
        <v>-99273.339140931144</v>
      </c>
      <c r="X83" s="91">
        <f t="shared" si="31"/>
        <v>8.8429254326467775E-3</v>
      </c>
    </row>
    <row r="84" spans="1:24">
      <c r="A84" s="7">
        <f>Dataset!A84</f>
        <v>43405</v>
      </c>
      <c r="B84">
        <f>Dataset!B84</f>
        <v>2018</v>
      </c>
      <c r="C84">
        <f>Dataset!C84</f>
        <v>11</v>
      </c>
      <c r="D84" s="8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0">
        <f>Dataset!BL84</f>
        <v>0</v>
      </c>
      <c r="I84" s="100">
        <f>Dataset!BF84</f>
        <v>0</v>
      </c>
      <c r="J84" s="100">
        <f>Dataset!BM84</f>
        <v>0</v>
      </c>
      <c r="K84" s="100">
        <f>Dataset!AM84</f>
        <v>735936.1</v>
      </c>
      <c r="M84" s="8">
        <f t="shared" si="21"/>
        <v>-2628.34316708592</v>
      </c>
      <c r="N84" s="1">
        <f t="shared" si="22"/>
        <v>5661.161043255468</v>
      </c>
      <c r="O84" s="1">
        <f t="shared" si="23"/>
        <v>0</v>
      </c>
      <c r="P84" s="1">
        <f t="shared" si="25"/>
        <v>60558.619853180098</v>
      </c>
      <c r="Q84" s="1">
        <f t="shared" si="26"/>
        <v>0</v>
      </c>
      <c r="R84" s="1">
        <f t="shared" si="27"/>
        <v>0</v>
      </c>
      <c r="S84" s="1">
        <f t="shared" si="28"/>
        <v>0</v>
      </c>
      <c r="T84" s="1">
        <f t="shared" si="29"/>
        <v>25061.918829197963</v>
      </c>
      <c r="U84" s="100">
        <f>Dataset!S84</f>
        <v>124</v>
      </c>
      <c r="V84" s="1">
        <f t="shared" si="30"/>
        <v>10993016.213259902</v>
      </c>
      <c r="W84" s="1">
        <f t="shared" si="24"/>
        <v>-468628.67201370932</v>
      </c>
      <c r="X84" s="91">
        <f t="shared" si="31"/>
        <v>4.2629671686324276E-2</v>
      </c>
    </row>
    <row r="85" spans="1:24">
      <c r="A85" s="7">
        <f>Dataset!A85</f>
        <v>43435</v>
      </c>
      <c r="B85">
        <f>Dataset!B85</f>
        <v>2018</v>
      </c>
      <c r="C85">
        <f>Dataset!C85</f>
        <v>12</v>
      </c>
      <c r="D85" s="8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0">
        <f>Dataset!BL85</f>
        <v>0</v>
      </c>
      <c r="I85" s="100">
        <f>Dataset!BF85</f>
        <v>1</v>
      </c>
      <c r="J85" s="100">
        <f>Dataset!BM85</f>
        <v>0</v>
      </c>
      <c r="K85" s="100">
        <f>Dataset!AM85</f>
        <v>735936.1</v>
      </c>
      <c r="M85" s="8">
        <f t="shared" si="21"/>
        <v>-2628.34316708592</v>
      </c>
      <c r="N85" s="1">
        <f t="shared" si="22"/>
        <v>6725.6637857005699</v>
      </c>
      <c r="O85" s="1">
        <f t="shared" si="23"/>
        <v>0</v>
      </c>
      <c r="P85" s="1">
        <f t="shared" si="25"/>
        <v>62577.240514952769</v>
      </c>
      <c r="Q85" s="1">
        <f t="shared" si="26"/>
        <v>0</v>
      </c>
      <c r="R85" s="1">
        <f t="shared" si="27"/>
        <v>-4631.3542612973397</v>
      </c>
      <c r="S85" s="1">
        <f t="shared" si="28"/>
        <v>0</v>
      </c>
      <c r="T85" s="1">
        <f t="shared" si="29"/>
        <v>25061.918829197963</v>
      </c>
      <c r="U85" s="100">
        <f>Dataset!S85</f>
        <v>125</v>
      </c>
      <c r="V85" s="1">
        <f t="shared" si="30"/>
        <v>10888140.712683506</v>
      </c>
      <c r="W85" s="1">
        <f t="shared" si="24"/>
        <v>-444752.66628022119</v>
      </c>
      <c r="X85" s="91">
        <f t="shared" si="31"/>
        <v>4.0847439247559729E-2</v>
      </c>
    </row>
    <row r="86" spans="1:24">
      <c r="A86" s="7">
        <f>Dataset!A86</f>
        <v>43466</v>
      </c>
      <c r="B86">
        <f>Dataset!B86</f>
        <v>2019</v>
      </c>
      <c r="C86">
        <f>Dataset!C86</f>
        <v>1</v>
      </c>
      <c r="D86" s="8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0">
        <f>Dataset!BL86</f>
        <v>0</v>
      </c>
      <c r="I86" s="100">
        <f>Dataset!BF86</f>
        <v>0</v>
      </c>
      <c r="J86" s="100">
        <f>Dataset!BM86</f>
        <v>0</v>
      </c>
      <c r="K86" s="100">
        <f>Dataset!AM86</f>
        <v>752393.2</v>
      </c>
      <c r="M86" s="8">
        <f t="shared" si="21"/>
        <v>-2628.34316708592</v>
      </c>
      <c r="N86" s="1">
        <f t="shared" si="22"/>
        <v>9148.5895956356417</v>
      </c>
      <c r="O86" s="1">
        <f t="shared" si="23"/>
        <v>0</v>
      </c>
      <c r="P86" s="1">
        <f t="shared" si="25"/>
        <v>62577.240514952769</v>
      </c>
      <c r="Q86" s="1">
        <f t="shared" si="26"/>
        <v>0</v>
      </c>
      <c r="R86" s="1">
        <f t="shared" si="27"/>
        <v>0</v>
      </c>
      <c r="S86" s="1">
        <f t="shared" si="28"/>
        <v>0</v>
      </c>
      <c r="T86" s="1">
        <f t="shared" si="29"/>
        <v>25622.356759018221</v>
      </c>
      <c r="U86" s="100">
        <f>Dataset!S86</f>
        <v>125</v>
      </c>
      <c r="V86" s="1">
        <f t="shared" si="30"/>
        <v>11839980.462815089</v>
      </c>
      <c r="W86" s="1">
        <f t="shared" si="24"/>
        <v>-355973.84922557697</v>
      </c>
      <c r="X86" s="91">
        <f t="shared" si="31"/>
        <v>3.0065408498228228E-2</v>
      </c>
    </row>
    <row r="87" spans="1:24">
      <c r="A87" s="7">
        <f>Dataset!A87</f>
        <v>43497</v>
      </c>
      <c r="B87">
        <f>Dataset!B87</f>
        <v>2019</v>
      </c>
      <c r="C87">
        <f>Dataset!C87</f>
        <v>2</v>
      </c>
      <c r="D87" s="8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0">
        <f>Dataset!BL87</f>
        <v>0</v>
      </c>
      <c r="I87" s="100">
        <f>Dataset!BF87</f>
        <v>0</v>
      </c>
      <c r="J87" s="100">
        <f>Dataset!BM87</f>
        <v>0</v>
      </c>
      <c r="K87" s="100">
        <f>Dataset!AM87</f>
        <v>752393.2</v>
      </c>
      <c r="M87" s="8">
        <f t="shared" si="21"/>
        <v>-2628.34316708592</v>
      </c>
      <c r="N87" s="1">
        <f t="shared" si="22"/>
        <v>7391.4572176500287</v>
      </c>
      <c r="O87" s="1">
        <f t="shared" si="23"/>
        <v>0</v>
      </c>
      <c r="P87" s="1">
        <f t="shared" si="25"/>
        <v>56521.378529634763</v>
      </c>
      <c r="Q87" s="1">
        <f t="shared" si="26"/>
        <v>0</v>
      </c>
      <c r="R87" s="1">
        <f t="shared" si="27"/>
        <v>0</v>
      </c>
      <c r="S87" s="1">
        <f t="shared" si="28"/>
        <v>0</v>
      </c>
      <c r="T87" s="1">
        <f t="shared" si="29"/>
        <v>25622.356759018221</v>
      </c>
      <c r="U87" s="100">
        <f>Dataset!S87</f>
        <v>124</v>
      </c>
      <c r="V87" s="1">
        <f t="shared" si="30"/>
        <v>10776449.31806292</v>
      </c>
      <c r="W87" s="1">
        <f t="shared" si="24"/>
        <v>-310667.4785236381</v>
      </c>
      <c r="X87" s="91">
        <f t="shared" si="31"/>
        <v>2.8828370955442023E-2</v>
      </c>
    </row>
    <row r="88" spans="1:24">
      <c r="A88" s="7">
        <f>Dataset!A88</f>
        <v>43525</v>
      </c>
      <c r="B88">
        <f>Dataset!B88</f>
        <v>2019</v>
      </c>
      <c r="C88">
        <f>Dataset!C88</f>
        <v>3</v>
      </c>
      <c r="D88" s="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0">
        <f>Dataset!BL88</f>
        <v>0</v>
      </c>
      <c r="I88" s="100">
        <f>Dataset!BF88</f>
        <v>0</v>
      </c>
      <c r="J88" s="100">
        <f>Dataset!BM88</f>
        <v>0</v>
      </c>
      <c r="K88" s="100">
        <f>Dataset!AM88</f>
        <v>752393.2</v>
      </c>
      <c r="M88" s="8">
        <f t="shared" si="21"/>
        <v>-2628.34316708592</v>
      </c>
      <c r="N88" s="1">
        <f t="shared" si="22"/>
        <v>7019.5841107454362</v>
      </c>
      <c r="O88" s="1">
        <f t="shared" si="23"/>
        <v>0</v>
      </c>
      <c r="P88" s="1">
        <f t="shared" si="25"/>
        <v>62577.240514952769</v>
      </c>
      <c r="Q88" s="1">
        <f t="shared" si="26"/>
        <v>0</v>
      </c>
      <c r="R88" s="1">
        <f t="shared" si="27"/>
        <v>0</v>
      </c>
      <c r="S88" s="1">
        <f t="shared" si="28"/>
        <v>0</v>
      </c>
      <c r="T88" s="1">
        <f t="shared" si="29"/>
        <v>25622.356759018221</v>
      </c>
      <c r="U88" s="100">
        <f>Dataset!S88</f>
        <v>124</v>
      </c>
      <c r="V88" s="1">
        <f t="shared" si="30"/>
        <v>11481263.938986182</v>
      </c>
      <c r="W88" s="1">
        <f t="shared" si="24"/>
        <v>-198349.57230070606</v>
      </c>
      <c r="X88" s="91">
        <f t="shared" si="31"/>
        <v>1.7275935241518426E-2</v>
      </c>
    </row>
    <row r="89" spans="1:24">
      <c r="A89" s="7">
        <f>Dataset!A89</f>
        <v>43556</v>
      </c>
      <c r="B89">
        <f>Dataset!B89</f>
        <v>2019</v>
      </c>
      <c r="C89">
        <f>Dataset!C89</f>
        <v>4</v>
      </c>
      <c r="D89" s="8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0">
        <f>Dataset!BL89</f>
        <v>0</v>
      </c>
      <c r="I89" s="100">
        <f>Dataset!BF89</f>
        <v>0</v>
      </c>
      <c r="J89" s="100">
        <f>Dataset!BM89</f>
        <v>0</v>
      </c>
      <c r="K89" s="100">
        <f>Dataset!AM89</f>
        <v>752393.2</v>
      </c>
      <c r="M89" s="8">
        <f t="shared" si="21"/>
        <v>-2628.34316708592</v>
      </c>
      <c r="N89" s="1">
        <f t="shared" si="22"/>
        <v>4231.1747661893578</v>
      </c>
      <c r="O89" s="1">
        <f t="shared" si="23"/>
        <v>0</v>
      </c>
      <c r="P89" s="1">
        <f t="shared" si="25"/>
        <v>60558.619853180098</v>
      </c>
      <c r="Q89" s="1">
        <f t="shared" si="26"/>
        <v>0</v>
      </c>
      <c r="R89" s="1">
        <f t="shared" si="27"/>
        <v>0</v>
      </c>
      <c r="S89" s="1">
        <f t="shared" si="28"/>
        <v>0</v>
      </c>
      <c r="T89" s="1">
        <f t="shared" si="29"/>
        <v>25622.356759018221</v>
      </c>
      <c r="U89" s="100">
        <f>Dataset!S89</f>
        <v>124</v>
      </c>
      <c r="V89" s="1">
        <f t="shared" si="30"/>
        <v>10885192.218201417</v>
      </c>
      <c r="W89" s="1">
        <f t="shared" si="24"/>
        <v>164228.08429875784</v>
      </c>
      <c r="X89" s="91">
        <f t="shared" si="31"/>
        <v>1.5087292994619582E-2</v>
      </c>
    </row>
    <row r="90" spans="1:24">
      <c r="A90" s="7">
        <f>Dataset!A90</f>
        <v>43586</v>
      </c>
      <c r="B90">
        <f>Dataset!B90</f>
        <v>2019</v>
      </c>
      <c r="C90">
        <f>Dataset!C90</f>
        <v>5</v>
      </c>
      <c r="D90" s="8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0">
        <f>Dataset!BL90</f>
        <v>0</v>
      </c>
      <c r="I90" s="100">
        <f>Dataset!BF90</f>
        <v>0</v>
      </c>
      <c r="J90" s="100">
        <f>Dataset!BM90</f>
        <v>0</v>
      </c>
      <c r="K90" s="100">
        <f>Dataset!AM90</f>
        <v>752393.2</v>
      </c>
      <c r="M90" s="8">
        <f t="shared" si="21"/>
        <v>-2628.34316708592</v>
      </c>
      <c r="N90" s="1">
        <f t="shared" si="22"/>
        <v>2295.1343642633906</v>
      </c>
      <c r="O90" s="1">
        <f t="shared" si="23"/>
        <v>0</v>
      </c>
      <c r="P90" s="1">
        <f t="shared" si="25"/>
        <v>62577.240514952769</v>
      </c>
      <c r="Q90" s="1">
        <f t="shared" si="26"/>
        <v>0</v>
      </c>
      <c r="R90" s="1">
        <f t="shared" si="27"/>
        <v>0</v>
      </c>
      <c r="S90" s="1">
        <f t="shared" si="28"/>
        <v>0</v>
      </c>
      <c r="T90" s="1">
        <f t="shared" si="29"/>
        <v>25622.356759018221</v>
      </c>
      <c r="U90" s="100">
        <f>Dataset!S90</f>
        <v>124</v>
      </c>
      <c r="V90" s="1">
        <f t="shared" si="30"/>
        <v>10895432.170422411</v>
      </c>
      <c r="W90" s="1">
        <f t="shared" si="24"/>
        <v>109135.93145177513</v>
      </c>
      <c r="X90" s="91">
        <f t="shared" si="31"/>
        <v>1.0016668429917268E-2</v>
      </c>
    </row>
    <row r="91" spans="1:24">
      <c r="A91" s="7">
        <f>Dataset!A91</f>
        <v>43617</v>
      </c>
      <c r="B91">
        <f>Dataset!B91</f>
        <v>2019</v>
      </c>
      <c r="C91">
        <f>Dataset!C91</f>
        <v>6</v>
      </c>
      <c r="D91" s="8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0">
        <f>Dataset!BL91</f>
        <v>0</v>
      </c>
      <c r="I91" s="100">
        <f>Dataset!BF91</f>
        <v>0</v>
      </c>
      <c r="J91" s="100">
        <f>Dataset!BM91</f>
        <v>0</v>
      </c>
      <c r="K91" s="100">
        <f>Dataset!AM91</f>
        <v>752393.2</v>
      </c>
      <c r="M91" s="8">
        <f t="shared" si="21"/>
        <v>-2628.34316708592</v>
      </c>
      <c r="N91" s="1">
        <f t="shared" si="22"/>
        <v>684.96214880021012</v>
      </c>
      <c r="O91" s="1">
        <f t="shared" si="23"/>
        <v>502.28560356195482</v>
      </c>
      <c r="P91" s="1">
        <f t="shared" si="25"/>
        <v>60558.619853180098</v>
      </c>
      <c r="Q91" s="1">
        <f t="shared" si="26"/>
        <v>0</v>
      </c>
      <c r="R91" s="1">
        <f t="shared" si="27"/>
        <v>0</v>
      </c>
      <c r="S91" s="1">
        <f t="shared" si="28"/>
        <v>0</v>
      </c>
      <c r="T91" s="1">
        <f t="shared" si="29"/>
        <v>25622.356759018221</v>
      </c>
      <c r="U91" s="100">
        <f>Dataset!S91</f>
        <v>124</v>
      </c>
      <c r="V91" s="1">
        <f t="shared" si="30"/>
        <v>10507745.268486846</v>
      </c>
      <c r="W91" s="1">
        <f t="shared" si="24"/>
        <v>-131762.77532300167</v>
      </c>
      <c r="X91" s="91">
        <f t="shared" si="31"/>
        <v>1.2539585986935138E-2</v>
      </c>
    </row>
    <row r="92" spans="1:24">
      <c r="A92" s="7">
        <f>Dataset!A92</f>
        <v>43647</v>
      </c>
      <c r="B92">
        <f>Dataset!B92</f>
        <v>2019</v>
      </c>
      <c r="C92">
        <f>Dataset!C92</f>
        <v>7</v>
      </c>
      <c r="D92" s="8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0">
        <f>Dataset!BL92</f>
        <v>0</v>
      </c>
      <c r="I92" s="100">
        <f>Dataset!BF92</f>
        <v>0</v>
      </c>
      <c r="J92" s="100">
        <f>Dataset!BM92</f>
        <v>0</v>
      </c>
      <c r="K92" s="100">
        <f>Dataset!AM92</f>
        <v>752393.2</v>
      </c>
      <c r="M92" s="8">
        <f t="shared" si="21"/>
        <v>-2628.34316708592</v>
      </c>
      <c r="N92" s="1">
        <f t="shared" si="22"/>
        <v>0</v>
      </c>
      <c r="O92" s="1">
        <f t="shared" si="23"/>
        <v>3129.6256837321798</v>
      </c>
      <c r="P92" s="1">
        <f t="shared" si="25"/>
        <v>62577.240514952769</v>
      </c>
      <c r="Q92" s="1">
        <f t="shared" si="26"/>
        <v>0</v>
      </c>
      <c r="R92" s="1">
        <f t="shared" si="27"/>
        <v>0</v>
      </c>
      <c r="S92" s="1">
        <f t="shared" si="28"/>
        <v>0</v>
      </c>
      <c r="T92" s="1">
        <f t="shared" si="29"/>
        <v>25622.356759018221</v>
      </c>
      <c r="U92" s="100">
        <f>Dataset!S92</f>
        <v>124</v>
      </c>
      <c r="V92" s="1">
        <f t="shared" si="30"/>
        <v>10998909.094036538</v>
      </c>
      <c r="W92" s="1">
        <f t="shared" si="24"/>
        <v>8969.8404396548867</v>
      </c>
      <c r="X92" s="91">
        <f t="shared" si="31"/>
        <v>8.1552091784431739E-4</v>
      </c>
    </row>
    <row r="93" spans="1:24">
      <c r="A93" s="7">
        <f>Dataset!A93</f>
        <v>43678</v>
      </c>
      <c r="B93">
        <f>Dataset!B93</f>
        <v>2019</v>
      </c>
      <c r="C93">
        <f>Dataset!C93</f>
        <v>8</v>
      </c>
      <c r="D93" s="8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0">
        <f>Dataset!BL93</f>
        <v>0</v>
      </c>
      <c r="I93" s="100">
        <f>Dataset!BF93</f>
        <v>0</v>
      </c>
      <c r="J93" s="100">
        <f>Dataset!BM93</f>
        <v>0</v>
      </c>
      <c r="K93" s="100">
        <f>Dataset!AM93</f>
        <v>752393.2</v>
      </c>
      <c r="M93" s="8">
        <f t="shared" si="21"/>
        <v>-2628.34316708592</v>
      </c>
      <c r="N93" s="1">
        <f t="shared" si="22"/>
        <v>0</v>
      </c>
      <c r="O93" s="1">
        <f t="shared" si="23"/>
        <v>1685.183060471174</v>
      </c>
      <c r="P93" s="1">
        <f t="shared" si="25"/>
        <v>62577.240514952769</v>
      </c>
      <c r="Q93" s="1">
        <f t="shared" si="26"/>
        <v>0</v>
      </c>
      <c r="R93" s="1">
        <f t="shared" si="27"/>
        <v>0</v>
      </c>
      <c r="S93" s="1">
        <f t="shared" si="28"/>
        <v>0</v>
      </c>
      <c r="T93" s="1">
        <f t="shared" si="29"/>
        <v>25622.356759018221</v>
      </c>
      <c r="U93" s="100">
        <f>Dataset!S93</f>
        <v>124</v>
      </c>
      <c r="V93" s="1">
        <f t="shared" si="30"/>
        <v>10819798.208752174</v>
      </c>
      <c r="W93" s="1">
        <f t="shared" si="24"/>
        <v>-468053.33290622383</v>
      </c>
      <c r="X93" s="91">
        <f t="shared" si="31"/>
        <v>4.3258970627346245E-2</v>
      </c>
    </row>
    <row r="94" spans="1:24">
      <c r="A94" s="7">
        <f>Dataset!A94</f>
        <v>43709</v>
      </c>
      <c r="B94">
        <f>Dataset!B94</f>
        <v>2019</v>
      </c>
      <c r="C94">
        <f>Dataset!C94</f>
        <v>9</v>
      </c>
      <c r="D94" s="8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0">
        <f>Dataset!BL94</f>
        <v>0</v>
      </c>
      <c r="I94" s="100">
        <f>Dataset!BF94</f>
        <v>0</v>
      </c>
      <c r="J94" s="100">
        <f>Dataset!BM94</f>
        <v>0</v>
      </c>
      <c r="K94" s="100">
        <f>Dataset!AM94</f>
        <v>752393.2</v>
      </c>
      <c r="M94" s="8">
        <f t="shared" si="21"/>
        <v>-2628.34316708592</v>
      </c>
      <c r="N94" s="1">
        <f t="shared" si="22"/>
        <v>329.70192983293697</v>
      </c>
      <c r="O94" s="1">
        <f t="shared" si="23"/>
        <v>439.87141613709656</v>
      </c>
      <c r="P94" s="1">
        <f t="shared" si="25"/>
        <v>60558.619853180098</v>
      </c>
      <c r="Q94" s="1">
        <f t="shared" si="26"/>
        <v>0</v>
      </c>
      <c r="R94" s="1">
        <f t="shared" si="27"/>
        <v>0</v>
      </c>
      <c r="S94" s="1">
        <f t="shared" si="28"/>
        <v>0</v>
      </c>
      <c r="T94" s="1">
        <f t="shared" si="29"/>
        <v>25622.356759018221</v>
      </c>
      <c r="U94" s="100">
        <f>Dataset!S94</f>
        <v>127</v>
      </c>
      <c r="V94" s="1">
        <f t="shared" si="30"/>
        <v>10708920.262467468</v>
      </c>
      <c r="W94" s="1">
        <f t="shared" si="24"/>
        <v>-264881.42861604504</v>
      </c>
      <c r="X94" s="91">
        <f t="shared" si="31"/>
        <v>2.4734653179219121E-2</v>
      </c>
    </row>
    <row r="95" spans="1:24">
      <c r="A95" s="7">
        <f>Dataset!A95</f>
        <v>43739</v>
      </c>
      <c r="B95">
        <f>Dataset!B95</f>
        <v>2019</v>
      </c>
      <c r="C95">
        <f>Dataset!C95</f>
        <v>10</v>
      </c>
      <c r="D95" s="8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0">
        <f>Dataset!BL95</f>
        <v>0</v>
      </c>
      <c r="I95" s="100">
        <f>Dataset!BF95</f>
        <v>0</v>
      </c>
      <c r="J95" s="100">
        <f>Dataset!BM95</f>
        <v>0</v>
      </c>
      <c r="K95" s="100">
        <f>Dataset!AM95</f>
        <v>752393.2</v>
      </c>
      <c r="M95" s="8">
        <f t="shared" si="21"/>
        <v>-2628.34316708592</v>
      </c>
      <c r="N95" s="1">
        <f t="shared" si="22"/>
        <v>2461.2632436365761</v>
      </c>
      <c r="O95" s="1">
        <f t="shared" si="23"/>
        <v>112.93995819736261</v>
      </c>
      <c r="P95" s="1">
        <f t="shared" si="25"/>
        <v>62577.240514952769</v>
      </c>
      <c r="Q95" s="1">
        <f t="shared" si="26"/>
        <v>0</v>
      </c>
      <c r="R95" s="1">
        <f t="shared" si="27"/>
        <v>0</v>
      </c>
      <c r="S95" s="1">
        <f t="shared" si="28"/>
        <v>0</v>
      </c>
      <c r="T95" s="1">
        <f t="shared" si="29"/>
        <v>25622.356759018221</v>
      </c>
      <c r="U95" s="100">
        <f>Dataset!S95</f>
        <v>129</v>
      </c>
      <c r="V95" s="1">
        <f t="shared" si="30"/>
        <v>11370763.992824752</v>
      </c>
      <c r="W95" s="1">
        <f t="shared" si="24"/>
        <v>375953.89356852323</v>
      </c>
      <c r="X95" s="91">
        <f t="shared" si="31"/>
        <v>3.3063204355112806E-2</v>
      </c>
    </row>
    <row r="96" spans="1:24">
      <c r="A96" s="7">
        <f>Dataset!A96</f>
        <v>43770</v>
      </c>
      <c r="B96">
        <f>Dataset!B96</f>
        <v>2019</v>
      </c>
      <c r="C96">
        <f>Dataset!C96</f>
        <v>11</v>
      </c>
      <c r="D96" s="8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0">
        <f>Dataset!BL96</f>
        <v>0</v>
      </c>
      <c r="I96" s="100">
        <f>Dataset!BF96</f>
        <v>0</v>
      </c>
      <c r="J96" s="100">
        <f>Dataset!BM96</f>
        <v>0</v>
      </c>
      <c r="K96" s="100">
        <f>Dataset!AM96</f>
        <v>752393.2</v>
      </c>
      <c r="M96" s="8">
        <f t="shared" si="21"/>
        <v>-2628.34316708592</v>
      </c>
      <c r="N96" s="1">
        <f t="shared" si="22"/>
        <v>5919.2997635122638</v>
      </c>
      <c r="O96" s="1">
        <f t="shared" si="23"/>
        <v>0</v>
      </c>
      <c r="P96" s="1">
        <f t="shared" si="25"/>
        <v>60558.619853180098</v>
      </c>
      <c r="Q96" s="1">
        <f t="shared" si="26"/>
        <v>0</v>
      </c>
      <c r="R96" s="1">
        <f t="shared" si="27"/>
        <v>0</v>
      </c>
      <c r="S96" s="1">
        <f t="shared" si="28"/>
        <v>0</v>
      </c>
      <c r="T96" s="1">
        <f t="shared" si="29"/>
        <v>25622.356759018221</v>
      </c>
      <c r="U96" s="100">
        <f>Dataset!S96</f>
        <v>126</v>
      </c>
      <c r="V96" s="1">
        <f t="shared" si="30"/>
        <v>11273463.584286707</v>
      </c>
      <c r="W96" s="1">
        <f t="shared" si="24"/>
        <v>-152463.20467334613</v>
      </c>
      <c r="X96" s="91">
        <f t="shared" si="31"/>
        <v>1.3524078339673172E-2</v>
      </c>
    </row>
    <row r="97" spans="1:24">
      <c r="A97" s="7">
        <f>Dataset!A97</f>
        <v>43800</v>
      </c>
      <c r="B97">
        <f>Dataset!B97</f>
        <v>2019</v>
      </c>
      <c r="C97">
        <f>Dataset!C97</f>
        <v>12</v>
      </c>
      <c r="D97" s="8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0">
        <f>Dataset!BL97</f>
        <v>0</v>
      </c>
      <c r="I97" s="100">
        <f>Dataset!BF97</f>
        <v>1</v>
      </c>
      <c r="J97" s="100">
        <f>Dataset!BM97</f>
        <v>0</v>
      </c>
      <c r="K97" s="100">
        <f>Dataset!AM97</f>
        <v>752393.2</v>
      </c>
      <c r="M97" s="8">
        <f t="shared" si="21"/>
        <v>-2628.34316708592</v>
      </c>
      <c r="N97" s="1">
        <f t="shared" si="22"/>
        <v>6659.2122339512971</v>
      </c>
      <c r="O97" s="1">
        <f t="shared" si="23"/>
        <v>0</v>
      </c>
      <c r="P97" s="1">
        <f t="shared" si="25"/>
        <v>62577.240514952769</v>
      </c>
      <c r="Q97" s="1">
        <f t="shared" si="26"/>
        <v>0</v>
      </c>
      <c r="R97" s="1">
        <f t="shared" si="27"/>
        <v>-4631.3542612973397</v>
      </c>
      <c r="S97" s="1">
        <f t="shared" si="28"/>
        <v>0</v>
      </c>
      <c r="T97" s="1">
        <f t="shared" si="29"/>
        <v>25622.356759018221</v>
      </c>
      <c r="U97" s="100">
        <f>Dataset!S97</f>
        <v>126</v>
      </c>
      <c r="V97" s="1">
        <f t="shared" si="30"/>
        <v>11037488.122021917</v>
      </c>
      <c r="W97" s="1">
        <f t="shared" si="24"/>
        <v>97119.913288353011</v>
      </c>
      <c r="X97" s="91">
        <f t="shared" si="31"/>
        <v>8.7990956107649211E-3</v>
      </c>
    </row>
    <row r="98" spans="1:24">
      <c r="A98" s="7">
        <f>Dataset!A98</f>
        <v>43831</v>
      </c>
      <c r="B98">
        <f>Dataset!B98</f>
        <v>2020</v>
      </c>
      <c r="C98">
        <f>Dataset!C98</f>
        <v>1</v>
      </c>
      <c r="D98" s="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0">
        <f>Dataset!BL98</f>
        <v>0</v>
      </c>
      <c r="I98" s="100">
        <f>Dataset!BF98</f>
        <v>0</v>
      </c>
      <c r="J98" s="100">
        <f>Dataset!BM98</f>
        <v>0</v>
      </c>
      <c r="K98" s="100">
        <f>Dataset!AM98</f>
        <v>716151.8</v>
      </c>
      <c r="M98" s="8">
        <f t="shared" ref="M98:M121" si="32">$AC$9</f>
        <v>-2628.34316708592</v>
      </c>
      <c r="N98" s="1">
        <f t="shared" ref="N98:N117" si="33">E98*$AC$10</f>
        <v>7051.5319721633568</v>
      </c>
      <c r="O98" s="1">
        <f t="shared" ref="O98:O117" si="34">F98*$AC$11</f>
        <v>0</v>
      </c>
      <c r="P98" s="1">
        <f t="shared" si="25"/>
        <v>62577.240514952769</v>
      </c>
      <c r="Q98" s="1">
        <f t="shared" si="26"/>
        <v>0</v>
      </c>
      <c r="R98" s="1">
        <f t="shared" si="27"/>
        <v>0</v>
      </c>
      <c r="S98" s="1">
        <f t="shared" si="28"/>
        <v>0</v>
      </c>
      <c r="T98" s="1">
        <f t="shared" si="29"/>
        <v>24388.174844234461</v>
      </c>
      <c r="U98" s="100">
        <f>Dataset!S98</f>
        <v>126</v>
      </c>
      <c r="V98" s="1">
        <f t="shared" si="30"/>
        <v>11514964.124697346</v>
      </c>
      <c r="W98" s="1">
        <f t="shared" ref="W98:W117" si="35">V98-D98</f>
        <v>69098.223172295839</v>
      </c>
      <c r="X98" s="91">
        <f t="shared" si="31"/>
        <v>6.0007328224404681E-3</v>
      </c>
    </row>
    <row r="99" spans="1:24">
      <c r="A99" s="7">
        <f>Dataset!A99</f>
        <v>43862</v>
      </c>
      <c r="B99">
        <f>Dataset!B99</f>
        <v>2020</v>
      </c>
      <c r="C99">
        <f>Dataset!C99</f>
        <v>2</v>
      </c>
      <c r="D99" s="8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0">
        <f>Dataset!BL99</f>
        <v>0</v>
      </c>
      <c r="I99" s="100">
        <f>Dataset!BF99</f>
        <v>0</v>
      </c>
      <c r="J99" s="100">
        <f>Dataset!BM99</f>
        <v>0</v>
      </c>
      <c r="K99" s="100">
        <f>Dataset!AM99</f>
        <v>716151.8</v>
      </c>
      <c r="M99" s="8">
        <f t="shared" si="32"/>
        <v>-2628.34316708592</v>
      </c>
      <c r="N99" s="1">
        <f t="shared" si="33"/>
        <v>7203.6037925126584</v>
      </c>
      <c r="O99" s="1">
        <f t="shared" si="34"/>
        <v>0</v>
      </c>
      <c r="P99" s="1">
        <f t="shared" si="25"/>
        <v>58539.999191407427</v>
      </c>
      <c r="Q99" s="1">
        <f t="shared" si="26"/>
        <v>0</v>
      </c>
      <c r="R99" s="1">
        <f t="shared" si="27"/>
        <v>0</v>
      </c>
      <c r="S99" s="1">
        <f t="shared" si="28"/>
        <v>0</v>
      </c>
      <c r="T99" s="1">
        <f t="shared" si="29"/>
        <v>24388.174844234461</v>
      </c>
      <c r="U99" s="100">
        <f>Dataset!S99</f>
        <v>127</v>
      </c>
      <c r="V99" s="1">
        <f t="shared" si="30"/>
        <v>11112936.201955717</v>
      </c>
      <c r="W99" s="1">
        <f t="shared" si="35"/>
        <v>67529.872751876712</v>
      </c>
      <c r="X99" s="91">
        <f t="shared" si="31"/>
        <v>6.0766904015873346E-3</v>
      </c>
    </row>
    <row r="100" spans="1:24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0">
        <f>Dataset!BL100</f>
        <v>0.5</v>
      </c>
      <c r="I100" s="100">
        <f>Dataset!BF100</f>
        <v>0</v>
      </c>
      <c r="J100" s="100">
        <f>Dataset!BM100</f>
        <v>0</v>
      </c>
      <c r="K100" s="100">
        <f>Dataset!AM100</f>
        <v>716151.8</v>
      </c>
      <c r="M100" s="8">
        <f t="shared" si="32"/>
        <v>-2628.34316708592</v>
      </c>
      <c r="N100" s="1">
        <f t="shared" si="33"/>
        <v>5419.6352109359914</v>
      </c>
      <c r="O100" s="1">
        <f t="shared" si="34"/>
        <v>0</v>
      </c>
      <c r="P100" s="1">
        <f t="shared" si="25"/>
        <v>62577.240514952769</v>
      </c>
      <c r="Q100" s="1">
        <f t="shared" si="26"/>
        <v>-11224.443068596551</v>
      </c>
      <c r="R100" s="1">
        <f t="shared" si="27"/>
        <v>0</v>
      </c>
      <c r="S100" s="1">
        <f t="shared" si="28"/>
        <v>0</v>
      </c>
      <c r="T100" s="1">
        <f t="shared" si="29"/>
        <v>24388.174844234461</v>
      </c>
      <c r="U100" s="100">
        <f>Dataset!S100</f>
        <v>127</v>
      </c>
      <c r="V100" s="1">
        <f t="shared" si="30"/>
        <v>9973597.5704739764</v>
      </c>
      <c r="W100" s="1">
        <f t="shared" si="35"/>
        <v>-578690.5369893983</v>
      </c>
      <c r="X100" s="91">
        <f t="shared" si="31"/>
        <v>5.8022246526425382E-2</v>
      </c>
    </row>
    <row r="101" spans="1:24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0">
        <f>Dataset!BL101</f>
        <v>1</v>
      </c>
      <c r="I101" s="100">
        <f>Dataset!BF101</f>
        <v>0</v>
      </c>
      <c r="J101" s="100">
        <f>Dataset!BM101</f>
        <v>0</v>
      </c>
      <c r="K101" s="100">
        <f>Dataset!AM101</f>
        <v>716151.8</v>
      </c>
      <c r="M101" s="8">
        <f t="shared" si="32"/>
        <v>-2628.34316708592</v>
      </c>
      <c r="N101" s="1">
        <f t="shared" si="33"/>
        <v>4327.0183504431188</v>
      </c>
      <c r="O101" s="1">
        <f t="shared" si="34"/>
        <v>0</v>
      </c>
      <c r="P101" s="1">
        <f t="shared" si="25"/>
        <v>60558.619853180098</v>
      </c>
      <c r="Q101" s="1">
        <f t="shared" si="26"/>
        <v>-22448.886137193102</v>
      </c>
      <c r="R101" s="1">
        <f t="shared" si="27"/>
        <v>0</v>
      </c>
      <c r="S101" s="1">
        <f t="shared" si="28"/>
        <v>0</v>
      </c>
      <c r="T101" s="1">
        <f t="shared" si="29"/>
        <v>24388.174844234461</v>
      </c>
      <c r="U101" s="100">
        <f>Dataset!S101</f>
        <v>129</v>
      </c>
      <c r="V101" s="1">
        <f t="shared" si="30"/>
        <v>8281359.3029216472</v>
      </c>
      <c r="W101" s="1">
        <f t="shared" si="35"/>
        <v>607717.57824478764</v>
      </c>
      <c r="X101" s="91">
        <f t="shared" si="31"/>
        <v>7.3383795584184605E-2</v>
      </c>
    </row>
    <row r="102" spans="1:24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0">
        <f>Dataset!BL102</f>
        <v>1</v>
      </c>
      <c r="I102" s="100">
        <f>Dataset!BF102</f>
        <v>0</v>
      </c>
      <c r="J102" s="100">
        <f>Dataset!BM102</f>
        <v>0</v>
      </c>
      <c r="K102" s="100">
        <f>Dataset!AM102</f>
        <v>716151.8</v>
      </c>
      <c r="M102" s="8">
        <f t="shared" si="32"/>
        <v>-2628.34316708592</v>
      </c>
      <c r="N102" s="1">
        <f t="shared" si="33"/>
        <v>2534.1043676694344</v>
      </c>
      <c r="O102" s="1">
        <f t="shared" si="34"/>
        <v>576.58820763916708</v>
      </c>
      <c r="P102" s="1">
        <f t="shared" si="25"/>
        <v>62577.240514952769</v>
      </c>
      <c r="Q102" s="1">
        <f t="shared" si="26"/>
        <v>-22448.886137193102</v>
      </c>
      <c r="R102" s="1">
        <f t="shared" si="27"/>
        <v>0</v>
      </c>
      <c r="S102" s="1">
        <f t="shared" si="28"/>
        <v>0</v>
      </c>
      <c r="T102" s="1">
        <f t="shared" si="29"/>
        <v>24388.174844234461</v>
      </c>
      <c r="U102" s="100">
        <f>Dataset!S102</f>
        <v>129</v>
      </c>
      <c r="V102" s="1">
        <f t="shared" si="30"/>
        <v>8384855.3432979686</v>
      </c>
      <c r="W102" s="1">
        <f t="shared" si="35"/>
        <v>-101946.41763609741</v>
      </c>
      <c r="X102" s="91">
        <f t="shared" si="31"/>
        <v>1.2158399097198902E-2</v>
      </c>
    </row>
    <row r="103" spans="1:24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0">
        <f>Dataset!BL103</f>
        <v>0.5</v>
      </c>
      <c r="I103" s="100">
        <f>Dataset!BF103</f>
        <v>0</v>
      </c>
      <c r="J103" s="100">
        <f>Dataset!BM103</f>
        <v>0</v>
      </c>
      <c r="K103" s="100">
        <f>Dataset!AM103</f>
        <v>716151.8</v>
      </c>
      <c r="M103" s="8">
        <f t="shared" si="32"/>
        <v>-2628.34316708592</v>
      </c>
      <c r="N103" s="1">
        <f t="shared" si="33"/>
        <v>379.54059364489257</v>
      </c>
      <c r="O103" s="1">
        <f t="shared" si="34"/>
        <v>1343.3910817159976</v>
      </c>
      <c r="P103" s="1">
        <f t="shared" si="25"/>
        <v>60558.619853180098</v>
      </c>
      <c r="Q103" s="1">
        <f t="shared" si="26"/>
        <v>-11224.443068596551</v>
      </c>
      <c r="R103" s="1">
        <f t="shared" si="27"/>
        <v>0</v>
      </c>
      <c r="S103" s="1">
        <f t="shared" si="28"/>
        <v>0</v>
      </c>
      <c r="T103" s="1">
        <f t="shared" si="29"/>
        <v>24388.174844234461</v>
      </c>
      <c r="U103" s="100">
        <f>Dataset!S103</f>
        <v>130</v>
      </c>
      <c r="V103" s="1">
        <f t="shared" si="30"/>
        <v>9466202.2178220879</v>
      </c>
      <c r="W103" s="1">
        <f t="shared" si="35"/>
        <v>-262556.81955843978</v>
      </c>
      <c r="X103" s="91">
        <f t="shared" si="31"/>
        <v>2.7736236086751045E-2</v>
      </c>
    </row>
    <row r="104" spans="1:24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0">
        <f>Dataset!BL104</f>
        <v>0</v>
      </c>
      <c r="I104" s="100">
        <f>Dataset!BF104</f>
        <v>0</v>
      </c>
      <c r="J104" s="100">
        <f>Dataset!BM104</f>
        <v>0</v>
      </c>
      <c r="K104" s="100">
        <f>Dataset!AM104</f>
        <v>716151.8</v>
      </c>
      <c r="M104" s="8">
        <f t="shared" si="32"/>
        <v>-2628.34316708592</v>
      </c>
      <c r="N104" s="1">
        <f t="shared" si="33"/>
        <v>0</v>
      </c>
      <c r="O104" s="1">
        <f t="shared" si="34"/>
        <v>4143.113203345355</v>
      </c>
      <c r="P104" s="1">
        <f t="shared" si="25"/>
        <v>62577.240514952769</v>
      </c>
      <c r="Q104" s="1">
        <f t="shared" si="26"/>
        <v>0</v>
      </c>
      <c r="R104" s="1">
        <f t="shared" si="27"/>
        <v>0</v>
      </c>
      <c r="S104" s="1">
        <f t="shared" si="28"/>
        <v>0</v>
      </c>
      <c r="T104" s="1">
        <f t="shared" si="29"/>
        <v>24388.174844234461</v>
      </c>
      <c r="U104" s="100">
        <f>Dataset!S104</f>
        <v>130</v>
      </c>
      <c r="V104" s="1">
        <f t="shared" si="30"/>
        <v>11502424.101408066</v>
      </c>
      <c r="W104" s="1">
        <f t="shared" si="35"/>
        <v>444756.44085060246</v>
      </c>
      <c r="X104" s="91">
        <f t="shared" si="31"/>
        <v>3.8666322588136681E-2</v>
      </c>
    </row>
    <row r="105" spans="1:24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0">
        <f>Dataset!BL105</f>
        <v>0</v>
      </c>
      <c r="I105" s="100">
        <f>Dataset!BF105</f>
        <v>0</v>
      </c>
      <c r="J105" s="100">
        <f>Dataset!BM105</f>
        <v>0</v>
      </c>
      <c r="K105" s="100">
        <f>Dataset!AM105</f>
        <v>716151.8</v>
      </c>
      <c r="M105" s="8">
        <f t="shared" si="32"/>
        <v>-2628.34316708592</v>
      </c>
      <c r="N105" s="1">
        <f t="shared" si="33"/>
        <v>8.9454011970176683</v>
      </c>
      <c r="O105" s="1">
        <f t="shared" si="34"/>
        <v>2416.3206845909422</v>
      </c>
      <c r="P105" s="1">
        <f t="shared" si="25"/>
        <v>62577.240514952769</v>
      </c>
      <c r="Q105" s="1">
        <f t="shared" si="26"/>
        <v>0</v>
      </c>
      <c r="R105" s="1">
        <f t="shared" si="27"/>
        <v>0</v>
      </c>
      <c r="S105" s="1">
        <f t="shared" si="28"/>
        <v>0</v>
      </c>
      <c r="T105" s="1">
        <f t="shared" si="29"/>
        <v>24388.174844234461</v>
      </c>
      <c r="U105" s="100">
        <f>Dataset!S105</f>
        <v>128</v>
      </c>
      <c r="V105" s="1">
        <f t="shared" si="30"/>
        <v>11105579.299569827</v>
      </c>
      <c r="W105" s="1">
        <f t="shared" si="35"/>
        <v>278039.63444725797</v>
      </c>
      <c r="X105" s="91">
        <f t="shared" si="31"/>
        <v>2.5036031615030457E-2</v>
      </c>
    </row>
    <row r="106" spans="1:24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0">
        <f>Dataset!BL106</f>
        <v>0</v>
      </c>
      <c r="I106" s="100">
        <f>Dataset!BF106</f>
        <v>0</v>
      </c>
      <c r="J106" s="100">
        <f>Dataset!BM106</f>
        <v>0</v>
      </c>
      <c r="K106" s="100">
        <f>Dataset!AM106</f>
        <v>716151.8</v>
      </c>
      <c r="M106" s="8">
        <f t="shared" si="32"/>
        <v>-2628.34316708592</v>
      </c>
      <c r="N106" s="1">
        <f t="shared" si="33"/>
        <v>603.17562357033432</v>
      </c>
      <c r="O106" s="1">
        <f t="shared" si="34"/>
        <v>683.58395751035277</v>
      </c>
      <c r="P106" s="1">
        <f t="shared" si="25"/>
        <v>60558.619853180098</v>
      </c>
      <c r="Q106" s="1">
        <f t="shared" si="26"/>
        <v>0</v>
      </c>
      <c r="R106" s="1">
        <f t="shared" si="27"/>
        <v>0</v>
      </c>
      <c r="S106" s="1">
        <f t="shared" si="28"/>
        <v>0</v>
      </c>
      <c r="T106" s="1">
        <f t="shared" si="29"/>
        <v>24388.174844234461</v>
      </c>
      <c r="U106" s="100">
        <f>Dataset!S106</f>
        <v>124</v>
      </c>
      <c r="V106" s="1">
        <f t="shared" si="30"/>
        <v>10367046.177814757</v>
      </c>
      <c r="W106" s="1">
        <f t="shared" si="35"/>
        <v>85051.998931365088</v>
      </c>
      <c r="X106" s="91">
        <f t="shared" si="31"/>
        <v>8.2040725460811037E-3</v>
      </c>
    </row>
    <row r="107" spans="1:24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0">
        <f>Dataset!BL107</f>
        <v>0</v>
      </c>
      <c r="I107" s="100">
        <f>Dataset!BF107</f>
        <v>0</v>
      </c>
      <c r="J107" s="100">
        <f>Dataset!BM107</f>
        <v>0</v>
      </c>
      <c r="K107" s="100">
        <f>Dataset!AM107</f>
        <v>716151.8</v>
      </c>
      <c r="M107" s="8">
        <f t="shared" si="32"/>
        <v>-2628.34316708592</v>
      </c>
      <c r="N107" s="1">
        <f t="shared" si="33"/>
        <v>2787.1314300993627</v>
      </c>
      <c r="O107" s="1">
        <f t="shared" si="34"/>
        <v>0</v>
      </c>
      <c r="P107" s="1">
        <f t="shared" si="25"/>
        <v>62577.240514952769</v>
      </c>
      <c r="Q107" s="1">
        <f t="shared" si="26"/>
        <v>0</v>
      </c>
      <c r="R107" s="1">
        <f t="shared" si="27"/>
        <v>0</v>
      </c>
      <c r="S107" s="1">
        <f t="shared" si="28"/>
        <v>0</v>
      </c>
      <c r="T107" s="1">
        <f t="shared" si="29"/>
        <v>24388.174844234461</v>
      </c>
      <c r="U107" s="100">
        <f>Dataset!S107</f>
        <v>125</v>
      </c>
      <c r="V107" s="1">
        <f t="shared" si="30"/>
        <v>10890525.452775083</v>
      </c>
      <c r="W107" s="1">
        <f t="shared" si="35"/>
        <v>135174.17570665106</v>
      </c>
      <c r="X107" s="91">
        <f t="shared" si="31"/>
        <v>1.2412089415961695E-2</v>
      </c>
    </row>
    <row r="108" spans="1:24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0">
        <f>Dataset!BL108</f>
        <v>0</v>
      </c>
      <c r="I108" s="100">
        <f>Dataset!BF108</f>
        <v>0</v>
      </c>
      <c r="J108" s="100">
        <f>Dataset!BM108</f>
        <v>0</v>
      </c>
      <c r="K108" s="100">
        <f>Dataset!AM108</f>
        <v>716151.8</v>
      </c>
      <c r="M108" s="8">
        <f t="shared" si="32"/>
        <v>-2628.34316708592</v>
      </c>
      <c r="N108" s="1">
        <f t="shared" si="33"/>
        <v>3321.299673006989</v>
      </c>
      <c r="O108" s="1">
        <f t="shared" si="34"/>
        <v>160.49362480677848</v>
      </c>
      <c r="P108" s="1">
        <f t="shared" si="25"/>
        <v>60558.619853180098</v>
      </c>
      <c r="Q108" s="1">
        <f t="shared" si="26"/>
        <v>0</v>
      </c>
      <c r="R108" s="1">
        <f t="shared" si="27"/>
        <v>0</v>
      </c>
      <c r="S108" s="1">
        <f t="shared" si="28"/>
        <v>0</v>
      </c>
      <c r="T108" s="1">
        <f t="shared" si="29"/>
        <v>24388.174844234461</v>
      </c>
      <c r="U108" s="100">
        <f>Dataset!S108</f>
        <v>123</v>
      </c>
      <c r="V108" s="1">
        <f t="shared" si="30"/>
        <v>10553430.113861516</v>
      </c>
      <c r="W108" s="1">
        <f t="shared" si="35"/>
        <v>-290553.55881758407</v>
      </c>
      <c r="X108" s="91">
        <f t="shared" si="31"/>
        <v>2.7531670336827584E-2</v>
      </c>
    </row>
    <row r="109" spans="1:24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0">
        <f>Dataset!BL109</f>
        <v>0</v>
      </c>
      <c r="I109" s="100">
        <f>Dataset!BF109</f>
        <v>1</v>
      </c>
      <c r="J109" s="100">
        <f>Dataset!BM109</f>
        <v>0</v>
      </c>
      <c r="K109" s="100">
        <f>Dataset!AM109</f>
        <v>716151.8</v>
      </c>
      <c r="M109" s="8">
        <f t="shared" si="32"/>
        <v>-2628.34316708592</v>
      </c>
      <c r="N109" s="1">
        <f t="shared" si="33"/>
        <v>6473.9146377273591</v>
      </c>
      <c r="O109" s="1">
        <f t="shared" si="34"/>
        <v>0</v>
      </c>
      <c r="P109" s="1">
        <f t="shared" si="25"/>
        <v>62577.240514952769</v>
      </c>
      <c r="Q109" s="1">
        <f t="shared" si="26"/>
        <v>0</v>
      </c>
      <c r="R109" s="1">
        <f t="shared" si="27"/>
        <v>-4631.3542612973397</v>
      </c>
      <c r="S109" s="1">
        <f t="shared" si="28"/>
        <v>0</v>
      </c>
      <c r="T109" s="1">
        <f t="shared" si="29"/>
        <v>24388.174844234461</v>
      </c>
      <c r="U109" s="100">
        <f>Dataset!S109</f>
        <v>124</v>
      </c>
      <c r="V109" s="1">
        <f t="shared" si="30"/>
        <v>10686274.438497884</v>
      </c>
      <c r="W109" s="1">
        <f t="shared" si="35"/>
        <v>-172553.09620332532</v>
      </c>
      <c r="X109" s="91">
        <f t="shared" si="31"/>
        <v>1.614717057814774E-2</v>
      </c>
    </row>
    <row r="110" spans="1:24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Dataset!L110</f>
        <v>11453323.724993775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0">
        <f>Dataset!BL110</f>
        <v>0</v>
      </c>
      <c r="I110" s="100">
        <f>Dataset!BF110</f>
        <v>0</v>
      </c>
      <c r="J110" s="100">
        <f>Dataset!BM110</f>
        <v>0</v>
      </c>
      <c r="K110" s="100">
        <f>Dataset!AM110</f>
        <v>752340.8</v>
      </c>
      <c r="M110" s="8">
        <f t="shared" si="32"/>
        <v>-2628.34316708592</v>
      </c>
      <c r="N110" s="1">
        <f t="shared" si="33"/>
        <v>7344.1743827515074</v>
      </c>
      <c r="O110" s="1">
        <f t="shared" si="34"/>
        <v>0</v>
      </c>
      <c r="P110" s="1">
        <f t="shared" si="25"/>
        <v>62577.240514952769</v>
      </c>
      <c r="Q110" s="1">
        <f t="shared" si="26"/>
        <v>0</v>
      </c>
      <c r="R110" s="1">
        <f t="shared" si="27"/>
        <v>0</v>
      </c>
      <c r="S110" s="1">
        <f t="shared" si="28"/>
        <v>0</v>
      </c>
      <c r="T110" s="1">
        <f t="shared" si="29"/>
        <v>25620.57230443494</v>
      </c>
      <c r="U110" s="100">
        <f>Dataset!S110</f>
        <v>124</v>
      </c>
      <c r="V110" s="1">
        <f t="shared" si="30"/>
        <v>11521291.860346608</v>
      </c>
      <c r="W110" s="1">
        <f t="shared" si="35"/>
        <v>67968.135352833197</v>
      </c>
      <c r="X110" s="91">
        <f t="shared" si="31"/>
        <v>5.8993501923827176E-3</v>
      </c>
    </row>
    <row r="111" spans="1:24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Dataset!L111</f>
        <v>10780310.197336202</v>
      </c>
      <c r="E111">
        <f>Dataset!AC111</f>
        <v>583.6</v>
      </c>
      <c r="F111">
        <f>Dataset!AB111</f>
        <v>0</v>
      </c>
      <c r="G111" s="8">
        <f>Dataset!AR111</f>
        <v>28</v>
      </c>
      <c r="H111" s="100">
        <f>Dataset!BL111</f>
        <v>0</v>
      </c>
      <c r="I111" s="100">
        <f>Dataset!BF111</f>
        <v>0</v>
      </c>
      <c r="J111" s="100">
        <f>Dataset!BM111</f>
        <v>0</v>
      </c>
      <c r="K111" s="100">
        <f>Dataset!AM111</f>
        <v>752340.8</v>
      </c>
      <c r="M111" s="8">
        <f t="shared" si="32"/>
        <v>-2628.34316708592</v>
      </c>
      <c r="N111" s="1">
        <f t="shared" si="33"/>
        <v>7457.9087693993033</v>
      </c>
      <c r="O111" s="1">
        <f t="shared" si="34"/>
        <v>0</v>
      </c>
      <c r="P111" s="1">
        <f t="shared" si="25"/>
        <v>56521.378529634763</v>
      </c>
      <c r="Q111" s="1">
        <f t="shared" si="26"/>
        <v>0</v>
      </c>
      <c r="R111" s="1">
        <f t="shared" si="27"/>
        <v>0</v>
      </c>
      <c r="S111" s="1">
        <f t="shared" si="28"/>
        <v>0</v>
      </c>
      <c r="T111" s="1">
        <f t="shared" si="29"/>
        <v>25620.57230443494</v>
      </c>
      <c r="U111" s="100">
        <f>Dataset!S111</f>
        <v>125</v>
      </c>
      <c r="V111" s="1">
        <f t="shared" si="30"/>
        <v>10871439.554547885</v>
      </c>
      <c r="W111" s="1">
        <f t="shared" si="35"/>
        <v>91129.357211682945</v>
      </c>
      <c r="X111" s="91">
        <f t="shared" si="31"/>
        <v>8.3824554010936397E-3</v>
      </c>
    </row>
    <row r="112" spans="1:24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Dataset!L112</f>
        <v>11309667.661438448</v>
      </c>
      <c r="E112">
        <f>Dataset!AC112</f>
        <v>398.9</v>
      </c>
      <c r="F112">
        <f>Dataset!AB112</f>
        <v>0</v>
      </c>
      <c r="G112" s="8">
        <f>Dataset!AR112</f>
        <v>31</v>
      </c>
      <c r="H112" s="100">
        <f>Dataset!BL112</f>
        <v>0</v>
      </c>
      <c r="I112" s="100">
        <f>Dataset!BF112</f>
        <v>0</v>
      </c>
      <c r="J112" s="100">
        <f>Dataset!BM112</f>
        <v>0</v>
      </c>
      <c r="K112" s="100">
        <f>Dataset!AM112</f>
        <v>752340.8</v>
      </c>
      <c r="M112" s="8">
        <f t="shared" si="32"/>
        <v>-2628.34316708592</v>
      </c>
      <c r="N112" s="1">
        <f t="shared" si="33"/>
        <v>5097.6007678433543</v>
      </c>
      <c r="O112" s="1">
        <f t="shared" si="34"/>
        <v>0</v>
      </c>
      <c r="P112" s="1">
        <f t="shared" si="25"/>
        <v>62577.240514952769</v>
      </c>
      <c r="Q112" s="1">
        <f t="shared" si="26"/>
        <v>0</v>
      </c>
      <c r="R112" s="1">
        <f t="shared" si="27"/>
        <v>0</v>
      </c>
      <c r="S112" s="1">
        <f t="shared" si="28"/>
        <v>0</v>
      </c>
      <c r="T112" s="1">
        <f t="shared" si="29"/>
        <v>25620.57230443494</v>
      </c>
      <c r="U112" s="100">
        <f>Dataset!S112</f>
        <v>125</v>
      </c>
      <c r="V112" s="1">
        <f t="shared" si="30"/>
        <v>11333383.802518142</v>
      </c>
      <c r="W112" s="1">
        <f t="shared" si="35"/>
        <v>23716.141079694033</v>
      </c>
      <c r="X112" s="91">
        <f t="shared" si="31"/>
        <v>2.0925913648512096E-3</v>
      </c>
    </row>
    <row r="113" spans="1:24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Dataset!L113</f>
        <v>10243495.193654044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0">
        <f>Dataset!BL113</f>
        <v>0</v>
      </c>
      <c r="I113" s="100">
        <f>Dataset!BF113</f>
        <v>0</v>
      </c>
      <c r="J113" s="100">
        <f>Dataset!BM113</f>
        <v>0</v>
      </c>
      <c r="K113" s="100">
        <f>Dataset!AM113</f>
        <v>752340.8</v>
      </c>
      <c r="M113" s="8">
        <f t="shared" si="32"/>
        <v>-2628.34316708592</v>
      </c>
      <c r="N113" s="1">
        <f t="shared" si="33"/>
        <v>3304.6867850696708</v>
      </c>
      <c r="O113" s="1">
        <f t="shared" si="34"/>
        <v>8.9163124892654704</v>
      </c>
      <c r="P113" s="1">
        <f t="shared" si="25"/>
        <v>60558.619853180098</v>
      </c>
      <c r="Q113" s="1">
        <f t="shared" si="26"/>
        <v>0</v>
      </c>
      <c r="R113" s="1">
        <f t="shared" si="27"/>
        <v>0</v>
      </c>
      <c r="S113" s="1">
        <f t="shared" si="28"/>
        <v>0</v>
      </c>
      <c r="T113" s="1">
        <f t="shared" si="29"/>
        <v>25620.57230443494</v>
      </c>
      <c r="U113" s="100">
        <f>Dataset!S113</f>
        <v>117</v>
      </c>
      <c r="V113" s="1">
        <f t="shared" si="30"/>
        <v>10163140.894306302</v>
      </c>
      <c r="W113" s="1">
        <f t="shared" si="35"/>
        <v>-80354.299347741529</v>
      </c>
      <c r="X113" s="91">
        <f t="shared" si="31"/>
        <v>7.9064435083014972E-3</v>
      </c>
    </row>
    <row r="114" spans="1:24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Dataset!L114</f>
        <v>10144678.190297356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0">
        <f>Dataset!BL114</f>
        <v>0</v>
      </c>
      <c r="I114" s="100">
        <f>Dataset!BF114</f>
        <v>0</v>
      </c>
      <c r="J114" s="100">
        <f>Dataset!BM114</f>
        <v>0</v>
      </c>
      <c r="K114" s="100">
        <f>Dataset!AM114</f>
        <v>752340.8</v>
      </c>
      <c r="M114" s="8">
        <f t="shared" si="32"/>
        <v>-2628.34316708592</v>
      </c>
      <c r="N114" s="1">
        <f t="shared" si="33"/>
        <v>1970.5440922573209</v>
      </c>
      <c r="O114" s="1">
        <f t="shared" si="34"/>
        <v>475.53666609415842</v>
      </c>
      <c r="P114" s="1">
        <f t="shared" si="25"/>
        <v>62577.240514952769</v>
      </c>
      <c r="Q114" s="1">
        <f t="shared" si="26"/>
        <v>0</v>
      </c>
      <c r="R114" s="1">
        <f t="shared" si="27"/>
        <v>0</v>
      </c>
      <c r="S114" s="1">
        <f t="shared" si="28"/>
        <v>0</v>
      </c>
      <c r="T114" s="1">
        <f t="shared" si="29"/>
        <v>25620.57230443494</v>
      </c>
      <c r="U114" s="100">
        <f>Dataset!S114</f>
        <v>125</v>
      </c>
      <c r="V114" s="1">
        <f t="shared" si="30"/>
        <v>11001943.80133166</v>
      </c>
      <c r="W114" s="1">
        <f t="shared" si="35"/>
        <v>857265.6110343039</v>
      </c>
      <c r="X114" s="91">
        <f t="shared" si="31"/>
        <v>7.7919468278918283E-2</v>
      </c>
    </row>
    <row r="115" spans="1:24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Dataset!L115</f>
        <v>10688678.802195119</v>
      </c>
      <c r="E115">
        <f>Dataset!AC115</f>
        <v>7.3</v>
      </c>
      <c r="F115">
        <f>Dataset!AB115</f>
        <v>83</v>
      </c>
      <c r="G115" s="8">
        <f>Dataset!AR115</f>
        <v>30</v>
      </c>
      <c r="H115" s="100">
        <f>Dataset!BL115</f>
        <v>0</v>
      </c>
      <c r="I115" s="100">
        <f>Dataset!BF115</f>
        <v>0</v>
      </c>
      <c r="J115" s="100">
        <f>Dataset!BM115</f>
        <v>0</v>
      </c>
      <c r="K115" s="100">
        <f>Dataset!AM115</f>
        <v>752340.8</v>
      </c>
      <c r="M115" s="8">
        <f t="shared" si="32"/>
        <v>-2628.34316708592</v>
      </c>
      <c r="N115" s="1">
        <f t="shared" si="33"/>
        <v>93.287755340327124</v>
      </c>
      <c r="O115" s="1">
        <f t="shared" si="34"/>
        <v>2466.8464553634467</v>
      </c>
      <c r="P115" s="1">
        <f t="shared" si="25"/>
        <v>60558.619853180098</v>
      </c>
      <c r="Q115" s="1">
        <f t="shared" si="26"/>
        <v>0</v>
      </c>
      <c r="R115" s="1">
        <f t="shared" si="27"/>
        <v>0</v>
      </c>
      <c r="S115" s="1">
        <f t="shared" si="28"/>
        <v>0</v>
      </c>
      <c r="T115" s="1">
        <f t="shared" si="29"/>
        <v>25620.57230443494</v>
      </c>
      <c r="U115" s="100">
        <f>Dataset!S115</f>
        <v>127</v>
      </c>
      <c r="V115" s="1">
        <f t="shared" si="30"/>
        <v>10936094.866556577</v>
      </c>
      <c r="W115" s="1">
        <f t="shared" si="35"/>
        <v>247416.06436145864</v>
      </c>
      <c r="X115" s="91">
        <f t="shared" si="31"/>
        <v>2.2623803778264222E-2</v>
      </c>
    </row>
    <row r="116" spans="1:24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Dataset!L116</f>
        <v>10522292.833011899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0">
        <f>Dataset!BL116</f>
        <v>0</v>
      </c>
      <c r="I116" s="100">
        <f>Dataset!BF116</f>
        <v>0</v>
      </c>
      <c r="J116" s="100">
        <f>Dataset!BM116</f>
        <v>0</v>
      </c>
      <c r="K116" s="100">
        <f>Dataset!AM116</f>
        <v>752340.8</v>
      </c>
      <c r="M116" s="8">
        <f t="shared" si="32"/>
        <v>-2628.34316708592</v>
      </c>
      <c r="N116" s="1">
        <f t="shared" si="33"/>
        <v>29.392032504486625</v>
      </c>
      <c r="O116" s="1">
        <f t="shared" si="34"/>
        <v>1878.3698310719258</v>
      </c>
      <c r="P116" s="1">
        <f t="shared" si="25"/>
        <v>62577.240514952769</v>
      </c>
      <c r="Q116" s="1">
        <f t="shared" si="26"/>
        <v>0</v>
      </c>
      <c r="R116" s="1">
        <f t="shared" si="27"/>
        <v>0</v>
      </c>
      <c r="S116" s="1">
        <f t="shared" si="28"/>
        <v>0</v>
      </c>
      <c r="T116" s="1">
        <f t="shared" si="29"/>
        <v>25620.57230443494</v>
      </c>
      <c r="U116" s="100">
        <f>Dataset!S116</f>
        <v>127</v>
      </c>
      <c r="V116" s="1">
        <f t="shared" si="30"/>
        <v>11109608.402516531</v>
      </c>
      <c r="W116" s="1">
        <f t="shared" si="35"/>
        <v>587315.56950463168</v>
      </c>
      <c r="X116" s="91">
        <f t="shared" si="31"/>
        <v>5.2865550992021816E-2</v>
      </c>
    </row>
    <row r="117" spans="1:24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Dataset!L117</f>
        <v>11673056.325333107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0">
        <f>Dataset!BL117</f>
        <v>0</v>
      </c>
      <c r="I117" s="100">
        <f>Dataset!BF117</f>
        <v>0</v>
      </c>
      <c r="J117" s="100">
        <f>Dataset!BM117</f>
        <v>0</v>
      </c>
      <c r="K117" s="100">
        <f>Dataset!AM117</f>
        <v>752340.8</v>
      </c>
      <c r="M117" s="8">
        <f t="shared" si="32"/>
        <v>-2628.34316708592</v>
      </c>
      <c r="N117" s="1">
        <f t="shared" si="33"/>
        <v>2.5558289134336203</v>
      </c>
      <c r="O117" s="1">
        <f t="shared" si="34"/>
        <v>3899.4006619720985</v>
      </c>
      <c r="P117" s="1">
        <f t="shared" si="25"/>
        <v>62577.240514952769</v>
      </c>
      <c r="Q117" s="1">
        <f t="shared" si="26"/>
        <v>0</v>
      </c>
      <c r="R117" s="1">
        <f t="shared" si="27"/>
        <v>0</v>
      </c>
      <c r="S117" s="1">
        <f t="shared" si="28"/>
        <v>0</v>
      </c>
      <c r="T117" s="1">
        <f t="shared" si="29"/>
        <v>25620.57230443494</v>
      </c>
      <c r="U117" s="100">
        <f>Dataset!S117</f>
        <v>135</v>
      </c>
      <c r="V117" s="1">
        <f t="shared" si="30"/>
        <v>12078642.529330287</v>
      </c>
      <c r="W117" s="1">
        <f t="shared" si="35"/>
        <v>405586.20399717987</v>
      </c>
      <c r="X117" s="91">
        <f t="shared" si="31"/>
        <v>3.3578790250005687E-2</v>
      </c>
    </row>
    <row r="118" spans="1:24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Dataset!L118</f>
        <v>10332948.042390529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0">
        <f>Dataset!BL118</f>
        <v>0</v>
      </c>
      <c r="I118" s="100">
        <f>Dataset!BF118</f>
        <v>0</v>
      </c>
      <c r="J118" s="100">
        <f>Dataset!BM118</f>
        <v>0</v>
      </c>
      <c r="K118" s="100">
        <f>Dataset!AM118</f>
        <v>752340.8</v>
      </c>
      <c r="M118" s="8">
        <f t="shared" si="32"/>
        <v>-2628.34316708592</v>
      </c>
      <c r="N118" s="1">
        <f t="shared" ref="N118:N121" si="36">E118*$AC$10</f>
        <v>279.86326602098137</v>
      </c>
      <c r="O118" s="1">
        <f t="shared" ref="O118:O121" si="37">F118*$AC$11</f>
        <v>561.72768682372464</v>
      </c>
      <c r="P118" s="1">
        <f t="shared" ref="P118:P121" si="38">G118*$AC$12</f>
        <v>60558.619853180098</v>
      </c>
      <c r="Q118" s="1">
        <f t="shared" ref="Q118:Q121" si="39">H118*$AC$13</f>
        <v>0</v>
      </c>
      <c r="R118" s="1">
        <f t="shared" ref="R118:R121" si="40">I118*$AC$14</f>
        <v>0</v>
      </c>
      <c r="S118" s="1">
        <f t="shared" ref="S118:S121" si="41">J118*$AC$15</f>
        <v>0</v>
      </c>
      <c r="T118" s="1">
        <f t="shared" si="29"/>
        <v>25620.57230443494</v>
      </c>
      <c r="U118" s="100">
        <f>Dataset!S118</f>
        <v>122</v>
      </c>
      <c r="V118" s="1">
        <f t="shared" si="30"/>
        <v>10295877.673091607</v>
      </c>
      <c r="W118" s="1">
        <f t="shared" ref="W118:W121" si="42">V118-D118</f>
        <v>-37070.369298921898</v>
      </c>
      <c r="X118" s="91">
        <f t="shared" ref="X118:X121" si="43">ABS(W118/V118)</f>
        <v>3.6005059962790475E-3</v>
      </c>
    </row>
    <row r="119" spans="1:24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Dataset!L119</f>
        <v>11068373.846905306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0">
        <f>Dataset!BL119</f>
        <v>0</v>
      </c>
      <c r="I119" s="100">
        <f>Dataset!BF119</f>
        <v>0</v>
      </c>
      <c r="J119" s="100">
        <f>Dataset!BM119</f>
        <v>0</v>
      </c>
      <c r="K119" s="100">
        <f>Dataset!AM119</f>
        <v>752340.8</v>
      </c>
      <c r="M119" s="8">
        <f t="shared" si="32"/>
        <v>-2628.34316708592</v>
      </c>
      <c r="N119" s="1">
        <f t="shared" si="36"/>
        <v>1231.9095362750049</v>
      </c>
      <c r="O119" s="1">
        <f t="shared" si="37"/>
        <v>422.03879115856557</v>
      </c>
      <c r="P119" s="1">
        <f t="shared" si="38"/>
        <v>62577.240514952769</v>
      </c>
      <c r="Q119" s="1">
        <f t="shared" si="39"/>
        <v>0</v>
      </c>
      <c r="R119" s="1">
        <f t="shared" si="40"/>
        <v>0</v>
      </c>
      <c r="S119" s="1">
        <f t="shared" si="41"/>
        <v>0</v>
      </c>
      <c r="T119" s="1">
        <f t="shared" si="29"/>
        <v>25620.57230443494</v>
      </c>
      <c r="U119" s="100">
        <f>Dataset!S119</f>
        <v>122</v>
      </c>
      <c r="V119" s="1">
        <f t="shared" si="30"/>
        <v>10641256.993527714</v>
      </c>
      <c r="W119" s="1">
        <f t="shared" si="42"/>
        <v>-427116.85337759182</v>
      </c>
      <c r="X119" s="91">
        <f t="shared" si="43"/>
        <v>4.013781958629279E-2</v>
      </c>
    </row>
    <row r="120" spans="1:24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Dataset!L120</f>
        <v>11033994.453547485</v>
      </c>
      <c r="E120">
        <f>Dataset!AC120</f>
        <v>352.5</v>
      </c>
      <c r="F120">
        <f>Dataset!AB120</f>
        <v>0</v>
      </c>
      <c r="G120" s="8">
        <f>Dataset!AR120</f>
        <v>30</v>
      </c>
      <c r="H120" s="100">
        <f>Dataset!BL120</f>
        <v>0</v>
      </c>
      <c r="I120" s="100">
        <f>Dataset!BF120</f>
        <v>0</v>
      </c>
      <c r="J120" s="100">
        <f>Dataset!BM120</f>
        <v>0</v>
      </c>
      <c r="K120" s="100">
        <f>Dataset!AM120</f>
        <v>752340.8</v>
      </c>
      <c r="M120" s="8">
        <f t="shared" si="32"/>
        <v>-2628.34316708592</v>
      </c>
      <c r="N120" s="1">
        <f t="shared" si="36"/>
        <v>4504.6484599267551</v>
      </c>
      <c r="O120" s="1">
        <f t="shared" si="37"/>
        <v>0</v>
      </c>
      <c r="P120" s="1">
        <f t="shared" si="38"/>
        <v>60558.619853180098</v>
      </c>
      <c r="Q120" s="1">
        <f t="shared" si="39"/>
        <v>0</v>
      </c>
      <c r="R120" s="1">
        <f t="shared" si="40"/>
        <v>0</v>
      </c>
      <c r="S120" s="1">
        <f t="shared" si="41"/>
        <v>0</v>
      </c>
      <c r="T120" s="1">
        <f t="shared" si="29"/>
        <v>25620.57230443494</v>
      </c>
      <c r="U120" s="100">
        <f>Dataset!S120</f>
        <v>122</v>
      </c>
      <c r="V120" s="1">
        <f t="shared" si="30"/>
        <v>10742770.688955616</v>
      </c>
      <c r="W120" s="1">
        <f t="shared" si="42"/>
        <v>-291223.76459186897</v>
      </c>
      <c r="X120" s="91">
        <f t="shared" si="43"/>
        <v>2.7108813268374898E-2</v>
      </c>
    </row>
    <row r="121" spans="1:24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Dataset!L121</f>
        <v>10863554.220225811</v>
      </c>
      <c r="E121">
        <f>Dataset!AC121</f>
        <v>464.3</v>
      </c>
      <c r="F121">
        <f>Dataset!AB121</f>
        <v>0</v>
      </c>
      <c r="G121" s="8">
        <f>Dataset!AR121</f>
        <v>31</v>
      </c>
      <c r="H121" s="100">
        <f>Dataset!BL121</f>
        <v>0</v>
      </c>
      <c r="I121" s="100">
        <f>Dataset!BF121</f>
        <v>1</v>
      </c>
      <c r="J121" s="100">
        <f>Dataset!BM121</f>
        <v>0</v>
      </c>
      <c r="K121" s="100">
        <f>Dataset!AM121</f>
        <v>752340.8</v>
      </c>
      <c r="M121" s="8">
        <f t="shared" si="32"/>
        <v>-2628.34316708592</v>
      </c>
      <c r="N121" s="1">
        <f t="shared" si="36"/>
        <v>5933.3568225361487</v>
      </c>
      <c r="O121" s="1">
        <f t="shared" si="37"/>
        <v>0</v>
      </c>
      <c r="P121" s="1">
        <f t="shared" si="38"/>
        <v>62577.240514952769</v>
      </c>
      <c r="Q121" s="1">
        <f t="shared" si="39"/>
        <v>0</v>
      </c>
      <c r="R121" s="1">
        <f t="shared" si="40"/>
        <v>-4631.3542612973397</v>
      </c>
      <c r="S121" s="1">
        <f t="shared" si="41"/>
        <v>0</v>
      </c>
      <c r="T121" s="1">
        <f t="shared" si="29"/>
        <v>25620.57230443494</v>
      </c>
      <c r="U121" s="100">
        <f>Dataset!S121</f>
        <v>122</v>
      </c>
      <c r="V121" s="1">
        <f t="shared" si="30"/>
        <v>10598319.610051954</v>
      </c>
      <c r="W121" s="1">
        <f t="shared" si="42"/>
        <v>-265234.61017385684</v>
      </c>
      <c r="X121" s="91">
        <f t="shared" si="43"/>
        <v>2.5026100356729725E-2</v>
      </c>
    </row>
    <row r="122" spans="1:24">
      <c r="X122" s="91">
        <f>AVERAGE(X2:X121)</f>
        <v>3.1403253840028733E-2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>
    <tabColor rgb="FFFF0000"/>
  </sheetPr>
  <dimension ref="B2:S18"/>
  <sheetViews>
    <sheetView workbookViewId="0">
      <selection activeCell="U14" sqref="U14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</cols>
  <sheetData>
    <row r="2" spans="2:19">
      <c r="B2" s="212" t="s">
        <v>89</v>
      </c>
      <c r="C2" s="212"/>
      <c r="D2" s="212"/>
      <c r="I2" s="212" t="s">
        <v>152</v>
      </c>
      <c r="J2" s="212"/>
      <c r="K2" s="212"/>
      <c r="P2" s="212" t="s">
        <v>153</v>
      </c>
      <c r="Q2" s="212"/>
      <c r="R2" s="212"/>
    </row>
    <row r="3" spans="2:19" ht="15">
      <c r="B3" s="102" t="s">
        <v>10</v>
      </c>
      <c r="C3" s="104" t="s">
        <v>151</v>
      </c>
      <c r="D3" s="103" t="s">
        <v>149</v>
      </c>
      <c r="E3" s="102" t="s">
        <v>150</v>
      </c>
      <c r="I3" s="102" t="s">
        <v>10</v>
      </c>
      <c r="J3" s="104" t="s">
        <v>151</v>
      </c>
      <c r="K3" s="103" t="s">
        <v>149</v>
      </c>
      <c r="L3" s="102" t="s">
        <v>150</v>
      </c>
      <c r="P3" s="102" t="s">
        <v>10</v>
      </c>
      <c r="Q3" s="104" t="s">
        <v>151</v>
      </c>
      <c r="R3" s="103" t="s">
        <v>149</v>
      </c>
      <c r="S3" s="102" t="s">
        <v>150</v>
      </c>
    </row>
    <row r="4" spans="2:19">
      <c r="B4">
        <v>2012</v>
      </c>
      <c r="C4" s="8">
        <f>SUMIFS(Residential!$D:$D,Residential!$B:$B,'Model Summary'!B4)</f>
        <v>116259185.99955964</v>
      </c>
      <c r="D4" s="8">
        <f>SUMIFS(Residential!$U:$U,Residential!$B:$B,'Model Summary'!B4)</f>
        <v>115566535.72840881</v>
      </c>
      <c r="E4" s="91">
        <f t="shared" ref="E4:E15" si="0">ABS((D4-C4)/C4)</f>
        <v>5.9578111200043237E-3</v>
      </c>
      <c r="I4">
        <v>2012</v>
      </c>
      <c r="J4" s="8">
        <f>SUMIFS(GSlt50!$D:$D,GSlt50!$B:$B,'Model Summary'!I4)</f>
        <v>47300955.913410679</v>
      </c>
      <c r="K4" s="8">
        <f>SUMIFS(GSlt50!$Q:$Q,GSlt50!$B:$B,'Model Summary'!I4)</f>
        <v>48925744.877273299</v>
      </c>
      <c r="L4" s="91">
        <f t="shared" ref="L4:L15" si="1">ABS((K4-J4)/J4)</f>
        <v>3.4350023852307877E-2</v>
      </c>
      <c r="P4">
        <v>2012</v>
      </c>
      <c r="Q4" s="8">
        <f>SUMIFS(GSgt50!$D:$D,GSgt50!$B:$B,'Model Summary'!P4)</f>
        <v>135499673.70033383</v>
      </c>
      <c r="R4" s="8">
        <f>SUMIFS(GSgt50!$U:$U,GSgt50!$B:$B,'Model Summary'!P4)</f>
        <v>134898504.50901157</v>
      </c>
      <c r="S4" s="91">
        <f t="shared" ref="S4:S15" si="2">ABS((R4-Q4)/Q4)</f>
        <v>4.4366836827355836E-3</v>
      </c>
    </row>
    <row r="5" spans="2:19">
      <c r="B5">
        <f t="shared" ref="B5:B14" si="3">B4+1</f>
        <v>2013</v>
      </c>
      <c r="C5" s="8">
        <f>SUMIFS(Residential!$D:$D,Residential!$B:$B,'Model Summary'!B5)</f>
        <v>121667910.4500396</v>
      </c>
      <c r="D5" s="8">
        <f>SUMIFS(Residential!$U:$U,Residential!$B:$B,'Model Summary'!B5)</f>
        <v>120472466.19898975</v>
      </c>
      <c r="E5" s="91">
        <f t="shared" si="0"/>
        <v>9.8254687421522775E-3</v>
      </c>
      <c r="I5">
        <f t="shared" ref="I5:I10" si="4">I4+1</f>
        <v>2013</v>
      </c>
      <c r="J5" s="8">
        <f>SUMIFS(GSlt50!$D:$D,GSlt50!$B:$B,'Model Summary'!I5)</f>
        <v>49189696.778905213</v>
      </c>
      <c r="K5" s="8">
        <f>SUMIFS(GSlt50!$Q:$Q,GSlt50!$B:$B,'Model Summary'!I5)</f>
        <v>49460197.82842844</v>
      </c>
      <c r="L5" s="91">
        <f t="shared" si="1"/>
        <v>5.4991404142834665E-3</v>
      </c>
      <c r="P5">
        <f t="shared" ref="P5:P10" si="5">P4+1</f>
        <v>2013</v>
      </c>
      <c r="Q5" s="8">
        <f>SUMIFS(GSgt50!$D:$D,GSgt50!$B:$B,'Model Summary'!P5)</f>
        <v>119060557.80676265</v>
      </c>
      <c r="R5" s="8">
        <f>SUMIFS(GSgt50!$U:$U,GSgt50!$B:$B,'Model Summary'!P5)</f>
        <v>122729093.00446725</v>
      </c>
      <c r="S5" s="91">
        <f t="shared" si="2"/>
        <v>3.0812346803033585E-2</v>
      </c>
    </row>
    <row r="6" spans="2:19">
      <c r="B6">
        <f t="shared" si="3"/>
        <v>2014</v>
      </c>
      <c r="C6" s="8">
        <f>SUMIFS(Residential!$D:$D,Residential!$B:$B,'Model Summary'!B6)</f>
        <v>123418601.83523293</v>
      </c>
      <c r="D6" s="8">
        <f>SUMIFS(Residential!$U:$U,Residential!$B:$B,'Model Summary'!B6)</f>
        <v>122768654.02762645</v>
      </c>
      <c r="E6" s="91">
        <f t="shared" si="0"/>
        <v>5.2662062115577269E-3</v>
      </c>
      <c r="I6">
        <f t="shared" si="4"/>
        <v>2014</v>
      </c>
      <c r="J6" s="8">
        <f>SUMIFS(GSlt50!$D:$D,GSlt50!$B:$B,'Model Summary'!I6)</f>
        <v>49579267.559930004</v>
      </c>
      <c r="K6" s="8">
        <f>SUMIFS(GSlt50!$Q:$Q,GSlt50!$B:$B,'Model Summary'!I6)</f>
        <v>49710747.067109354</v>
      </c>
      <c r="L6" s="91">
        <f t="shared" si="1"/>
        <v>2.6519049927557115E-3</v>
      </c>
      <c r="P6">
        <f t="shared" si="5"/>
        <v>2014</v>
      </c>
      <c r="Q6" s="8">
        <f>SUMIFS(GSgt50!$D:$D,GSgt50!$B:$B,'Model Summary'!P6)</f>
        <v>120267042.72437717</v>
      </c>
      <c r="R6" s="8">
        <f>SUMIFS(GSgt50!$U:$U,GSgt50!$B:$B,'Model Summary'!P6)</f>
        <v>124441203.8931552</v>
      </c>
      <c r="S6" s="91">
        <f t="shared" si="2"/>
        <v>3.4707439995379237E-2</v>
      </c>
    </row>
    <row r="7" spans="2:19">
      <c r="B7">
        <f t="shared" si="3"/>
        <v>2015</v>
      </c>
      <c r="C7" s="8">
        <f>SUMIFS(Residential!$D:$D,Residential!$B:$B,'Model Summary'!B7)</f>
        <v>121502966.31220472</v>
      </c>
      <c r="D7" s="8">
        <f>SUMIFS(Residential!$U:$U,Residential!$B:$B,'Model Summary'!B7)</f>
        <v>123134177.74056134</v>
      </c>
      <c r="E7" s="91">
        <f t="shared" si="0"/>
        <v>1.3425280697799441E-2</v>
      </c>
      <c r="I7">
        <f t="shared" si="4"/>
        <v>2015</v>
      </c>
      <c r="J7" s="8">
        <f>SUMIFS(GSlt50!$D:$D,GSlt50!$B:$B,'Model Summary'!I7)</f>
        <v>48835654.62582469</v>
      </c>
      <c r="K7" s="8">
        <f>SUMIFS(GSlt50!$Q:$Q,GSlt50!$B:$B,'Model Summary'!I7)</f>
        <v>49673758.183889017</v>
      </c>
      <c r="L7" s="91">
        <f t="shared" si="1"/>
        <v>1.7161714417177704E-2</v>
      </c>
      <c r="P7">
        <f t="shared" si="5"/>
        <v>2015</v>
      </c>
      <c r="Q7" s="8">
        <f>SUMIFS(GSgt50!$D:$D,GSgt50!$B:$B,'Model Summary'!P7)</f>
        <v>127778037.04342282</v>
      </c>
      <c r="R7" s="8">
        <f>SUMIFS(GSgt50!$U:$U,GSgt50!$B:$B,'Model Summary'!P7)</f>
        <v>126079348.10694009</v>
      </c>
      <c r="S7" s="91">
        <f t="shared" si="2"/>
        <v>1.3294060354875088E-2</v>
      </c>
    </row>
    <row r="8" spans="2:19">
      <c r="B8">
        <f t="shared" si="3"/>
        <v>2016</v>
      </c>
      <c r="C8" s="8">
        <f>SUMIFS(Residential!$D:$D,Residential!$B:$B,'Model Summary'!B8)</f>
        <v>121752962.61463043</v>
      </c>
      <c r="D8" s="8">
        <f>SUMIFS(Residential!$U:$U,Residential!$B:$B,'Model Summary'!B8)</f>
        <v>124287476.39046814</v>
      </c>
      <c r="E8" s="91">
        <f t="shared" si="0"/>
        <v>2.0816855059698932E-2</v>
      </c>
      <c r="I8">
        <f t="shared" si="4"/>
        <v>2016</v>
      </c>
      <c r="J8" s="8">
        <f>SUMIFS(GSlt50!$D:$D,GSlt50!$B:$B,'Model Summary'!I8)</f>
        <v>49685006.185670987</v>
      </c>
      <c r="K8" s="8">
        <f>SUMIFS(GSlt50!$Q:$Q,GSlt50!$B:$B,'Model Summary'!I8)</f>
        <v>49545897.418191262</v>
      </c>
      <c r="L8" s="91">
        <f t="shared" si="1"/>
        <v>2.7998138303511723E-3</v>
      </c>
      <c r="P8">
        <f t="shared" si="5"/>
        <v>2016</v>
      </c>
      <c r="Q8" s="8">
        <f>SUMIFS(GSgt50!$D:$D,GSgt50!$B:$B,'Model Summary'!P8)</f>
        <v>132504631.84816419</v>
      </c>
      <c r="R8" s="8">
        <f>SUMIFS(GSgt50!$U:$U,GSgt50!$B:$B,'Model Summary'!P8)</f>
        <v>127855861.70494081</v>
      </c>
      <c r="S8" s="91">
        <f t="shared" si="2"/>
        <v>3.5083831247124685E-2</v>
      </c>
    </row>
    <row r="9" spans="2:19">
      <c r="B9">
        <f t="shared" si="3"/>
        <v>2017</v>
      </c>
      <c r="C9" s="8">
        <f>SUMIFS(Residential!$D:$D,Residential!$B:$B,'Model Summary'!B9)</f>
        <v>121679899.81260221</v>
      </c>
      <c r="D9" s="8">
        <f>SUMIFS(Residential!$U:$U,Residential!$B:$B,'Model Summary'!B9)</f>
        <v>124152381.71949308</v>
      </c>
      <c r="E9" s="91">
        <f t="shared" si="0"/>
        <v>2.0319559029048428E-2</v>
      </c>
      <c r="I9">
        <f t="shared" si="4"/>
        <v>2017</v>
      </c>
      <c r="J9" s="8">
        <f>SUMIFS(GSlt50!$D:$D,GSlt50!$B:$B,'Model Summary'!I9)</f>
        <v>48194435.190106712</v>
      </c>
      <c r="K9" s="8">
        <f>SUMIFS(GSlt50!$Q:$Q,GSlt50!$B:$B,'Model Summary'!I9)</f>
        <v>48944588.368666843</v>
      </c>
      <c r="L9" s="91">
        <f t="shared" si="1"/>
        <v>1.5565140987773641E-2</v>
      </c>
      <c r="P9">
        <f t="shared" si="5"/>
        <v>2017</v>
      </c>
      <c r="Q9" s="8">
        <f>SUMIFS(GSgt50!$D:$D,GSgt50!$B:$B,'Model Summary'!P9)</f>
        <v>129704100.44997838</v>
      </c>
      <c r="R9" s="8">
        <f>SUMIFS(GSgt50!$U:$U,GSgt50!$B:$B,'Model Summary'!P9)</f>
        <v>128847255.35052475</v>
      </c>
      <c r="S9" s="91">
        <f t="shared" si="2"/>
        <v>6.6061527467597561E-3</v>
      </c>
    </row>
    <row r="10" spans="2:19">
      <c r="B10">
        <f t="shared" si="3"/>
        <v>2018</v>
      </c>
      <c r="C10" s="8">
        <f>SUMIFS(Residential!$D:$D,Residential!$B:$B,'Model Summary'!B10)</f>
        <v>133945646.92123963</v>
      </c>
      <c r="D10" s="8">
        <f>SUMIFS(Residential!$U:$U,Residential!$B:$B,'Model Summary'!B10)</f>
        <v>131113146.52964522</v>
      </c>
      <c r="E10" s="91">
        <f t="shared" si="0"/>
        <v>2.1146640123810272E-2</v>
      </c>
      <c r="I10">
        <f t="shared" si="4"/>
        <v>2018</v>
      </c>
      <c r="J10" s="8">
        <f>SUMIFS(GSlt50!$D:$D,GSlt50!$B:$B,'Model Summary'!I10)</f>
        <v>50320734.801917121</v>
      </c>
      <c r="K10" s="8">
        <f>SUMIFS(GSlt50!$Q:$Q,GSlt50!$B:$B,'Model Summary'!I10)</f>
        <v>49963302.520049438</v>
      </c>
      <c r="L10" s="91">
        <f t="shared" si="1"/>
        <v>7.1030815284133225E-3</v>
      </c>
      <c r="P10">
        <f t="shared" si="5"/>
        <v>2018</v>
      </c>
      <c r="Q10" s="8">
        <f>SUMIFS(GSgt50!$D:$D,GSgt50!$B:$B,'Model Summary'!P10)</f>
        <v>136765173.22040319</v>
      </c>
      <c r="R10" s="8">
        <f>SUMIFS(GSgt50!$U:$U,GSgt50!$B:$B,'Model Summary'!P10)</f>
        <v>132396782.91438724</v>
      </c>
      <c r="S10" s="91">
        <f t="shared" si="2"/>
        <v>3.1940809221775321E-2</v>
      </c>
    </row>
    <row r="11" spans="2:19">
      <c r="B11">
        <f>B10+1</f>
        <v>2019</v>
      </c>
      <c r="C11" s="8">
        <f>SUMIFS(Residential!$D:$D,Residential!$B:$B,'Model Summary'!B11)</f>
        <v>133206959.71744621</v>
      </c>
      <c r="D11" s="8">
        <f>SUMIFS(Residential!$U:$U,Residential!$B:$B,'Model Summary'!B11)</f>
        <v>132075559.54229701</v>
      </c>
      <c r="E11" s="91">
        <f t="shared" si="0"/>
        <v>8.4935515197485743E-3</v>
      </c>
      <c r="I11">
        <f>I10+1</f>
        <v>2019</v>
      </c>
      <c r="J11" s="8">
        <f>SUMIFS(GSlt50!$D:$D,GSlt50!$B:$B,'Model Summary'!I11)</f>
        <v>49773171.551554158</v>
      </c>
      <c r="K11" s="8">
        <f>SUMIFS(GSlt50!$Q:$Q,GSlt50!$B:$B,'Model Summary'!I11)</f>
        <v>49472617.826069698</v>
      </c>
      <c r="L11" s="91">
        <f t="shared" si="1"/>
        <v>6.0384684382258505E-3</v>
      </c>
      <c r="P11">
        <f>P10+1</f>
        <v>2019</v>
      </c>
      <c r="Q11" s="8">
        <f>SUMIFS(GSgt50!$D:$D,GSgt50!$B:$B,'Model Summary'!P11)</f>
        <v>133722150.61988592</v>
      </c>
      <c r="R11" s="8">
        <f>SUMIFS(GSgt50!$U:$U,GSgt50!$B:$B,'Model Summary'!P11)</f>
        <v>133480274.70636195</v>
      </c>
      <c r="S11" s="91">
        <f t="shared" si="2"/>
        <v>1.8087946716585524E-3</v>
      </c>
    </row>
    <row r="12" spans="2:19">
      <c r="B12">
        <f t="shared" si="3"/>
        <v>2020</v>
      </c>
      <c r="C12" s="8">
        <f>SUMIFS(Residential!$D:$D,Residential!$B:$B,'Model Summary'!B12)</f>
        <v>142034261.03903431</v>
      </c>
      <c r="D12" s="8">
        <f>SUMIFS(Residential!$U:$U,Residential!$B:$B,'Model Summary'!B12)</f>
        <v>140904568.56109574</v>
      </c>
      <c r="E12" s="91">
        <f t="shared" si="0"/>
        <v>7.953661811413916E-3</v>
      </c>
      <c r="I12">
        <f t="shared" ref="I12:I14" si="6">I11+1</f>
        <v>2020</v>
      </c>
      <c r="J12" s="8">
        <f>SUMIFS(GSlt50!$D:$D,GSlt50!$B:$B,'Model Summary'!I12)</f>
        <v>45787968.442482114</v>
      </c>
      <c r="K12" s="8">
        <f>SUMIFS(GSlt50!$Q:$Q,GSlt50!$B:$B,'Model Summary'!I12)</f>
        <v>46585744.031227544</v>
      </c>
      <c r="L12" s="91">
        <f t="shared" si="1"/>
        <v>1.7423258027872084E-2</v>
      </c>
      <c r="P12">
        <f t="shared" ref="P12:P14" si="7">P11+1</f>
        <v>2020</v>
      </c>
      <c r="Q12" s="8">
        <f>SUMIFS(GSgt50!$D:$D,GSgt50!$B:$B,'Model Summary'!P12)</f>
        <v>123558126.85019588</v>
      </c>
      <c r="R12" s="8">
        <f>SUMIFS(GSgt50!$U:$U,GSgt50!$B:$B,'Model Summary'!P12)</f>
        <v>122234497.97037366</v>
      </c>
      <c r="S12" s="91">
        <f t="shared" si="2"/>
        <v>1.0712600729428473E-2</v>
      </c>
    </row>
    <row r="13" spans="2:19">
      <c r="B13">
        <f t="shared" si="3"/>
        <v>2021</v>
      </c>
      <c r="C13" s="8">
        <f>SUMIFS(Residential!$D:$D,Residential!$B:$B,'Model Summary'!B13)</f>
        <v>143115525.9220123</v>
      </c>
      <c r="D13" s="8">
        <f>SUMIFS(Residential!$U:$U,Residential!$B:$B,'Model Summary'!B13)</f>
        <v>142635615.54695487</v>
      </c>
      <c r="E13" s="91">
        <f t="shared" si="0"/>
        <v>3.3533075602080087E-3</v>
      </c>
      <c r="I13">
        <f t="shared" si="6"/>
        <v>2021</v>
      </c>
      <c r="J13" s="8">
        <f>SUMIFS(GSlt50!$D:$D,GSlt50!$B:$B,'Model Summary'!I13)</f>
        <v>47772152.723321147</v>
      </c>
      <c r="K13" s="8">
        <f>SUMIFS(GSlt50!$Q:$Q,GSlt50!$B:$B,'Model Summary'!I13)</f>
        <v>46409481.728194162</v>
      </c>
      <c r="L13" s="91">
        <f t="shared" si="1"/>
        <v>2.8524379108872851E-2</v>
      </c>
      <c r="P13">
        <f t="shared" si="7"/>
        <v>2021</v>
      </c>
      <c r="Q13" s="8">
        <f>SUMIFS(GSgt50!$D:$D,GSgt50!$B:$B,'Model Summary'!P13)</f>
        <v>130114373.49132907</v>
      </c>
      <c r="R13" s="8">
        <f>SUMIFS(GSgt50!$U:$U,GSgt50!$B:$B,'Model Summary'!P13)</f>
        <v>132956031.49392185</v>
      </c>
      <c r="S13" s="91">
        <f t="shared" si="2"/>
        <v>2.183969323559893E-2</v>
      </c>
    </row>
    <row r="14" spans="2:19">
      <c r="B14">
        <f t="shared" si="3"/>
        <v>2022</v>
      </c>
      <c r="C14" s="8">
        <f>SUMIFS(Residential!$D:$D,Residential!$B:$B,'Model Summary'!B14)</f>
        <v>144884891.24012941</v>
      </c>
      <c r="D14" s="8">
        <f>SUMIFS(Residential!$U:$U,Residential!$B:$B,'Model Summary'!B14)</f>
        <v>146440039.40683264</v>
      </c>
      <c r="E14" s="91">
        <f t="shared" si="0"/>
        <v>1.0733680740566328E-2</v>
      </c>
      <c r="I14">
        <f t="shared" si="6"/>
        <v>2022</v>
      </c>
      <c r="J14" s="8">
        <f>SUMIFS(GSlt50!$D:$D,GSlt50!$B:$B,'Model Summary'!I14)</f>
        <v>50085491.515692823</v>
      </c>
      <c r="K14" s="8">
        <f>SUMIFS(GSlt50!$Q:$Q,GSlt50!$B:$B,'Model Summary'!I14)</f>
        <v>48106981.608690858</v>
      </c>
      <c r="L14" s="91">
        <f t="shared" ref="L14" si="8">ABS((K14-J14)/J14)</f>
        <v>3.9502655302525218E-2</v>
      </c>
      <c r="P14">
        <f t="shared" si="7"/>
        <v>2022</v>
      </c>
      <c r="Q14" s="8">
        <f>SUMIFS(GSgt50!$D:$D,GSgt50!$B:$B,'Model Summary'!P14)</f>
        <v>132690828.5648257</v>
      </c>
      <c r="R14" s="8">
        <f>SUMIFS(GSgt50!$U:$U,GSgt50!$B:$B,'Model Summary'!P14)</f>
        <v>135890401.03212759</v>
      </c>
      <c r="S14" s="91">
        <f t="shared" ref="S14" si="9">ABS((R14-Q14)/Q14)</f>
        <v>2.4112988832071004E-2</v>
      </c>
    </row>
    <row r="15" spans="2:19">
      <c r="B15" s="36" t="s">
        <v>146</v>
      </c>
      <c r="C15" s="1">
        <f>SUM(C4:C13)</f>
        <v>1278583920.624002</v>
      </c>
      <c r="D15" s="1">
        <f>SUM(D4:D13)</f>
        <v>1277110581.9855404</v>
      </c>
      <c r="E15" s="91">
        <f t="shared" si="0"/>
        <v>1.1523206374615908E-3</v>
      </c>
      <c r="I15" s="36" t="s">
        <v>146</v>
      </c>
      <c r="J15" s="1">
        <f>SUM(J4:J13)</f>
        <v>486439043.77312279</v>
      </c>
      <c r="K15" s="1">
        <f>SUM(K4:K13)</f>
        <v>488692079.84909904</v>
      </c>
      <c r="L15" s="91">
        <f t="shared" si="1"/>
        <v>4.6316925107415478E-3</v>
      </c>
      <c r="P15" s="36" t="s">
        <v>146</v>
      </c>
      <c r="Q15" s="1">
        <f>SUM(Q4:Q13)</f>
        <v>1288973867.7548532</v>
      </c>
      <c r="R15" s="1">
        <f>SUM(R4:R13)</f>
        <v>1285918853.6540842</v>
      </c>
      <c r="S15" s="91">
        <f t="shared" si="2"/>
        <v>2.370113294919078E-3</v>
      </c>
    </row>
    <row r="17" spans="2:19" ht="15">
      <c r="B17" s="213" t="s">
        <v>147</v>
      </c>
      <c r="C17" s="213"/>
      <c r="D17" s="213"/>
      <c r="E17" s="101">
        <f>AVERAGE(E4:E13)</f>
        <v>1.1655834187544191E-2</v>
      </c>
      <c r="I17" s="213" t="s">
        <v>147</v>
      </c>
      <c r="J17" s="213"/>
      <c r="K17" s="213"/>
      <c r="L17" s="101">
        <f>AVERAGE(L4:L13)</f>
        <v>1.3711692559803368E-2</v>
      </c>
      <c r="P17" s="213" t="s">
        <v>147</v>
      </c>
      <c r="Q17" s="213"/>
      <c r="R17" s="213"/>
      <c r="S17" s="101">
        <f>AVERAGE(S4:S13)</f>
        <v>1.9124241268836922E-2</v>
      </c>
    </row>
    <row r="18" spans="2:19" ht="15">
      <c r="B18" s="213" t="s">
        <v>148</v>
      </c>
      <c r="C18" s="213"/>
      <c r="D18" s="213"/>
      <c r="E18" s="91">
        <f>Residential!W134</f>
        <v>2.4869871181996805E-2</v>
      </c>
      <c r="I18" s="213" t="s">
        <v>148</v>
      </c>
      <c r="J18" s="213"/>
      <c r="K18" s="213"/>
      <c r="L18" s="91">
        <f>GSlt50!S134</f>
        <v>2.5632988059972162E-2</v>
      </c>
      <c r="P18" s="213" t="s">
        <v>148</v>
      </c>
      <c r="Q18" s="213"/>
      <c r="R18" s="213"/>
      <c r="S18" s="91">
        <f>GSgt50!W134</f>
        <v>2.9542173366880031E-2</v>
      </c>
    </row>
  </sheetData>
  <mergeCells count="9">
    <mergeCell ref="P2:R2"/>
    <mergeCell ref="P17:R17"/>
    <mergeCell ref="P18:R18"/>
    <mergeCell ref="B17:D17"/>
    <mergeCell ref="B18:D18"/>
    <mergeCell ref="B2:D2"/>
    <mergeCell ref="I2:K2"/>
    <mergeCell ref="I17:K17"/>
    <mergeCell ref="I18:K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>
    <tabColor theme="4" tint="0.79998168889431442"/>
  </sheetPr>
  <dimension ref="A1:AL193"/>
  <sheetViews>
    <sheetView workbookViewId="0">
      <selection activeCell="AF15" sqref="AF15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Y8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6" t="s">
        <v>154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105">
        <f ca="1">Weather!BP61</f>
        <v>653.76</v>
      </c>
      <c r="F2" s="105">
        <f ca="1">Weather!BQ61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$Z$8</f>
        <v>-10908701.1490326</v>
      </c>
      <c r="N2" s="1">
        <f t="shared" ref="N2:N33" ca="1" si="2">E2*$Z$9</f>
        <v>5926610.332556624</v>
      </c>
      <c r="O2" s="1">
        <f t="shared" ref="O2:O33" ca="1" si="3">F2*$Z$10</f>
        <v>0</v>
      </c>
      <c r="P2" s="1">
        <f t="shared" ref="P2:P33" si="4">G2*$Z$11</f>
        <v>8996189.7255223468</v>
      </c>
      <c r="Q2" s="1">
        <f>H2*$Z$12</f>
        <v>0</v>
      </c>
      <c r="R2" s="1">
        <f>I2*$Z$13</f>
        <v>0</v>
      </c>
      <c r="S2" s="1">
        <f>J2*$Z$14</f>
        <v>0</v>
      </c>
      <c r="T2" s="1">
        <f>K2*$Z$15</f>
        <v>9031967.1364668738</v>
      </c>
      <c r="U2" s="1">
        <f t="shared" ref="U2:U33" ca="1" si="5">SUM(M2:T2)</f>
        <v>13046066.045513244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105">
        <f ca="1">Weather!BP62</f>
        <v>591.25000000000011</v>
      </c>
      <c r="F3" s="105">
        <f ca="1">Weather!BQ62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-10908701.1490326</v>
      </c>
      <c r="N3" s="1">
        <f t="shared" ca="1" si="2"/>
        <v>5359930.7989539048</v>
      </c>
      <c r="O3" s="1">
        <f t="shared" ca="1" si="3"/>
        <v>0</v>
      </c>
      <c r="P3" s="1">
        <f t="shared" si="4"/>
        <v>8415790.3883918729</v>
      </c>
      <c r="Q3" s="1">
        <f t="shared" ref="Q3:Q66" si="6">H3*$Z$12</f>
        <v>0</v>
      </c>
      <c r="R3" s="1">
        <f t="shared" ref="R3:R66" si="7">I3*$Z$13</f>
        <v>0</v>
      </c>
      <c r="S3" s="1">
        <f t="shared" ref="S3:S66" si="8">J3*$Z$14</f>
        <v>0</v>
      </c>
      <c r="T3" s="1">
        <f t="shared" ref="T3:T66" si="9">K3*$Z$15</f>
        <v>8996213.7038696595</v>
      </c>
      <c r="U3" s="1">
        <f t="shared" ca="1" si="5"/>
        <v>11863233.742182836</v>
      </c>
      <c r="Y3" t="s">
        <v>267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105">
        <f ca="1">Weather!BP63</f>
        <v>515.66</v>
      </c>
      <c r="F4" s="105">
        <f ca="1">Weather!BQ63</f>
        <v>0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-10908701.1490326</v>
      </c>
      <c r="N4" s="1">
        <f t="shared" ca="1" si="2"/>
        <v>4674675.5446741134</v>
      </c>
      <c r="O4" s="1">
        <f t="shared" ca="1" si="3"/>
        <v>0</v>
      </c>
      <c r="P4" s="1">
        <f t="shared" si="4"/>
        <v>8996189.7255223468</v>
      </c>
      <c r="Q4" s="1">
        <f t="shared" si="6"/>
        <v>-625752.80362413905</v>
      </c>
      <c r="R4" s="1">
        <f t="shared" si="7"/>
        <v>0</v>
      </c>
      <c r="S4" s="1">
        <f t="shared" si="8"/>
        <v>0</v>
      </c>
      <c r="T4" s="1">
        <f t="shared" si="9"/>
        <v>9044318.3222731836</v>
      </c>
      <c r="U4" s="1">
        <f t="shared" ca="1" si="5"/>
        <v>11180729.639812905</v>
      </c>
      <c r="Y4" t="s">
        <v>241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105">
        <f ca="1">Weather!BP64</f>
        <v>322.11</v>
      </c>
      <c r="F5" s="105">
        <f ca="1">Weather!BQ64</f>
        <v>0.73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-10908701.1490326</v>
      </c>
      <c r="N5" s="1">
        <f t="shared" ca="1" si="2"/>
        <v>2920063.1030038763</v>
      </c>
      <c r="O5" s="1">
        <f t="shared" ca="1" si="3"/>
        <v>11078.333169299565</v>
      </c>
      <c r="P5" s="1">
        <f t="shared" si="4"/>
        <v>8705990.0569571108</v>
      </c>
      <c r="Q5" s="1">
        <f t="shared" si="6"/>
        <v>-625752.80362413905</v>
      </c>
      <c r="R5" s="1">
        <f t="shared" si="7"/>
        <v>0</v>
      </c>
      <c r="S5" s="1">
        <f t="shared" si="8"/>
        <v>0</v>
      </c>
      <c r="T5" s="1">
        <f t="shared" si="9"/>
        <v>9055369.3832577765</v>
      </c>
      <c r="U5" s="1">
        <f t="shared" ca="1" si="5"/>
        <v>9158046.9237313233</v>
      </c>
      <c r="Y5" t="s">
        <v>268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105">
        <f ca="1">Weather!BP65</f>
        <v>141.16000000000003</v>
      </c>
      <c r="F6" s="105">
        <f ca="1">Weather!BQ65</f>
        <v>29.409999999999997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-10908701.1490326</v>
      </c>
      <c r="N6" s="1">
        <f t="shared" ca="1" si="2"/>
        <v>1279674.979417054</v>
      </c>
      <c r="O6" s="1">
        <f t="shared" ca="1" si="3"/>
        <v>446320.24453301396</v>
      </c>
      <c r="P6" s="1">
        <f t="shared" si="4"/>
        <v>8996189.7255223468</v>
      </c>
      <c r="Q6" s="1">
        <f t="shared" si="6"/>
        <v>-625752.80362413905</v>
      </c>
      <c r="R6" s="1">
        <f t="shared" si="7"/>
        <v>0</v>
      </c>
      <c r="S6" s="1">
        <f t="shared" si="8"/>
        <v>0</v>
      </c>
      <c r="T6" s="1">
        <f t="shared" si="9"/>
        <v>9069020.6938858032</v>
      </c>
      <c r="U6" s="1">
        <f t="shared" ca="1" si="5"/>
        <v>8256751.6907014782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105">
        <f ca="1">Weather!BP66</f>
        <v>29.650000000000006</v>
      </c>
      <c r="F7" s="105">
        <f ca="1">Weather!BQ66</f>
        <v>65.02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-10908701.1490326</v>
      </c>
      <c r="N7" s="1">
        <f t="shared" ca="1" si="2"/>
        <v>268789.76437883003</v>
      </c>
      <c r="O7" s="1">
        <f t="shared" ca="1" si="3"/>
        <v>986730.44201076403</v>
      </c>
      <c r="P7" s="1">
        <f t="shared" si="4"/>
        <v>8705990.0569571108</v>
      </c>
      <c r="Q7" s="1">
        <f t="shared" si="6"/>
        <v>0</v>
      </c>
      <c r="R7" s="1">
        <f t="shared" si="7"/>
        <v>0</v>
      </c>
      <c r="S7" s="1">
        <f t="shared" si="8"/>
        <v>0</v>
      </c>
      <c r="T7" s="1">
        <f t="shared" si="9"/>
        <v>9069020.6938858032</v>
      </c>
      <c r="U7" s="1">
        <f t="shared" ca="1" si="5"/>
        <v>8121829.8081999086</v>
      </c>
      <c r="Z7" t="s">
        <v>120</v>
      </c>
      <c r="AA7" t="s">
        <v>121</v>
      </c>
      <c r="AB7" t="s">
        <v>122</v>
      </c>
      <c r="AC7" t="s">
        <v>123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105">
        <f ca="1">Weather!BP67</f>
        <v>1.36</v>
      </c>
      <c r="F8" s="105">
        <f ca="1">Weather!BQ67</f>
        <v>144.48999999999998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-10908701.1490326</v>
      </c>
      <c r="N8" s="1">
        <f t="shared" ca="1" si="2"/>
        <v>12328.974015352744</v>
      </c>
      <c r="O8" s="1">
        <f t="shared" ca="1" si="3"/>
        <v>2192751.1775782113</v>
      </c>
      <c r="P8" s="1">
        <f t="shared" si="4"/>
        <v>8996189.7255223468</v>
      </c>
      <c r="Q8" s="1">
        <f t="shared" si="6"/>
        <v>0</v>
      </c>
      <c r="R8" s="1">
        <f t="shared" si="7"/>
        <v>0</v>
      </c>
      <c r="S8" s="1">
        <f t="shared" si="8"/>
        <v>0</v>
      </c>
      <c r="T8" s="1">
        <f t="shared" si="9"/>
        <v>9117775.3747001849</v>
      </c>
      <c r="U8" s="1">
        <f t="shared" ca="1" si="5"/>
        <v>9410344.1027834956</v>
      </c>
      <c r="Y8" t="s">
        <v>124</v>
      </c>
      <c r="Z8" s="8">
        <v>-10908701.1490326</v>
      </c>
      <c r="AA8">
        <v>1337233.9075438799</v>
      </c>
      <c r="AB8">
        <v>-8.1576611896334406</v>
      </c>
      <c r="AC8" s="90">
        <v>3.2250522784316302E-13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105">
        <f ca="1">Weather!BP68</f>
        <v>1.77</v>
      </c>
      <c r="F9" s="105">
        <f ca="1">Weather!BQ68</f>
        <v>137.61000000000004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-10908701.1490326</v>
      </c>
      <c r="N9" s="1">
        <f t="shared" ca="1" si="2"/>
        <v>16045.79706409879</v>
      </c>
      <c r="O9" s="1">
        <f t="shared" ca="1" si="3"/>
        <v>2088341.6814072791</v>
      </c>
      <c r="P9" s="1">
        <f t="shared" si="4"/>
        <v>8996189.7255223468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9106074.2513047326</v>
      </c>
      <c r="U9" s="1">
        <f t="shared" ca="1" si="5"/>
        <v>9297950.3062658571</v>
      </c>
      <c r="Y9" t="s">
        <v>28</v>
      </c>
      <c r="Z9" s="8">
        <v>9065.4220701123104</v>
      </c>
      <c r="AA9">
        <v>226.13351016121899</v>
      </c>
      <c r="AB9">
        <v>40.088804457372198</v>
      </c>
      <c r="AC9" s="90">
        <v>7.6949881292962396E-73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105">
        <f ca="1">Weather!BP69</f>
        <v>35.700000000000003</v>
      </c>
      <c r="F10" s="105">
        <f ca="1">Weather!BQ69</f>
        <v>64.09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-10908701.1490326</v>
      </c>
      <c r="N10" s="1">
        <f t="shared" ca="1" si="2"/>
        <v>323635.56790300953</v>
      </c>
      <c r="O10" s="1">
        <f t="shared" ca="1" si="3"/>
        <v>972616.94906905375</v>
      </c>
      <c r="P10" s="1">
        <f t="shared" si="4"/>
        <v>8705990.0569571108</v>
      </c>
      <c r="Q10" s="1">
        <f t="shared" si="6"/>
        <v>-625752.80362413905</v>
      </c>
      <c r="R10" s="1">
        <f t="shared" si="7"/>
        <v>0</v>
      </c>
      <c r="S10" s="1">
        <f t="shared" si="8"/>
        <v>0</v>
      </c>
      <c r="T10" s="1">
        <f t="shared" si="9"/>
        <v>9157429.1817625482</v>
      </c>
      <c r="U10" s="1">
        <f t="shared" ca="1" si="5"/>
        <v>7625217.8030349826</v>
      </c>
      <c r="Y10" t="s">
        <v>29</v>
      </c>
      <c r="Z10" s="8">
        <v>15175.7988620542</v>
      </c>
      <c r="AA10">
        <v>1072.4626940917601</v>
      </c>
      <c r="AB10">
        <v>14.1504212180604</v>
      </c>
      <c r="AC10" s="90">
        <v>1.1906487660507101E-27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105">
        <f ca="1">Weather!BP70</f>
        <v>173.91</v>
      </c>
      <c r="F11" s="105">
        <f ca="1">Weather!BQ70</f>
        <v>11.709999999999999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-10908701.1490326</v>
      </c>
      <c r="N11" s="1">
        <f t="shared" ca="1" si="2"/>
        <v>1576567.5522132318</v>
      </c>
      <c r="O11" s="1">
        <f t="shared" ca="1" si="3"/>
        <v>177708.60467465466</v>
      </c>
      <c r="P11" s="1">
        <f t="shared" si="4"/>
        <v>8996189.7255223468</v>
      </c>
      <c r="Q11" s="1">
        <f t="shared" si="6"/>
        <v>-625752.80362413905</v>
      </c>
      <c r="R11" s="1">
        <f t="shared" si="7"/>
        <v>0</v>
      </c>
      <c r="S11" s="1">
        <f t="shared" si="8"/>
        <v>0</v>
      </c>
      <c r="T11" s="1">
        <f t="shared" si="9"/>
        <v>9181481.4909643102</v>
      </c>
      <c r="U11" s="1">
        <f t="shared" ca="1" si="5"/>
        <v>8397493.4207178038</v>
      </c>
      <c r="Y11" t="s">
        <v>74</v>
      </c>
      <c r="Z11" s="8">
        <v>290199.66856523702</v>
      </c>
      <c r="AA11">
        <v>32371.7607208113</v>
      </c>
      <c r="AB11">
        <v>8.9645932783221394</v>
      </c>
      <c r="AC11" s="90">
        <v>3.9713566715898597E-15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105">
        <f ca="1">Weather!BP71</f>
        <v>358.74999999999994</v>
      </c>
      <c r="F12" s="105">
        <f ca="1">Weather!BQ71</f>
        <v>2.79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-10908701.1490326</v>
      </c>
      <c r="N12" s="1">
        <f t="shared" ca="1" si="2"/>
        <v>3252220.1676527909</v>
      </c>
      <c r="O12" s="1">
        <f t="shared" ca="1" si="3"/>
        <v>42340.47882513122</v>
      </c>
      <c r="P12" s="1">
        <f t="shared" si="4"/>
        <v>8705990.0569571108</v>
      </c>
      <c r="Q12" s="1">
        <f t="shared" si="6"/>
        <v>-625752.80362413905</v>
      </c>
      <c r="R12" s="1">
        <f t="shared" si="7"/>
        <v>0</v>
      </c>
      <c r="S12" s="1">
        <f t="shared" si="8"/>
        <v>0</v>
      </c>
      <c r="T12" s="1">
        <f t="shared" si="9"/>
        <v>9204883.7377552129</v>
      </c>
      <c r="U12" s="1">
        <f t="shared" ca="1" si="5"/>
        <v>9670980.488533508</v>
      </c>
      <c r="Y12" t="s">
        <v>83</v>
      </c>
      <c r="Z12" s="8">
        <v>-625752.80362413905</v>
      </c>
      <c r="AA12">
        <v>74515.617453088198</v>
      </c>
      <c r="AB12">
        <v>-8.3976060993936805</v>
      </c>
      <c r="AC12" s="90">
        <v>8.8146238746616095E-14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105">
        <f ca="1">Weather!BP72</f>
        <v>526.03</v>
      </c>
      <c r="F13" s="105">
        <f ca="1">Weather!BQ72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-10908701.1490326</v>
      </c>
      <c r="N13" s="1">
        <f t="shared" ca="1" si="2"/>
        <v>4768683.9715411784</v>
      </c>
      <c r="O13" s="1">
        <f t="shared" ca="1" si="3"/>
        <v>0</v>
      </c>
      <c r="P13" s="1">
        <f t="shared" si="4"/>
        <v>8996189.7255223468</v>
      </c>
      <c r="Q13" s="1">
        <f t="shared" si="6"/>
        <v>0</v>
      </c>
      <c r="R13" s="1">
        <f t="shared" si="7"/>
        <v>0</v>
      </c>
      <c r="S13" s="1">
        <f t="shared" si="8"/>
        <v>0</v>
      </c>
      <c r="T13" s="1">
        <f t="shared" si="9"/>
        <v>9246812.7632555813</v>
      </c>
      <c r="U13" s="1">
        <f t="shared" ca="1" si="5"/>
        <v>12102985.311286505</v>
      </c>
      <c r="Y13" t="s">
        <v>125</v>
      </c>
      <c r="Z13" s="8">
        <v>1248.70061716447</v>
      </c>
      <c r="AA13">
        <v>304.22342610574401</v>
      </c>
      <c r="AB13">
        <v>4.10455116211347</v>
      </c>
      <c r="AC13" s="90">
        <v>7.2898354062904394E-5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105">
        <f t="shared" ref="E14:F14" ca="1" si="10">E2</f>
        <v>653.76</v>
      </c>
      <c r="F14" s="105">
        <f t="shared" ca="1" si="10"/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-10908701.1490326</v>
      </c>
      <c r="N14" s="1">
        <f t="shared" ca="1" si="2"/>
        <v>5926610.332556624</v>
      </c>
      <c r="O14" s="1">
        <f t="shared" ca="1" si="3"/>
        <v>0</v>
      </c>
      <c r="P14" s="1">
        <f t="shared" si="4"/>
        <v>8996189.7255223468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9246812.7632555813</v>
      </c>
      <c r="U14" s="1">
        <f t="shared" ca="1" si="5"/>
        <v>13260911.672301952</v>
      </c>
      <c r="Y14" t="s">
        <v>126</v>
      </c>
      <c r="Z14" s="8">
        <v>9103.0291032194</v>
      </c>
      <c r="AA14">
        <v>1272.10381735735</v>
      </c>
      <c r="AB14">
        <v>7.1558853758727796</v>
      </c>
      <c r="AC14" s="90">
        <v>6.3897182991061399E-11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105">
        <f t="shared" ref="E15:F15" ca="1" si="11">E3</f>
        <v>591.25000000000011</v>
      </c>
      <c r="F15" s="105">
        <f t="shared" ca="1" si="11"/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-10908701.1490326</v>
      </c>
      <c r="N15" s="1">
        <f t="shared" ca="1" si="2"/>
        <v>5359930.7989539048</v>
      </c>
      <c r="O15" s="1">
        <f t="shared" ca="1" si="3"/>
        <v>0</v>
      </c>
      <c r="P15" s="1">
        <f t="shared" si="4"/>
        <v>8125590.7198266368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9249738.0441044439</v>
      </c>
      <c r="U15" s="1">
        <f t="shared" ca="1" si="5"/>
        <v>11826558.413852386</v>
      </c>
      <c r="Y15" t="s">
        <v>127</v>
      </c>
      <c r="Z15" s="8">
        <v>650.06241085841896</v>
      </c>
      <c r="AA15">
        <v>60.211847505494603</v>
      </c>
      <c r="AB15">
        <v>10.796254188996601</v>
      </c>
      <c r="AC15" s="90">
        <v>1.4604633024936399E-19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105">
        <f t="shared" ref="E16:F16" ca="1" si="12">E4</f>
        <v>515.66</v>
      </c>
      <c r="F16" s="105">
        <f t="shared" ca="1" si="12"/>
        <v>0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-10908701.1490326</v>
      </c>
      <c r="N16" s="1">
        <f t="shared" ca="1" si="2"/>
        <v>4674675.5446741134</v>
      </c>
      <c r="O16" s="1">
        <f t="shared" ca="1" si="3"/>
        <v>0</v>
      </c>
      <c r="P16" s="1">
        <f t="shared" si="4"/>
        <v>8996189.7255223468</v>
      </c>
      <c r="Q16" s="1">
        <f t="shared" si="6"/>
        <v>-625752.80362413905</v>
      </c>
      <c r="R16" s="1">
        <f t="shared" si="7"/>
        <v>0</v>
      </c>
      <c r="S16" s="1">
        <f t="shared" si="8"/>
        <v>0</v>
      </c>
      <c r="T16" s="1">
        <f t="shared" si="9"/>
        <v>9259488.9802673198</v>
      </c>
      <c r="U16" s="1">
        <f t="shared" ca="1" si="5"/>
        <v>11395900.297807042</v>
      </c>
      <c r="Z16" s="8"/>
    </row>
    <row r="17" spans="1:28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105">
        <f t="shared" ref="E17:F17" ca="1" si="13">E5</f>
        <v>322.11</v>
      </c>
      <c r="F17" s="105">
        <f t="shared" ca="1" si="13"/>
        <v>0.73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-10908701.1490326</v>
      </c>
      <c r="N17" s="1">
        <f t="shared" ca="1" si="2"/>
        <v>2920063.1030038763</v>
      </c>
      <c r="O17" s="1">
        <f t="shared" ca="1" si="3"/>
        <v>11078.333169299565</v>
      </c>
      <c r="P17" s="1">
        <f t="shared" si="4"/>
        <v>8705990.0569571108</v>
      </c>
      <c r="Q17" s="1">
        <f t="shared" si="6"/>
        <v>-625752.80362413905</v>
      </c>
      <c r="R17" s="1">
        <f t="shared" si="7"/>
        <v>0</v>
      </c>
      <c r="S17" s="1">
        <f t="shared" si="8"/>
        <v>0</v>
      </c>
      <c r="T17" s="1">
        <f t="shared" si="9"/>
        <v>9269239.9164301958</v>
      </c>
      <c r="U17" s="1">
        <f t="shared" ca="1" si="5"/>
        <v>9371917.4569037426</v>
      </c>
      <c r="Y17" t="s">
        <v>128</v>
      </c>
    </row>
    <row r="18" spans="1:28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105">
        <f t="shared" ref="E18:F18" ca="1" si="14">E6</f>
        <v>141.16000000000003</v>
      </c>
      <c r="F18" s="105">
        <f t="shared" ca="1" si="14"/>
        <v>29.409999999999997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-10908701.1490326</v>
      </c>
      <c r="N18" s="1">
        <f t="shared" ca="1" si="2"/>
        <v>1279674.979417054</v>
      </c>
      <c r="O18" s="1">
        <f t="shared" ca="1" si="3"/>
        <v>446320.24453301396</v>
      </c>
      <c r="P18" s="1">
        <f t="shared" si="4"/>
        <v>8996189.7255223468</v>
      </c>
      <c r="Q18" s="1">
        <f t="shared" si="6"/>
        <v>-625752.80362413905</v>
      </c>
      <c r="R18" s="1">
        <f t="shared" si="7"/>
        <v>0</v>
      </c>
      <c r="S18" s="1">
        <f t="shared" si="8"/>
        <v>0</v>
      </c>
      <c r="T18" s="1">
        <f t="shared" si="9"/>
        <v>9267289.7291976213</v>
      </c>
      <c r="U18" s="1">
        <f t="shared" ca="1" si="5"/>
        <v>8455020.7260132972</v>
      </c>
      <c r="Y18" t="s">
        <v>129</v>
      </c>
      <c r="Z18">
        <v>10783854.6353343</v>
      </c>
      <c r="AA18" t="s">
        <v>130</v>
      </c>
      <c r="AB18">
        <v>1989339.7400308901</v>
      </c>
    </row>
    <row r="19" spans="1:28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105">
        <f t="shared" ref="E19:F19" ca="1" si="15">E7</f>
        <v>29.650000000000006</v>
      </c>
      <c r="F19" s="105">
        <f t="shared" ca="1" si="15"/>
        <v>65.02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-10908701.1490326</v>
      </c>
      <c r="N19" s="1">
        <f t="shared" ca="1" si="2"/>
        <v>268789.76437883003</v>
      </c>
      <c r="O19" s="1">
        <f t="shared" ca="1" si="3"/>
        <v>986730.44201076403</v>
      </c>
      <c r="P19" s="1">
        <f t="shared" si="4"/>
        <v>8705990.0569571108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9244537.5448175762</v>
      </c>
      <c r="U19" s="1">
        <f t="shared" ca="1" si="5"/>
        <v>8297346.6591316815</v>
      </c>
      <c r="Y19" t="s">
        <v>131</v>
      </c>
      <c r="Z19">
        <v>12892260421438</v>
      </c>
      <c r="AA19" t="s">
        <v>132</v>
      </c>
      <c r="AB19">
        <v>322443.54871569498</v>
      </c>
    </row>
    <row r="20" spans="1:28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105">
        <f t="shared" ref="E20:F20" ca="1" si="16">E8</f>
        <v>1.36</v>
      </c>
      <c r="F20" s="105">
        <f t="shared" ca="1" si="16"/>
        <v>144.48999999999998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-10908701.1490326</v>
      </c>
      <c r="N20" s="1">
        <f t="shared" ca="1" si="2"/>
        <v>12328.974015352744</v>
      </c>
      <c r="O20" s="1">
        <f t="shared" ca="1" si="3"/>
        <v>2192751.1775782113</v>
      </c>
      <c r="P20" s="1">
        <f t="shared" si="4"/>
        <v>8996189.7255223468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9314744.2851902861</v>
      </c>
      <c r="U20" s="1">
        <f t="shared" ca="1" si="5"/>
        <v>9607313.0132735968</v>
      </c>
      <c r="Y20" t="s">
        <v>133</v>
      </c>
      <c r="Z20">
        <v>0.97519518291155705</v>
      </c>
      <c r="AA20" t="s">
        <v>134</v>
      </c>
      <c r="AB20">
        <v>0.97379491097914495</v>
      </c>
    </row>
    <row r="21" spans="1:28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105">
        <f t="shared" ref="E21:F21" ca="1" si="17">E9</f>
        <v>1.77</v>
      </c>
      <c r="F21" s="105">
        <f t="shared" ca="1" si="17"/>
        <v>137.61000000000004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-10908701.1490326</v>
      </c>
      <c r="N21" s="1">
        <f t="shared" ca="1" si="2"/>
        <v>16045.79706409879</v>
      </c>
      <c r="O21" s="1">
        <f t="shared" ca="1" si="3"/>
        <v>2088341.6814072791</v>
      </c>
      <c r="P21" s="1">
        <f t="shared" si="4"/>
        <v>8996189.7255223468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9314744.2851902861</v>
      </c>
      <c r="U21" s="1">
        <f t="shared" ca="1" si="5"/>
        <v>9506620.3401514105</v>
      </c>
      <c r="Y21" t="s">
        <v>269</v>
      </c>
      <c r="Z21">
        <v>531.67393940552699</v>
      </c>
      <c r="AA21" t="s">
        <v>135</v>
      </c>
      <c r="AB21" s="90">
        <v>3.0067798653057901E-89</v>
      </c>
    </row>
    <row r="22" spans="1:28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105">
        <f t="shared" ref="E22:F22" ca="1" si="18">E10</f>
        <v>35.700000000000003</v>
      </c>
      <c r="F22" s="105">
        <f t="shared" ca="1" si="18"/>
        <v>64.09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-10908701.1490326</v>
      </c>
      <c r="N22" s="1">
        <f t="shared" ca="1" si="2"/>
        <v>323635.56790300953</v>
      </c>
      <c r="O22" s="1">
        <f t="shared" ca="1" si="3"/>
        <v>972616.94906905375</v>
      </c>
      <c r="P22" s="1">
        <f t="shared" si="4"/>
        <v>8705990.0569571108</v>
      </c>
      <c r="Q22" s="1">
        <f t="shared" si="6"/>
        <v>-625752.80362413905</v>
      </c>
      <c r="R22" s="1">
        <f t="shared" si="7"/>
        <v>0</v>
      </c>
      <c r="S22" s="1">
        <f t="shared" si="8"/>
        <v>0</v>
      </c>
      <c r="T22" s="1">
        <f t="shared" si="9"/>
        <v>9291342.0383993816</v>
      </c>
      <c r="U22" s="1">
        <f t="shared" ca="1" si="5"/>
        <v>7759130.659671816</v>
      </c>
      <c r="Y22" t="s">
        <v>136</v>
      </c>
      <c r="Z22">
        <v>-1.15189861798939E-2</v>
      </c>
      <c r="AA22" t="s">
        <v>137</v>
      </c>
      <c r="AB22" s="90">
        <v>2.0006306173330102</v>
      </c>
    </row>
    <row r="23" spans="1:28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105">
        <f t="shared" ref="E23:F23" ca="1" si="19">E11</f>
        <v>173.91</v>
      </c>
      <c r="F23" s="105">
        <f t="shared" ca="1" si="19"/>
        <v>11.709999999999999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-10908701.1490326</v>
      </c>
      <c r="N23" s="1">
        <f t="shared" ca="1" si="2"/>
        <v>1576567.5522132318</v>
      </c>
      <c r="O23" s="1">
        <f t="shared" ca="1" si="3"/>
        <v>177708.60467465466</v>
      </c>
      <c r="P23" s="1">
        <f t="shared" si="4"/>
        <v>8996189.7255223468</v>
      </c>
      <c r="Q23" s="1">
        <f t="shared" si="6"/>
        <v>-625752.80362413905</v>
      </c>
      <c r="R23" s="1">
        <f t="shared" si="7"/>
        <v>0</v>
      </c>
      <c r="S23" s="1">
        <f t="shared" si="8"/>
        <v>0</v>
      </c>
      <c r="T23" s="1">
        <f t="shared" si="9"/>
        <v>9314744.2851902861</v>
      </c>
      <c r="U23" s="1">
        <f t="shared" ca="1" si="5"/>
        <v>8530756.2149437796</v>
      </c>
      <c r="Z23" s="90"/>
    </row>
    <row r="24" spans="1:28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105">
        <f t="shared" ref="E24:F24" ca="1" si="20">E12</f>
        <v>358.74999999999994</v>
      </c>
      <c r="F24" s="105">
        <f t="shared" ca="1" si="20"/>
        <v>2.79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-10908701.1490326</v>
      </c>
      <c r="N24" s="1">
        <f t="shared" ca="1" si="2"/>
        <v>3252220.1676527909</v>
      </c>
      <c r="O24" s="1">
        <f t="shared" ca="1" si="3"/>
        <v>42340.47882513122</v>
      </c>
      <c r="P24" s="1">
        <f t="shared" si="4"/>
        <v>8705990.0569571108</v>
      </c>
      <c r="Q24" s="1">
        <f t="shared" si="6"/>
        <v>-625752.80362413905</v>
      </c>
      <c r="R24" s="1">
        <f t="shared" si="7"/>
        <v>0</v>
      </c>
      <c r="S24" s="1">
        <f t="shared" si="8"/>
        <v>0</v>
      </c>
      <c r="T24" s="1">
        <f t="shared" si="9"/>
        <v>9338146.5319811888</v>
      </c>
      <c r="U24" s="1">
        <f t="shared" ca="1" si="5"/>
        <v>9804243.2827594839</v>
      </c>
    </row>
    <row r="25" spans="1:28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105">
        <f t="shared" ref="E25:F25" ca="1" si="21">E13</f>
        <v>526.03</v>
      </c>
      <c r="F25" s="105">
        <f t="shared" ca="1" si="21"/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-10908701.1490326</v>
      </c>
      <c r="N25" s="1">
        <f t="shared" ca="1" si="2"/>
        <v>4768683.9715411784</v>
      </c>
      <c r="O25" s="1">
        <f t="shared" ca="1" si="3"/>
        <v>0</v>
      </c>
      <c r="P25" s="1">
        <f t="shared" si="4"/>
        <v>8996189.7255223468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9338796.5943920463</v>
      </c>
      <c r="U25" s="1">
        <f t="shared" ca="1" si="5"/>
        <v>12194969.14242297</v>
      </c>
    </row>
    <row r="26" spans="1:28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105">
        <f t="shared" ref="E26:F26" ca="1" si="22">E14</f>
        <v>653.76</v>
      </c>
      <c r="F26" s="105">
        <f t="shared" ca="1" si="22"/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-10908701.1490326</v>
      </c>
      <c r="N26" s="1">
        <f t="shared" ca="1" si="2"/>
        <v>5926610.332556624</v>
      </c>
      <c r="O26" s="1">
        <f t="shared" ca="1" si="3"/>
        <v>0</v>
      </c>
      <c r="P26" s="1">
        <f t="shared" si="4"/>
        <v>8996189.7255223468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9338796.5943920463</v>
      </c>
      <c r="U26" s="1">
        <f t="shared" ca="1" si="5"/>
        <v>13352895.503438417</v>
      </c>
    </row>
    <row r="27" spans="1:28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105">
        <f t="shared" ref="E27:F27" ca="1" si="23">E15</f>
        <v>591.25000000000011</v>
      </c>
      <c r="F27" s="105">
        <f t="shared" ca="1" si="23"/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-10908701.1490326</v>
      </c>
      <c r="N27" s="1">
        <f t="shared" ca="1" si="2"/>
        <v>5359930.7989539048</v>
      </c>
      <c r="O27" s="1">
        <f t="shared" ca="1" si="3"/>
        <v>0</v>
      </c>
      <c r="P27" s="1">
        <f t="shared" si="4"/>
        <v>8125590.7198266368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9366099.2156480998</v>
      </c>
      <c r="U27" s="1">
        <f t="shared" ca="1" si="5"/>
        <v>11942919.58539604</v>
      </c>
    </row>
    <row r="28" spans="1:28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105">
        <f t="shared" ref="E28:F28" ca="1" si="24">E16</f>
        <v>515.66</v>
      </c>
      <c r="F28" s="105">
        <f t="shared" ca="1" si="24"/>
        <v>0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-10908701.1490326</v>
      </c>
      <c r="N28" s="1">
        <f t="shared" ca="1" si="2"/>
        <v>4674675.5446741134</v>
      </c>
      <c r="O28" s="1">
        <f t="shared" ca="1" si="3"/>
        <v>0</v>
      </c>
      <c r="P28" s="1">
        <f t="shared" si="4"/>
        <v>8996189.7255223468</v>
      </c>
      <c r="Q28" s="1">
        <f t="shared" si="6"/>
        <v>-625752.80362413905</v>
      </c>
      <c r="R28" s="1">
        <f t="shared" si="7"/>
        <v>0</v>
      </c>
      <c r="S28" s="1">
        <f t="shared" si="8"/>
        <v>0</v>
      </c>
      <c r="T28" s="1">
        <f t="shared" si="9"/>
        <v>9345297.2185006309</v>
      </c>
      <c r="U28" s="1">
        <f t="shared" ca="1" si="5"/>
        <v>11481708.536040351</v>
      </c>
    </row>
    <row r="29" spans="1:28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105">
        <f t="shared" ref="E29:F29" ca="1" si="25">E17</f>
        <v>322.11</v>
      </c>
      <c r="F29" s="105">
        <f t="shared" ca="1" si="25"/>
        <v>0.73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-10908701.1490326</v>
      </c>
      <c r="N29" s="1">
        <f t="shared" ca="1" si="2"/>
        <v>2920063.1030038763</v>
      </c>
      <c r="O29" s="1">
        <f t="shared" ca="1" si="3"/>
        <v>11078.333169299565</v>
      </c>
      <c r="P29" s="1">
        <f t="shared" si="4"/>
        <v>8705990.0569571108</v>
      </c>
      <c r="Q29" s="1">
        <f t="shared" si="6"/>
        <v>-625752.80362413905</v>
      </c>
      <c r="R29" s="1">
        <f t="shared" si="7"/>
        <v>0</v>
      </c>
      <c r="S29" s="1">
        <f t="shared" si="8"/>
        <v>0</v>
      </c>
      <c r="T29" s="1">
        <f t="shared" si="9"/>
        <v>9370649.6525241099</v>
      </c>
      <c r="U29" s="1">
        <f t="shared" ca="1" si="5"/>
        <v>9473327.1929976568</v>
      </c>
    </row>
    <row r="30" spans="1:28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105">
        <f t="shared" ref="E30:F30" ca="1" si="26">E18</f>
        <v>141.16000000000003</v>
      </c>
      <c r="F30" s="105">
        <f t="shared" ca="1" si="26"/>
        <v>29.409999999999997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-10908701.1490326</v>
      </c>
      <c r="N30" s="1">
        <f t="shared" ca="1" si="2"/>
        <v>1279674.979417054</v>
      </c>
      <c r="O30" s="1">
        <f t="shared" ca="1" si="3"/>
        <v>446320.24453301396</v>
      </c>
      <c r="P30" s="1">
        <f t="shared" si="4"/>
        <v>8996189.7255223468</v>
      </c>
      <c r="Q30" s="1">
        <f t="shared" si="6"/>
        <v>-625752.80362413905</v>
      </c>
      <c r="R30" s="1">
        <f t="shared" si="7"/>
        <v>0</v>
      </c>
      <c r="S30" s="1">
        <f t="shared" si="8"/>
        <v>0</v>
      </c>
      <c r="T30" s="1">
        <f t="shared" si="9"/>
        <v>9370649.6525241099</v>
      </c>
      <c r="U30" s="1">
        <f t="shared" ca="1" si="5"/>
        <v>8558380.6493397858</v>
      </c>
    </row>
    <row r="31" spans="1:28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105">
        <f t="shared" ref="E31:F31" ca="1" si="27">E19</f>
        <v>29.650000000000006</v>
      </c>
      <c r="F31" s="105">
        <f t="shared" ca="1" si="27"/>
        <v>65.02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-10908701.1490326</v>
      </c>
      <c r="N31" s="1">
        <f t="shared" ca="1" si="2"/>
        <v>268789.76437883003</v>
      </c>
      <c r="O31" s="1">
        <f t="shared" ca="1" si="3"/>
        <v>986730.44201076403</v>
      </c>
      <c r="P31" s="1">
        <f t="shared" si="4"/>
        <v>8705990.0569571108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9369999.5901132505</v>
      </c>
      <c r="U31" s="1">
        <f t="shared" ca="1" si="5"/>
        <v>8422808.7044273559</v>
      </c>
    </row>
    <row r="32" spans="1:28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105">
        <f t="shared" ref="E32:F32" ca="1" si="28">E20</f>
        <v>1.36</v>
      </c>
      <c r="F32" s="105">
        <f t="shared" ca="1" si="28"/>
        <v>144.48999999999998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-10908701.1490326</v>
      </c>
      <c r="N32" s="1">
        <f t="shared" ca="1" si="2"/>
        <v>12328.974015352744</v>
      </c>
      <c r="O32" s="1">
        <f t="shared" ca="1" si="3"/>
        <v>2192751.1775782113</v>
      </c>
      <c r="P32" s="1">
        <f t="shared" si="4"/>
        <v>8996189.7255223468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9351797.8426092155</v>
      </c>
      <c r="U32" s="1">
        <f t="shared" ca="1" si="5"/>
        <v>9644366.5706925262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105">
        <f t="shared" ref="E33:F33" ca="1" si="29">E21</f>
        <v>1.77</v>
      </c>
      <c r="F33" s="105">
        <f t="shared" ca="1" si="29"/>
        <v>137.61000000000004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-10908701.1490326</v>
      </c>
      <c r="N33" s="1">
        <f t="shared" ca="1" si="2"/>
        <v>16045.79706409879</v>
      </c>
      <c r="O33" s="1">
        <f t="shared" ca="1" si="3"/>
        <v>2088341.6814072791</v>
      </c>
      <c r="P33" s="1">
        <f t="shared" si="4"/>
        <v>8996189.7255223468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9393401.8369041532</v>
      </c>
      <c r="U33" s="1">
        <f t="shared" ca="1" si="5"/>
        <v>9585277.8918652777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105">
        <f t="shared" ref="E34:F34" ca="1" si="30">E22</f>
        <v>35.700000000000003</v>
      </c>
      <c r="F34" s="105">
        <f t="shared" ca="1" si="30"/>
        <v>64.09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31">$Z$8</f>
        <v>-10908701.1490326</v>
      </c>
      <c r="N34" s="1">
        <f t="shared" ref="N34:N65" ca="1" si="32">E34*$Z$9</f>
        <v>323635.56790300953</v>
      </c>
      <c r="O34" s="1">
        <f t="shared" ref="O34:O65" ca="1" si="33">F34*$Z$10</f>
        <v>972616.94906905375</v>
      </c>
      <c r="P34" s="1">
        <f t="shared" ref="P34:P65" si="34">G34*$Z$11</f>
        <v>8705990.0569571108</v>
      </c>
      <c r="Q34" s="1">
        <f t="shared" si="6"/>
        <v>-625752.80362413905</v>
      </c>
      <c r="R34" s="1">
        <f t="shared" si="7"/>
        <v>0</v>
      </c>
      <c r="S34" s="1">
        <f t="shared" si="8"/>
        <v>0</v>
      </c>
      <c r="T34" s="1">
        <f t="shared" si="9"/>
        <v>9384300.9631521367</v>
      </c>
      <c r="U34" s="1">
        <f t="shared" ref="U34:U65" ca="1" si="35">SUM(M34:T34)</f>
        <v>7852089.5844245711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105">
        <f t="shared" ref="E35:F35" ca="1" si="36">E23</f>
        <v>173.91</v>
      </c>
      <c r="F35" s="105">
        <f t="shared" ca="1" si="36"/>
        <v>11.709999999999999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31"/>
        <v>-10908701.1490326</v>
      </c>
      <c r="N35" s="1">
        <f t="shared" ca="1" si="32"/>
        <v>1576567.5522132318</v>
      </c>
      <c r="O35" s="1">
        <f t="shared" ca="1" si="33"/>
        <v>177708.60467465466</v>
      </c>
      <c r="P35" s="1">
        <f t="shared" si="34"/>
        <v>8996189.7255223468</v>
      </c>
      <c r="Q35" s="1">
        <f t="shared" si="6"/>
        <v>-625752.80362413905</v>
      </c>
      <c r="R35" s="1">
        <f t="shared" si="7"/>
        <v>0</v>
      </c>
      <c r="S35" s="1">
        <f t="shared" si="8"/>
        <v>0</v>
      </c>
      <c r="T35" s="1">
        <f t="shared" si="9"/>
        <v>9401202.5858344547</v>
      </c>
      <c r="U35" s="1">
        <f t="shared" ca="1" si="35"/>
        <v>8617214.5155879483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105">
        <f t="shared" ref="E36:F36" ca="1" si="37">E24</f>
        <v>358.74999999999994</v>
      </c>
      <c r="F36" s="105">
        <f t="shared" ca="1" si="37"/>
        <v>2.79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31"/>
        <v>-10908701.1490326</v>
      </c>
      <c r="N36" s="1">
        <f t="shared" ca="1" si="32"/>
        <v>3252220.1676527909</v>
      </c>
      <c r="O36" s="1">
        <f t="shared" ca="1" si="33"/>
        <v>42340.47882513122</v>
      </c>
      <c r="P36" s="1">
        <f t="shared" si="34"/>
        <v>8705990.0569571108</v>
      </c>
      <c r="Q36" s="1">
        <f t="shared" si="6"/>
        <v>-625752.80362413905</v>
      </c>
      <c r="R36" s="1">
        <f t="shared" si="7"/>
        <v>0</v>
      </c>
      <c r="S36" s="1">
        <f t="shared" si="8"/>
        <v>0</v>
      </c>
      <c r="T36" s="1">
        <f t="shared" si="9"/>
        <v>9475309.7006723154</v>
      </c>
      <c r="U36" s="1">
        <f t="shared" ca="1" si="35"/>
        <v>9941406.4514506105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105">
        <f t="shared" ref="E37:F37" ca="1" si="38">E25</f>
        <v>526.03</v>
      </c>
      <c r="F37" s="105">
        <f t="shared" ca="1" si="38"/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31"/>
        <v>-10908701.1490326</v>
      </c>
      <c r="N37" s="1">
        <f t="shared" ca="1" si="32"/>
        <v>4768683.9715411784</v>
      </c>
      <c r="O37" s="1">
        <f t="shared" ca="1" si="33"/>
        <v>0</v>
      </c>
      <c r="P37" s="1">
        <f t="shared" si="34"/>
        <v>8996189.7255223468</v>
      </c>
      <c r="Q37" s="1">
        <f t="shared" si="6"/>
        <v>0</v>
      </c>
      <c r="R37" s="1">
        <f t="shared" si="7"/>
        <v>0</v>
      </c>
      <c r="S37" s="1">
        <f t="shared" si="8"/>
        <v>0</v>
      </c>
      <c r="T37" s="1">
        <f t="shared" si="9"/>
        <v>9416154.0212841984</v>
      </c>
      <c r="U37" s="1">
        <f t="shared" ca="1" si="35"/>
        <v>12272326.569315124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105">
        <f t="shared" ref="E38:F38" ca="1" si="39">E26</f>
        <v>653.76</v>
      </c>
      <c r="F38" s="105">
        <f t="shared" ca="1" si="39"/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31"/>
        <v>-10908701.1490326</v>
      </c>
      <c r="N38" s="1">
        <f t="shared" ca="1" si="32"/>
        <v>5926610.332556624</v>
      </c>
      <c r="O38" s="1">
        <f t="shared" ca="1" si="33"/>
        <v>0</v>
      </c>
      <c r="P38" s="1">
        <f t="shared" si="34"/>
        <v>8996189.7255223468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9496761.7602306418</v>
      </c>
      <c r="U38" s="1">
        <f t="shared" ca="1" si="35"/>
        <v>13510860.669277012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105">
        <f t="shared" ref="E39:F39" ca="1" si="40">E27</f>
        <v>591.25000000000011</v>
      </c>
      <c r="F39" s="105">
        <f t="shared" ca="1" si="40"/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31"/>
        <v>-10908701.1490326</v>
      </c>
      <c r="N39" s="1">
        <f t="shared" ca="1" si="32"/>
        <v>5359930.7989539048</v>
      </c>
      <c r="O39" s="1">
        <f t="shared" ca="1" si="33"/>
        <v>0</v>
      </c>
      <c r="P39" s="1">
        <f t="shared" si="34"/>
        <v>8125590.7198266368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9472059.3886180222</v>
      </c>
      <c r="U39" s="1">
        <f t="shared" ca="1" si="35"/>
        <v>12048879.758365963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105">
        <f t="shared" ref="E40:F40" ca="1" si="41">E28</f>
        <v>515.66</v>
      </c>
      <c r="F40" s="105">
        <f t="shared" ca="1" si="41"/>
        <v>0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31"/>
        <v>-10908701.1490326</v>
      </c>
      <c r="N40" s="1">
        <f t="shared" ca="1" si="32"/>
        <v>4674675.5446741134</v>
      </c>
      <c r="O40" s="1">
        <f t="shared" ca="1" si="33"/>
        <v>0</v>
      </c>
      <c r="P40" s="1">
        <f t="shared" si="34"/>
        <v>8996189.7255223468</v>
      </c>
      <c r="Q40" s="1">
        <f t="shared" si="6"/>
        <v>-625752.80362413905</v>
      </c>
      <c r="R40" s="1">
        <f t="shared" si="7"/>
        <v>0</v>
      </c>
      <c r="S40" s="1">
        <f t="shared" si="8"/>
        <v>0</v>
      </c>
      <c r="T40" s="1">
        <f t="shared" si="9"/>
        <v>9448657.1418271195</v>
      </c>
      <c r="U40" s="1">
        <f t="shared" ca="1" si="35"/>
        <v>11585068.459366839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105">
        <f t="shared" ref="E41:F41" ca="1" si="42">E29</f>
        <v>322.11</v>
      </c>
      <c r="F41" s="105">
        <f t="shared" ca="1" si="42"/>
        <v>0.73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31"/>
        <v>-10908701.1490326</v>
      </c>
      <c r="N41" s="1">
        <f t="shared" ca="1" si="32"/>
        <v>2920063.1030038763</v>
      </c>
      <c r="O41" s="1">
        <f t="shared" ca="1" si="33"/>
        <v>11078.333169299565</v>
      </c>
      <c r="P41" s="1">
        <f t="shared" si="34"/>
        <v>8705990.0569571108</v>
      </c>
      <c r="Q41" s="1">
        <f t="shared" si="6"/>
        <v>-625752.80362413905</v>
      </c>
      <c r="R41" s="1">
        <f t="shared" si="7"/>
        <v>0</v>
      </c>
      <c r="S41" s="1">
        <f t="shared" si="8"/>
        <v>0</v>
      </c>
      <c r="T41" s="1">
        <f t="shared" si="9"/>
        <v>9409653.3971756138</v>
      </c>
      <c r="U41" s="1">
        <f t="shared" ca="1" si="35"/>
        <v>9512330.9376491606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105">
        <f t="shared" ref="E42:F42" ca="1" si="43">E30</f>
        <v>141.16000000000003</v>
      </c>
      <c r="F42" s="105">
        <f t="shared" ca="1" si="43"/>
        <v>29.409999999999997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31"/>
        <v>-10908701.1490326</v>
      </c>
      <c r="N42" s="1">
        <f t="shared" ca="1" si="32"/>
        <v>1279674.979417054</v>
      </c>
      <c r="O42" s="1">
        <f t="shared" ca="1" si="33"/>
        <v>446320.24453301396</v>
      </c>
      <c r="P42" s="1">
        <f t="shared" si="34"/>
        <v>8996189.7255223468</v>
      </c>
      <c r="Q42" s="1">
        <f t="shared" si="6"/>
        <v>-625752.80362413905</v>
      </c>
      <c r="R42" s="1">
        <f t="shared" si="7"/>
        <v>0</v>
      </c>
      <c r="S42" s="1">
        <f t="shared" si="8"/>
        <v>0</v>
      </c>
      <c r="T42" s="1">
        <f t="shared" si="9"/>
        <v>9508462.8836260941</v>
      </c>
      <c r="U42" s="1">
        <f t="shared" ca="1" si="35"/>
        <v>8696193.88044177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105">
        <f t="shared" ref="E43:F43" ca="1" si="44">E31</f>
        <v>29.650000000000006</v>
      </c>
      <c r="F43" s="105">
        <f t="shared" ca="1" si="44"/>
        <v>65.02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31"/>
        <v>-10908701.1490326</v>
      </c>
      <c r="N43" s="1">
        <f t="shared" ca="1" si="32"/>
        <v>268789.76437883003</v>
      </c>
      <c r="O43" s="1">
        <f t="shared" ca="1" si="33"/>
        <v>986730.44201076403</v>
      </c>
      <c r="P43" s="1">
        <f t="shared" si="34"/>
        <v>8705990.0569571108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9477909.9503157493</v>
      </c>
      <c r="U43" s="1">
        <f t="shared" ca="1" si="35"/>
        <v>8530719.0646298546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105">
        <f t="shared" ref="E44:F44" ca="1" si="45">E32</f>
        <v>1.36</v>
      </c>
      <c r="F44" s="105">
        <f t="shared" ca="1" si="45"/>
        <v>144.48999999999998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31"/>
        <v>-10908701.1490326</v>
      </c>
      <c r="N44" s="1">
        <f t="shared" ca="1" si="32"/>
        <v>12328.974015352744</v>
      </c>
      <c r="O44" s="1">
        <f t="shared" ca="1" si="33"/>
        <v>2192751.1775782113</v>
      </c>
      <c r="P44" s="1">
        <f t="shared" si="34"/>
        <v>8996189.7255223468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9460358.2652225718</v>
      </c>
      <c r="U44" s="1">
        <f t="shared" ca="1" si="35"/>
        <v>9752926.9933058824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105">
        <f t="shared" ref="E45:F45" ca="1" si="46">E33</f>
        <v>1.77</v>
      </c>
      <c r="F45" s="105">
        <f t="shared" ca="1" si="46"/>
        <v>137.61000000000004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31"/>
        <v>-10908701.1490326</v>
      </c>
      <c r="N45" s="1">
        <f t="shared" ca="1" si="32"/>
        <v>16045.79706409879</v>
      </c>
      <c r="O45" s="1">
        <f t="shared" ca="1" si="33"/>
        <v>2088341.6814072791</v>
      </c>
      <c r="P45" s="1">
        <f t="shared" si="34"/>
        <v>8996189.7255223468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9477259.8879048899</v>
      </c>
      <c r="U45" s="1">
        <f t="shared" ca="1" si="35"/>
        <v>9669135.9428660143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105">
        <f t="shared" ref="E46:F46" ca="1" si="47">E34</f>
        <v>35.700000000000003</v>
      </c>
      <c r="F46" s="105">
        <f t="shared" ca="1" si="47"/>
        <v>64.09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31"/>
        <v>-10908701.1490326</v>
      </c>
      <c r="N46" s="1">
        <f t="shared" ca="1" si="32"/>
        <v>323635.56790300953</v>
      </c>
      <c r="O46" s="1">
        <f t="shared" ca="1" si="33"/>
        <v>972616.94906905375</v>
      </c>
      <c r="P46" s="1">
        <f t="shared" si="34"/>
        <v>8705990.0569571108</v>
      </c>
      <c r="Q46" s="1">
        <f t="shared" si="6"/>
        <v>-625752.80362413905</v>
      </c>
      <c r="R46" s="1">
        <f t="shared" si="7"/>
        <v>0</v>
      </c>
      <c r="S46" s="1">
        <f t="shared" si="8"/>
        <v>0</v>
      </c>
      <c r="T46" s="1">
        <f t="shared" si="9"/>
        <v>9509112.9460369516</v>
      </c>
      <c r="U46" s="1">
        <f t="shared" ca="1" si="35"/>
        <v>7976901.5673093861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105">
        <f t="shared" ref="E47:F47" ca="1" si="48">E35</f>
        <v>173.91</v>
      </c>
      <c r="F47" s="105">
        <f t="shared" ca="1" si="48"/>
        <v>11.709999999999999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31"/>
        <v>-10908701.1490326</v>
      </c>
      <c r="N47" s="1">
        <f t="shared" ca="1" si="32"/>
        <v>1576567.5522132318</v>
      </c>
      <c r="O47" s="1">
        <f t="shared" ca="1" si="33"/>
        <v>177708.60467465466</v>
      </c>
      <c r="P47" s="1">
        <f t="shared" si="34"/>
        <v>8996189.7255223468</v>
      </c>
      <c r="Q47" s="1">
        <f t="shared" si="6"/>
        <v>-625752.80362413905</v>
      </c>
      <c r="R47" s="1">
        <f t="shared" si="7"/>
        <v>0</v>
      </c>
      <c r="S47" s="1">
        <f t="shared" si="8"/>
        <v>0</v>
      </c>
      <c r="T47" s="1">
        <f t="shared" si="9"/>
        <v>9496761.7602306418</v>
      </c>
      <c r="U47" s="1">
        <f t="shared" ca="1" si="35"/>
        <v>8712773.6899841353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105">
        <f t="shared" ref="E48:F48" ca="1" si="49">E36</f>
        <v>358.74999999999994</v>
      </c>
      <c r="F48" s="105">
        <f t="shared" ca="1" si="49"/>
        <v>2.79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31"/>
        <v>-10908701.1490326</v>
      </c>
      <c r="N48" s="1">
        <f t="shared" ca="1" si="32"/>
        <v>3252220.1676527909</v>
      </c>
      <c r="O48" s="1">
        <f t="shared" ca="1" si="33"/>
        <v>42340.47882513122</v>
      </c>
      <c r="P48" s="1">
        <f t="shared" si="34"/>
        <v>8705990.0569571108</v>
      </c>
      <c r="Q48" s="1">
        <f t="shared" si="6"/>
        <v>-625752.80362413905</v>
      </c>
      <c r="R48" s="1">
        <f t="shared" si="7"/>
        <v>0</v>
      </c>
      <c r="S48" s="1">
        <f t="shared" si="8"/>
        <v>0</v>
      </c>
      <c r="T48" s="1">
        <f t="shared" si="9"/>
        <v>9481810.3247808982</v>
      </c>
      <c r="U48" s="1">
        <f t="shared" ca="1" si="35"/>
        <v>9947907.0755591933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105">
        <f t="shared" ref="E49:F49" ca="1" si="50">E37</f>
        <v>526.03</v>
      </c>
      <c r="F49" s="105">
        <f t="shared" ca="1" si="50"/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31"/>
        <v>-10908701.1490326</v>
      </c>
      <c r="N49" s="1">
        <f t="shared" ca="1" si="32"/>
        <v>4768683.9715411784</v>
      </c>
      <c r="O49" s="1">
        <f t="shared" ca="1" si="33"/>
        <v>0</v>
      </c>
      <c r="P49" s="1">
        <f t="shared" si="34"/>
        <v>8996189.7255223468</v>
      </c>
      <c r="Q49" s="1">
        <f t="shared" si="6"/>
        <v>0</v>
      </c>
      <c r="R49" s="1">
        <f t="shared" si="7"/>
        <v>0</v>
      </c>
      <c r="S49" s="1">
        <f t="shared" si="8"/>
        <v>0</v>
      </c>
      <c r="T49" s="1">
        <f t="shared" si="9"/>
        <v>9538365.7545255814</v>
      </c>
      <c r="U49" s="1">
        <f t="shared" ca="1" si="35"/>
        <v>12394538.302556507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105">
        <f t="shared" ref="E50:F50" ca="1" si="51">E38</f>
        <v>653.76</v>
      </c>
      <c r="F50" s="105">
        <f t="shared" ca="1" si="51"/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31"/>
        <v>-10908701.1490326</v>
      </c>
      <c r="N50" s="1">
        <f t="shared" ca="1" si="32"/>
        <v>5926610.332556624</v>
      </c>
      <c r="O50" s="1">
        <f t="shared" ca="1" si="33"/>
        <v>0</v>
      </c>
      <c r="P50" s="1">
        <f t="shared" si="34"/>
        <v>8996189.7255223468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9571518.93747936</v>
      </c>
      <c r="U50" s="1">
        <f t="shared" ca="1" si="35"/>
        <v>13585617.846525731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105">
        <f t="shared" ref="E51:F51" ca="1" si="52">E39</f>
        <v>591.25000000000011</v>
      </c>
      <c r="F51" s="105">
        <f t="shared" ca="1" si="52"/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31"/>
        <v>-10908701.1490326</v>
      </c>
      <c r="N51" s="1">
        <f t="shared" ca="1" si="32"/>
        <v>5359930.7989539048</v>
      </c>
      <c r="O51" s="1">
        <f t="shared" ca="1" si="33"/>
        <v>0</v>
      </c>
      <c r="P51" s="1">
        <f t="shared" si="34"/>
        <v>8415790.3883918729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9533815.3176495731</v>
      </c>
      <c r="U51" s="1">
        <f t="shared" ca="1" si="35"/>
        <v>12400835.35596275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105">
        <f t="shared" ref="E52:F52" ca="1" si="53">E40</f>
        <v>515.66</v>
      </c>
      <c r="F52" s="105">
        <f t="shared" ca="1" si="53"/>
        <v>0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31"/>
        <v>-10908701.1490326</v>
      </c>
      <c r="N52" s="1">
        <f t="shared" ca="1" si="32"/>
        <v>4674675.5446741134</v>
      </c>
      <c r="O52" s="1">
        <f t="shared" ca="1" si="33"/>
        <v>0</v>
      </c>
      <c r="P52" s="1">
        <f t="shared" si="34"/>
        <v>8996189.7255223468</v>
      </c>
      <c r="Q52" s="1">
        <f t="shared" si="6"/>
        <v>-625752.80362413905</v>
      </c>
      <c r="R52" s="1">
        <f t="shared" si="7"/>
        <v>0</v>
      </c>
      <c r="S52" s="1">
        <f t="shared" si="8"/>
        <v>0</v>
      </c>
      <c r="T52" s="1">
        <f t="shared" si="9"/>
        <v>9554292.2835916132</v>
      </c>
      <c r="U52" s="1">
        <f t="shared" ca="1" si="35"/>
        <v>11690703.601131335</v>
      </c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105">
        <f t="shared" ref="E53:F53" ca="1" si="54">E41</f>
        <v>322.11</v>
      </c>
      <c r="F53" s="105">
        <f t="shared" ca="1" si="54"/>
        <v>0.73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31"/>
        <v>-10908701.1490326</v>
      </c>
      <c r="N53" s="1">
        <f t="shared" ca="1" si="32"/>
        <v>2920063.1030038763</v>
      </c>
      <c r="O53" s="1">
        <f t="shared" ca="1" si="33"/>
        <v>11078.333169299565</v>
      </c>
      <c r="P53" s="1">
        <f t="shared" si="34"/>
        <v>8705990.0569571108</v>
      </c>
      <c r="Q53" s="1">
        <f t="shared" si="6"/>
        <v>-625752.80362413905</v>
      </c>
      <c r="R53" s="1">
        <f t="shared" si="7"/>
        <v>0</v>
      </c>
      <c r="S53" s="1">
        <f t="shared" si="8"/>
        <v>0</v>
      </c>
      <c r="T53" s="1">
        <f t="shared" si="9"/>
        <v>9554292.2835916132</v>
      </c>
      <c r="U53" s="1">
        <f t="shared" ca="1" si="35"/>
        <v>9656969.82406516</v>
      </c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105">
        <f t="shared" ref="E54:F54" ca="1" si="55">E42</f>
        <v>141.16000000000003</v>
      </c>
      <c r="F54" s="105">
        <f t="shared" ca="1" si="55"/>
        <v>29.409999999999997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31"/>
        <v>-10908701.1490326</v>
      </c>
      <c r="N54" s="1">
        <f t="shared" ca="1" si="32"/>
        <v>1279674.979417054</v>
      </c>
      <c r="O54" s="1">
        <f t="shared" ca="1" si="33"/>
        <v>446320.24453301396</v>
      </c>
      <c r="P54" s="1">
        <f t="shared" si="34"/>
        <v>8996189.7255223468</v>
      </c>
      <c r="Q54" s="1">
        <f t="shared" si="6"/>
        <v>-625752.80362413905</v>
      </c>
      <c r="R54" s="1">
        <f t="shared" si="7"/>
        <v>0</v>
      </c>
      <c r="S54" s="1">
        <f t="shared" si="8"/>
        <v>0</v>
      </c>
      <c r="T54" s="1">
        <f t="shared" si="9"/>
        <v>9642375.7402629275</v>
      </c>
      <c r="U54" s="1">
        <f t="shared" ca="1" si="35"/>
        <v>8830106.7370786034</v>
      </c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105">
        <f t="shared" ref="E55:F55" ca="1" si="56">E43</f>
        <v>29.650000000000006</v>
      </c>
      <c r="F55" s="105">
        <f t="shared" ca="1" si="56"/>
        <v>65.02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31"/>
        <v>-10908701.1490326</v>
      </c>
      <c r="N55" s="1">
        <f t="shared" ca="1" si="32"/>
        <v>268789.76437883003</v>
      </c>
      <c r="O55" s="1">
        <f t="shared" ca="1" si="33"/>
        <v>986730.44201076403</v>
      </c>
      <c r="P55" s="1">
        <f t="shared" si="34"/>
        <v>8705990.0569571108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9605322.1828439981</v>
      </c>
      <c r="U55" s="1">
        <f t="shared" ca="1" si="35"/>
        <v>8658131.2971581034</v>
      </c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105">
        <f t="shared" ref="E56:F56" ca="1" si="57">E44</f>
        <v>1.36</v>
      </c>
      <c r="F56" s="105">
        <f t="shared" ca="1" si="57"/>
        <v>144.48999999999998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31"/>
        <v>-10908701.1490326</v>
      </c>
      <c r="N56" s="1">
        <f t="shared" ca="1" si="32"/>
        <v>12328.974015352744</v>
      </c>
      <c r="O56" s="1">
        <f t="shared" ca="1" si="33"/>
        <v>2192751.1775782113</v>
      </c>
      <c r="P56" s="1">
        <f t="shared" si="34"/>
        <v>8996189.7255223468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9610522.6821308658</v>
      </c>
      <c r="U56" s="1">
        <f t="shared" ca="1" si="35"/>
        <v>9903091.4102141764</v>
      </c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105">
        <f t="shared" ref="E57:F57" ca="1" si="58">E45</f>
        <v>1.77</v>
      </c>
      <c r="F57" s="105">
        <f t="shared" ca="1" si="58"/>
        <v>137.61000000000004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31"/>
        <v>-10908701.1490326</v>
      </c>
      <c r="N57" s="1">
        <f t="shared" ca="1" si="32"/>
        <v>16045.79706409879</v>
      </c>
      <c r="O57" s="1">
        <f t="shared" ca="1" si="33"/>
        <v>2088341.6814072791</v>
      </c>
      <c r="P57" s="1">
        <f t="shared" si="34"/>
        <v>8996189.7255223468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9639775.4906194955</v>
      </c>
      <c r="U57" s="1">
        <f t="shared" ca="1" si="35"/>
        <v>9831651.5455806199</v>
      </c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105">
        <f t="shared" ref="E58:F58" ca="1" si="59">E46</f>
        <v>35.700000000000003</v>
      </c>
      <c r="F58" s="105">
        <f t="shared" ca="1" si="59"/>
        <v>64.09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31"/>
        <v>-10908701.1490326</v>
      </c>
      <c r="N58" s="1">
        <f t="shared" ca="1" si="32"/>
        <v>323635.56790300953</v>
      </c>
      <c r="O58" s="1">
        <f t="shared" ca="1" si="33"/>
        <v>972616.94906905375</v>
      </c>
      <c r="P58" s="1">
        <f t="shared" si="34"/>
        <v>8705990.0569571108</v>
      </c>
      <c r="Q58" s="1">
        <f t="shared" si="6"/>
        <v>-625752.80362413905</v>
      </c>
      <c r="R58" s="1">
        <f t="shared" si="7"/>
        <v>0</v>
      </c>
      <c r="S58" s="1">
        <f t="shared" si="8"/>
        <v>0</v>
      </c>
      <c r="T58" s="1">
        <f t="shared" si="9"/>
        <v>9618973.4934720248</v>
      </c>
      <c r="U58" s="1">
        <f t="shared" ca="1" si="35"/>
        <v>8086762.1147444593</v>
      </c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105">
        <f t="shared" ref="E59:F59" ca="1" si="60">E47</f>
        <v>173.91</v>
      </c>
      <c r="F59" s="105">
        <f t="shared" ca="1" si="60"/>
        <v>11.709999999999999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31"/>
        <v>-10908701.1490326</v>
      </c>
      <c r="N59" s="1">
        <f t="shared" ca="1" si="32"/>
        <v>1576567.5522132318</v>
      </c>
      <c r="O59" s="1">
        <f t="shared" ca="1" si="33"/>
        <v>177708.60467465466</v>
      </c>
      <c r="P59" s="1">
        <f t="shared" si="34"/>
        <v>8996189.7255223468</v>
      </c>
      <c r="Q59" s="1">
        <f t="shared" si="6"/>
        <v>-625752.80362413905</v>
      </c>
      <c r="R59" s="1">
        <f t="shared" si="7"/>
        <v>0</v>
      </c>
      <c r="S59" s="1">
        <f t="shared" si="8"/>
        <v>0</v>
      </c>
      <c r="T59" s="1">
        <f t="shared" si="9"/>
        <v>9696330.9203641769</v>
      </c>
      <c r="U59" s="1">
        <f t="shared" ca="1" si="35"/>
        <v>8912342.8501176704</v>
      </c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105">
        <f t="shared" ref="E60:F60" ca="1" si="61">E48</f>
        <v>358.74999999999994</v>
      </c>
      <c r="F60" s="105">
        <f t="shared" ca="1" si="61"/>
        <v>2.79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31"/>
        <v>-10908701.1490326</v>
      </c>
      <c r="N60" s="1">
        <f t="shared" ca="1" si="32"/>
        <v>3252220.1676527909</v>
      </c>
      <c r="O60" s="1">
        <f t="shared" ca="1" si="33"/>
        <v>42340.47882513122</v>
      </c>
      <c r="P60" s="1">
        <f t="shared" si="34"/>
        <v>8705990.0569571108</v>
      </c>
      <c r="Q60" s="1">
        <f t="shared" si="6"/>
        <v>-625752.80362413905</v>
      </c>
      <c r="R60" s="1">
        <f t="shared" si="7"/>
        <v>0</v>
      </c>
      <c r="S60" s="1">
        <f t="shared" si="8"/>
        <v>0</v>
      </c>
      <c r="T60" s="1">
        <f t="shared" si="9"/>
        <v>9704131.6692944784</v>
      </c>
      <c r="U60" s="1">
        <f t="shared" ca="1" si="35"/>
        <v>10170228.420072773</v>
      </c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105">
        <f t="shared" ref="E61:F61" ca="1" si="62">E49</f>
        <v>526.03</v>
      </c>
      <c r="F61" s="105">
        <f t="shared" ca="1" si="62"/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31"/>
        <v>-10908701.1490326</v>
      </c>
      <c r="N61" s="1">
        <f t="shared" ca="1" si="32"/>
        <v>4768683.9715411784</v>
      </c>
      <c r="O61" s="1">
        <f t="shared" ca="1" si="33"/>
        <v>0</v>
      </c>
      <c r="P61" s="1">
        <f t="shared" si="34"/>
        <v>8996189.7255223468</v>
      </c>
      <c r="Q61" s="1">
        <f t="shared" si="6"/>
        <v>0</v>
      </c>
      <c r="R61" s="1">
        <f t="shared" si="7"/>
        <v>0</v>
      </c>
      <c r="S61" s="1">
        <f t="shared" si="8"/>
        <v>0</v>
      </c>
      <c r="T61" s="1">
        <f t="shared" si="9"/>
        <v>9704131.6692944784</v>
      </c>
      <c r="U61" s="1">
        <f t="shared" ca="1" si="35"/>
        <v>12560304.217325404</v>
      </c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105">
        <f t="shared" ref="E62:F62" ca="1" si="63">E50</f>
        <v>653.76</v>
      </c>
      <c r="F62" s="105">
        <f t="shared" ca="1" si="63"/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31"/>
        <v>-10908701.1490326</v>
      </c>
      <c r="N62" s="1">
        <f t="shared" ca="1" si="32"/>
        <v>5926610.332556624</v>
      </c>
      <c r="O62" s="1">
        <f t="shared" ca="1" si="33"/>
        <v>0</v>
      </c>
      <c r="P62" s="1">
        <f t="shared" si="34"/>
        <v>8996189.7255223468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9763937.4110934529</v>
      </c>
      <c r="U62" s="1">
        <f t="shared" ca="1" si="35"/>
        <v>13778036.320139823</v>
      </c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105">
        <f t="shared" ref="E63:F63" ca="1" si="64">E51</f>
        <v>591.25000000000011</v>
      </c>
      <c r="F63" s="105">
        <f t="shared" ca="1" si="64"/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31"/>
        <v>-10908701.1490326</v>
      </c>
      <c r="N63" s="1">
        <f t="shared" ca="1" si="32"/>
        <v>5359930.7989539048</v>
      </c>
      <c r="O63" s="1">
        <f t="shared" ca="1" si="33"/>
        <v>0</v>
      </c>
      <c r="P63" s="1">
        <f t="shared" si="34"/>
        <v>8125590.7198266368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9738584.9770699739</v>
      </c>
      <c r="U63" s="1">
        <f t="shared" ca="1" si="35"/>
        <v>12315405.346817914</v>
      </c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105">
        <f t="shared" ref="E64:F64" ca="1" si="65">E52</f>
        <v>515.66</v>
      </c>
      <c r="F64" s="105">
        <f t="shared" ca="1" si="65"/>
        <v>0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31"/>
        <v>-10908701.1490326</v>
      </c>
      <c r="N64" s="1">
        <f t="shared" ca="1" si="32"/>
        <v>4674675.5446741134</v>
      </c>
      <c r="O64" s="1">
        <f t="shared" ca="1" si="33"/>
        <v>0</v>
      </c>
      <c r="P64" s="1">
        <f t="shared" si="34"/>
        <v>8996189.7255223468</v>
      </c>
      <c r="Q64" s="1">
        <f t="shared" si="6"/>
        <v>-625752.80362413905</v>
      </c>
      <c r="R64" s="1">
        <f t="shared" si="7"/>
        <v>0</v>
      </c>
      <c r="S64" s="1">
        <f t="shared" si="8"/>
        <v>0</v>
      </c>
      <c r="T64" s="1">
        <f t="shared" si="9"/>
        <v>9741185.2267134078</v>
      </c>
      <c r="U64" s="1">
        <f t="shared" ca="1" si="35"/>
        <v>11877596.54425313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105">
        <f t="shared" ref="E65:F65" ca="1" si="66">E53</f>
        <v>322.11</v>
      </c>
      <c r="F65" s="105">
        <f t="shared" ca="1" si="66"/>
        <v>0.73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31"/>
        <v>-10908701.1490326</v>
      </c>
      <c r="N65" s="1">
        <f t="shared" ca="1" si="32"/>
        <v>2920063.1030038763</v>
      </c>
      <c r="O65" s="1">
        <f t="shared" ca="1" si="33"/>
        <v>11078.333169299565</v>
      </c>
      <c r="P65" s="1">
        <f t="shared" si="34"/>
        <v>8705990.0569571108</v>
      </c>
      <c r="Q65" s="1">
        <f t="shared" si="6"/>
        <v>-625752.80362413905</v>
      </c>
      <c r="R65" s="1">
        <f t="shared" si="7"/>
        <v>0</v>
      </c>
      <c r="S65" s="1">
        <f t="shared" si="8"/>
        <v>0</v>
      </c>
      <c r="T65" s="1">
        <f t="shared" si="9"/>
        <v>9700881.357240187</v>
      </c>
      <c r="U65" s="1">
        <f t="shared" ca="1" si="35"/>
        <v>9803558.8977137338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105">
        <f t="shared" ref="E66:F66" ca="1" si="67">E54</f>
        <v>141.16000000000003</v>
      </c>
      <c r="F66" s="105">
        <f t="shared" ca="1" si="67"/>
        <v>29.409999999999997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68">$Z$8</f>
        <v>-10908701.1490326</v>
      </c>
      <c r="N66" s="1">
        <f t="shared" ref="N66:N97" ca="1" si="69">E66*$Z$9</f>
        <v>1279674.979417054</v>
      </c>
      <c r="O66" s="1">
        <f t="shared" ref="O66:O97" ca="1" si="70">F66*$Z$10</f>
        <v>446320.24453301396</v>
      </c>
      <c r="P66" s="1">
        <f t="shared" ref="P66:P97" si="71">G66*$Z$11</f>
        <v>8996189.7255223468</v>
      </c>
      <c r="Q66" s="1">
        <f t="shared" si="6"/>
        <v>-625752.80362413905</v>
      </c>
      <c r="R66" s="1">
        <f t="shared" si="7"/>
        <v>0</v>
      </c>
      <c r="S66" s="1">
        <f t="shared" si="8"/>
        <v>0</v>
      </c>
      <c r="T66" s="1">
        <f t="shared" si="9"/>
        <v>9785389.4706517812</v>
      </c>
      <c r="U66" s="1">
        <f t="shared" ref="U66:U97" ca="1" si="72">SUM(M66:T66)</f>
        <v>8973120.4674674571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105">
        <f t="shared" ref="E67:F67" ca="1" si="73">E55</f>
        <v>29.650000000000006</v>
      </c>
      <c r="F67" s="105">
        <f t="shared" ca="1" si="73"/>
        <v>65.02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68"/>
        <v>-10908701.1490326</v>
      </c>
      <c r="N67" s="1">
        <f t="shared" ca="1" si="69"/>
        <v>268789.76437883003</v>
      </c>
      <c r="O67" s="1">
        <f t="shared" ca="1" si="70"/>
        <v>986730.44201076403</v>
      </c>
      <c r="P67" s="1">
        <f t="shared" si="71"/>
        <v>8705990.0569571108</v>
      </c>
      <c r="Q67" s="1">
        <f t="shared" ref="Q67:Q130" si="74">H67*$Z$12</f>
        <v>0</v>
      </c>
      <c r="R67" s="1">
        <f t="shared" ref="R67:R130" si="75">I67*$Z$13</f>
        <v>0</v>
      </c>
      <c r="S67" s="1">
        <f t="shared" ref="S67:S130" si="76">J67*$Z$14</f>
        <v>0</v>
      </c>
      <c r="T67" s="1">
        <f t="shared" ref="T67:T130" si="77">K67*$Z$15</f>
        <v>9701531.4196510445</v>
      </c>
      <c r="U67" s="1">
        <f t="shared" ca="1" si="72"/>
        <v>8754340.5339651499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105">
        <f t="shared" ref="E68:F68" ca="1" si="78">E56</f>
        <v>1.36</v>
      </c>
      <c r="F68" s="105">
        <f t="shared" ca="1" si="78"/>
        <v>144.48999999999998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68"/>
        <v>-10908701.1490326</v>
      </c>
      <c r="N68" s="1">
        <f t="shared" ca="1" si="69"/>
        <v>12328.974015352744</v>
      </c>
      <c r="O68" s="1">
        <f t="shared" ca="1" si="70"/>
        <v>2192751.1775782113</v>
      </c>
      <c r="P68" s="1">
        <f t="shared" si="71"/>
        <v>8996189.7255223468</v>
      </c>
      <c r="Q68" s="1">
        <f t="shared" si="74"/>
        <v>0</v>
      </c>
      <c r="R68" s="1">
        <f t="shared" si="75"/>
        <v>0</v>
      </c>
      <c r="S68" s="1">
        <f t="shared" si="76"/>
        <v>0</v>
      </c>
      <c r="T68" s="1">
        <f t="shared" si="77"/>
        <v>9922552.6393429078</v>
      </c>
      <c r="U68" s="1">
        <f t="shared" ca="1" si="72"/>
        <v>10215121.367426218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105">
        <f t="shared" ref="E69:F69" ca="1" si="79">E57</f>
        <v>1.77</v>
      </c>
      <c r="F69" s="105">
        <f t="shared" ca="1" si="79"/>
        <v>137.61000000000004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68"/>
        <v>-10908701.1490326</v>
      </c>
      <c r="N69" s="1">
        <f t="shared" ca="1" si="69"/>
        <v>16045.79706409879</v>
      </c>
      <c r="O69" s="1">
        <f t="shared" ca="1" si="70"/>
        <v>2088341.6814072791</v>
      </c>
      <c r="P69" s="1">
        <f t="shared" si="71"/>
        <v>8996189.7255223468</v>
      </c>
      <c r="Q69" s="1">
        <f t="shared" si="74"/>
        <v>0</v>
      </c>
      <c r="R69" s="1">
        <f t="shared" si="75"/>
        <v>0</v>
      </c>
      <c r="S69" s="1">
        <f t="shared" si="76"/>
        <v>0</v>
      </c>
      <c r="T69" s="1">
        <f t="shared" si="77"/>
        <v>9830243.7770010121</v>
      </c>
      <c r="U69" s="1">
        <f t="shared" ca="1" si="72"/>
        <v>10022119.831962137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105">
        <f t="shared" ref="E70:F70" ca="1" si="80">E58</f>
        <v>35.700000000000003</v>
      </c>
      <c r="F70" s="105">
        <f t="shared" ca="1" si="80"/>
        <v>64.09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68"/>
        <v>-10908701.1490326</v>
      </c>
      <c r="N70" s="1">
        <f t="shared" ca="1" si="69"/>
        <v>323635.56790300953</v>
      </c>
      <c r="O70" s="1">
        <f t="shared" ca="1" si="70"/>
        <v>972616.94906905375</v>
      </c>
      <c r="P70" s="1">
        <f t="shared" si="71"/>
        <v>8705990.0569571108</v>
      </c>
      <c r="Q70" s="1">
        <f t="shared" si="74"/>
        <v>-625752.80362413905</v>
      </c>
      <c r="R70" s="1">
        <f t="shared" si="75"/>
        <v>0</v>
      </c>
      <c r="S70" s="1">
        <f t="shared" si="76"/>
        <v>0</v>
      </c>
      <c r="T70" s="1">
        <f t="shared" si="77"/>
        <v>9873147.8961176667</v>
      </c>
      <c r="U70" s="1">
        <f t="shared" ca="1" si="72"/>
        <v>8340936.5173901012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105">
        <f t="shared" ref="E71:F71" ca="1" si="81">E59</f>
        <v>173.91</v>
      </c>
      <c r="F71" s="105">
        <f t="shared" ca="1" si="81"/>
        <v>11.709999999999999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68"/>
        <v>-10908701.1490326</v>
      </c>
      <c r="N71" s="1">
        <f t="shared" ca="1" si="69"/>
        <v>1576567.5522132318</v>
      </c>
      <c r="O71" s="1">
        <f t="shared" ca="1" si="70"/>
        <v>177708.60467465466</v>
      </c>
      <c r="P71" s="1">
        <f t="shared" si="71"/>
        <v>8996189.7255223468</v>
      </c>
      <c r="Q71" s="1">
        <f t="shared" si="74"/>
        <v>-625752.80362413905</v>
      </c>
      <c r="R71" s="1">
        <f t="shared" si="75"/>
        <v>0</v>
      </c>
      <c r="S71" s="1">
        <f t="shared" si="76"/>
        <v>0</v>
      </c>
      <c r="T71" s="1">
        <f t="shared" si="77"/>
        <v>9886149.1443348359</v>
      </c>
      <c r="U71" s="1">
        <f t="shared" ca="1" si="72"/>
        <v>9102161.0740883294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105">
        <f t="shared" ref="E72:F72" ca="1" si="82">E60</f>
        <v>358.74999999999994</v>
      </c>
      <c r="F72" s="105">
        <f t="shared" ca="1" si="82"/>
        <v>2.79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68"/>
        <v>-10908701.1490326</v>
      </c>
      <c r="N72" s="1">
        <f t="shared" ca="1" si="69"/>
        <v>3252220.1676527909</v>
      </c>
      <c r="O72" s="1">
        <f t="shared" ca="1" si="70"/>
        <v>42340.47882513122</v>
      </c>
      <c r="P72" s="1">
        <f t="shared" si="71"/>
        <v>8705990.0569571108</v>
      </c>
      <c r="Q72" s="1">
        <f t="shared" si="74"/>
        <v>-625752.80362413905</v>
      </c>
      <c r="R72" s="1">
        <f t="shared" si="75"/>
        <v>0</v>
      </c>
      <c r="S72" s="1">
        <f t="shared" si="76"/>
        <v>0</v>
      </c>
      <c r="T72" s="1">
        <f t="shared" si="77"/>
        <v>9892649.7684434205</v>
      </c>
      <c r="U72" s="1">
        <f t="shared" ca="1" si="72"/>
        <v>10358746.519221716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105">
        <f t="shared" ref="E73:F73" ca="1" si="83">E61</f>
        <v>526.03</v>
      </c>
      <c r="F73" s="105">
        <f t="shared" ca="1" si="83"/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68"/>
        <v>-10908701.1490326</v>
      </c>
      <c r="N73" s="1">
        <f t="shared" ca="1" si="69"/>
        <v>4768683.9715411784</v>
      </c>
      <c r="O73" s="1">
        <f t="shared" ca="1" si="70"/>
        <v>0</v>
      </c>
      <c r="P73" s="1">
        <f t="shared" si="71"/>
        <v>8996189.7255223468</v>
      </c>
      <c r="Q73" s="1">
        <f t="shared" si="74"/>
        <v>0</v>
      </c>
      <c r="R73" s="1">
        <f t="shared" si="75"/>
        <v>0</v>
      </c>
      <c r="S73" s="1">
        <f t="shared" si="76"/>
        <v>0</v>
      </c>
      <c r="T73" s="1">
        <f t="shared" si="77"/>
        <v>9899150.3925520033</v>
      </c>
      <c r="U73" s="1">
        <f t="shared" ca="1" si="72"/>
        <v>12755322.940582927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105">
        <f t="shared" ref="E74:F74" ca="1" si="84">E62</f>
        <v>653.76</v>
      </c>
      <c r="F74" s="105">
        <f t="shared" ca="1" si="84"/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68"/>
        <v>-10908701.1490326</v>
      </c>
      <c r="N74" s="1">
        <f t="shared" ca="1" si="69"/>
        <v>5926610.332556624</v>
      </c>
      <c r="O74" s="1">
        <f t="shared" ca="1" si="70"/>
        <v>0</v>
      </c>
      <c r="P74" s="1">
        <f t="shared" si="71"/>
        <v>8996189.7255223468</v>
      </c>
      <c r="Q74" s="1">
        <f t="shared" si="74"/>
        <v>0</v>
      </c>
      <c r="R74" s="1">
        <f t="shared" si="75"/>
        <v>0</v>
      </c>
      <c r="S74" s="1">
        <f t="shared" si="76"/>
        <v>0</v>
      </c>
      <c r="T74" s="1">
        <f t="shared" si="77"/>
        <v>9983658.5059635974</v>
      </c>
      <c r="U74" s="1">
        <f t="shared" ca="1" si="72"/>
        <v>13997757.415009968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105">
        <f t="shared" ref="E75:F75" ca="1" si="85">E63</f>
        <v>591.25000000000011</v>
      </c>
      <c r="F75" s="105">
        <f t="shared" ca="1" si="85"/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68"/>
        <v>-10908701.1490326</v>
      </c>
      <c r="N75" s="1">
        <f t="shared" ca="1" si="69"/>
        <v>5359930.7989539048</v>
      </c>
      <c r="O75" s="1">
        <f t="shared" ca="1" si="70"/>
        <v>0</v>
      </c>
      <c r="P75" s="1">
        <f t="shared" si="71"/>
        <v>8125590.7198266368</v>
      </c>
      <c r="Q75" s="1">
        <f t="shared" si="74"/>
        <v>0</v>
      </c>
      <c r="R75" s="1">
        <f t="shared" si="75"/>
        <v>0</v>
      </c>
      <c r="S75" s="1">
        <f t="shared" si="76"/>
        <v>0</v>
      </c>
      <c r="T75" s="1">
        <f t="shared" si="77"/>
        <v>9910201.4535365961</v>
      </c>
      <c r="U75" s="1">
        <f t="shared" ca="1" si="72"/>
        <v>12487021.823284537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105">
        <f t="shared" ref="E76:F76" ca="1" si="86">E64</f>
        <v>515.66</v>
      </c>
      <c r="F76" s="105">
        <f t="shared" ca="1" si="86"/>
        <v>0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68"/>
        <v>-10908701.1490326</v>
      </c>
      <c r="N76" s="1">
        <f t="shared" ca="1" si="69"/>
        <v>4674675.5446741134</v>
      </c>
      <c r="O76" s="1">
        <f t="shared" ca="1" si="70"/>
        <v>0</v>
      </c>
      <c r="P76" s="1">
        <f t="shared" si="71"/>
        <v>8996189.7255223468</v>
      </c>
      <c r="Q76" s="1">
        <f t="shared" si="74"/>
        <v>-625752.80362413905</v>
      </c>
      <c r="R76" s="1">
        <f t="shared" si="75"/>
        <v>0</v>
      </c>
      <c r="S76" s="1">
        <f t="shared" si="76"/>
        <v>0</v>
      </c>
      <c r="T76" s="1">
        <f t="shared" si="77"/>
        <v>9994059.5045373328</v>
      </c>
      <c r="U76" s="1">
        <f t="shared" ca="1" si="72"/>
        <v>12130470.822077055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105">
        <f t="shared" ref="E77:F77" ca="1" si="87">E65</f>
        <v>322.11</v>
      </c>
      <c r="F77" s="105">
        <f t="shared" ca="1" si="87"/>
        <v>0.73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68"/>
        <v>-10908701.1490326</v>
      </c>
      <c r="N77" s="1">
        <f t="shared" ca="1" si="69"/>
        <v>2920063.1030038763</v>
      </c>
      <c r="O77" s="1">
        <f t="shared" ca="1" si="70"/>
        <v>11078.333169299565</v>
      </c>
      <c r="P77" s="1">
        <f t="shared" si="71"/>
        <v>8705990.0569571108</v>
      </c>
      <c r="Q77" s="1">
        <f t="shared" si="74"/>
        <v>-625752.80362413905</v>
      </c>
      <c r="R77" s="1">
        <f t="shared" si="75"/>
        <v>0</v>
      </c>
      <c r="S77" s="1">
        <f t="shared" si="76"/>
        <v>0</v>
      </c>
      <c r="T77" s="1">
        <f t="shared" si="77"/>
        <v>9951805.4478315357</v>
      </c>
      <c r="U77" s="1">
        <f t="shared" ca="1" si="72"/>
        <v>10054482.988305083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105">
        <f t="shared" ref="E78:F78" ca="1" si="88">E66</f>
        <v>141.16000000000003</v>
      </c>
      <c r="F78" s="105">
        <f t="shared" ca="1" si="88"/>
        <v>29.409999999999997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68"/>
        <v>-10908701.1490326</v>
      </c>
      <c r="N78" s="1">
        <f t="shared" ca="1" si="69"/>
        <v>1279674.979417054</v>
      </c>
      <c r="O78" s="1">
        <f t="shared" ca="1" si="70"/>
        <v>446320.24453301396</v>
      </c>
      <c r="P78" s="1">
        <f t="shared" si="71"/>
        <v>8996189.7255223468</v>
      </c>
      <c r="Q78" s="1">
        <f t="shared" si="74"/>
        <v>-625752.80362413905</v>
      </c>
      <c r="R78" s="1">
        <f t="shared" si="75"/>
        <v>0</v>
      </c>
      <c r="S78" s="1">
        <f t="shared" si="76"/>
        <v>0</v>
      </c>
      <c r="T78" s="1">
        <f t="shared" si="77"/>
        <v>9994059.5045373328</v>
      </c>
      <c r="U78" s="1">
        <f t="shared" ca="1" si="72"/>
        <v>9181790.5013530087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105">
        <f t="shared" ref="E79:F79" ca="1" si="89">E67</f>
        <v>29.650000000000006</v>
      </c>
      <c r="F79" s="105">
        <f t="shared" ca="1" si="89"/>
        <v>65.02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68"/>
        <v>-10908701.1490326</v>
      </c>
      <c r="N79" s="1">
        <f t="shared" ca="1" si="69"/>
        <v>268789.76437883003</v>
      </c>
      <c r="O79" s="1">
        <f t="shared" ca="1" si="70"/>
        <v>986730.44201076403</v>
      </c>
      <c r="P79" s="1">
        <f t="shared" si="71"/>
        <v>8705990.0569571108</v>
      </c>
      <c r="Q79" s="1">
        <f t="shared" si="74"/>
        <v>0</v>
      </c>
      <c r="R79" s="1">
        <f t="shared" si="75"/>
        <v>0</v>
      </c>
      <c r="S79" s="1">
        <f t="shared" si="76"/>
        <v>0</v>
      </c>
      <c r="T79" s="1">
        <f t="shared" si="77"/>
        <v>9983658.5059635974</v>
      </c>
      <c r="U79" s="1">
        <f t="shared" ca="1" si="72"/>
        <v>9036467.6202777028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105">
        <f t="shared" ref="E80:F80" ca="1" si="90">E68</f>
        <v>1.36</v>
      </c>
      <c r="F80" s="105">
        <f t="shared" ca="1" si="90"/>
        <v>144.48999999999998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68"/>
        <v>-10908701.1490326</v>
      </c>
      <c r="N80" s="1">
        <f t="shared" ca="1" si="69"/>
        <v>12328.974015352744</v>
      </c>
      <c r="O80" s="1">
        <f t="shared" ca="1" si="70"/>
        <v>2192751.1775782113</v>
      </c>
      <c r="P80" s="1">
        <f t="shared" si="71"/>
        <v>8996189.7255223468</v>
      </c>
      <c r="Q80" s="1">
        <f t="shared" si="74"/>
        <v>0</v>
      </c>
      <c r="R80" s="1">
        <f t="shared" si="75"/>
        <v>0</v>
      </c>
      <c r="S80" s="1">
        <f t="shared" si="76"/>
        <v>0</v>
      </c>
      <c r="T80" s="1">
        <f t="shared" si="77"/>
        <v>10023962.37543682</v>
      </c>
      <c r="U80" s="1">
        <f t="shared" ca="1" si="72"/>
        <v>10316531.103520131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105">
        <f t="shared" ref="E81:F81" ca="1" si="91">E69</f>
        <v>1.77</v>
      </c>
      <c r="F81" s="105">
        <f t="shared" ca="1" si="91"/>
        <v>137.61000000000004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68"/>
        <v>-10908701.1490326</v>
      </c>
      <c r="N81" s="1">
        <f t="shared" ca="1" si="69"/>
        <v>16045.79706409879</v>
      </c>
      <c r="O81" s="1">
        <f t="shared" ca="1" si="70"/>
        <v>2088341.6814072791</v>
      </c>
      <c r="P81" s="1">
        <f t="shared" si="71"/>
        <v>8996189.7255223468</v>
      </c>
      <c r="Q81" s="1">
        <f t="shared" si="74"/>
        <v>0</v>
      </c>
      <c r="R81" s="1">
        <f t="shared" si="75"/>
        <v>0</v>
      </c>
      <c r="S81" s="1">
        <f t="shared" si="76"/>
        <v>0</v>
      </c>
      <c r="T81" s="1">
        <f t="shared" si="77"/>
        <v>9997309.816591626</v>
      </c>
      <c r="U81" s="1">
        <f t="shared" ca="1" si="72"/>
        <v>10189185.87155275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105">
        <f t="shared" ref="E82:F82" ca="1" si="92">E70</f>
        <v>35.700000000000003</v>
      </c>
      <c r="F82" s="105">
        <f t="shared" ca="1" si="92"/>
        <v>64.09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68"/>
        <v>-10908701.1490326</v>
      </c>
      <c r="N82" s="1">
        <f t="shared" ca="1" si="69"/>
        <v>323635.56790300953</v>
      </c>
      <c r="O82" s="1">
        <f t="shared" ca="1" si="70"/>
        <v>972616.94906905375</v>
      </c>
      <c r="P82" s="1">
        <f t="shared" si="71"/>
        <v>8705990.0569571108</v>
      </c>
      <c r="Q82" s="1">
        <f t="shared" si="74"/>
        <v>-625752.80362413905</v>
      </c>
      <c r="R82" s="1">
        <f t="shared" si="75"/>
        <v>0</v>
      </c>
      <c r="S82" s="1">
        <f t="shared" si="76"/>
        <v>0</v>
      </c>
      <c r="T82" s="1">
        <f t="shared" si="77"/>
        <v>10037613.686064847</v>
      </c>
      <c r="U82" s="1">
        <f t="shared" ca="1" si="72"/>
        <v>8505402.3073372804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105">
        <f t="shared" ref="E83:F83" ca="1" si="93">E71</f>
        <v>173.91</v>
      </c>
      <c r="F83" s="105">
        <f t="shared" ca="1" si="93"/>
        <v>11.709999999999999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68"/>
        <v>-10908701.1490326</v>
      </c>
      <c r="N83" s="1">
        <f t="shared" ca="1" si="69"/>
        <v>1576567.5522132318</v>
      </c>
      <c r="O83" s="1">
        <f t="shared" ca="1" si="70"/>
        <v>177708.60467465466</v>
      </c>
      <c r="P83" s="1">
        <f t="shared" si="71"/>
        <v>8996189.7255223468</v>
      </c>
      <c r="Q83" s="1">
        <f t="shared" si="74"/>
        <v>-625752.80362413905</v>
      </c>
      <c r="R83" s="1">
        <f t="shared" si="75"/>
        <v>0</v>
      </c>
      <c r="S83" s="1">
        <f t="shared" si="76"/>
        <v>0</v>
      </c>
      <c r="T83" s="1">
        <f t="shared" si="77"/>
        <v>10033063.249188839</v>
      </c>
      <c r="U83" s="1">
        <f t="shared" ca="1" si="72"/>
        <v>9249075.178942332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105">
        <f t="shared" ref="E84:F84" ca="1" si="94">E72</f>
        <v>358.74999999999994</v>
      </c>
      <c r="F84" s="105">
        <f t="shared" ca="1" si="94"/>
        <v>2.79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68"/>
        <v>-10908701.1490326</v>
      </c>
      <c r="N84" s="1">
        <f t="shared" ca="1" si="69"/>
        <v>3252220.1676527909</v>
      </c>
      <c r="O84" s="1">
        <f t="shared" ca="1" si="70"/>
        <v>42340.47882513122</v>
      </c>
      <c r="P84" s="1">
        <f t="shared" si="71"/>
        <v>8705990.0569571108</v>
      </c>
      <c r="Q84" s="1">
        <f t="shared" si="74"/>
        <v>-625752.80362413905</v>
      </c>
      <c r="R84" s="1">
        <f t="shared" si="75"/>
        <v>0</v>
      </c>
      <c r="S84" s="1">
        <f t="shared" si="76"/>
        <v>0</v>
      </c>
      <c r="T84" s="1">
        <f t="shared" si="77"/>
        <v>10067516.556964334</v>
      </c>
      <c r="U84" s="1">
        <f t="shared" ca="1" si="72"/>
        <v>10533613.307742629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105">
        <f t="shared" ref="E85:F85" ca="1" si="95">E73</f>
        <v>526.03</v>
      </c>
      <c r="F85" s="105">
        <f t="shared" ca="1" si="95"/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68"/>
        <v>-10908701.1490326</v>
      </c>
      <c r="N85" s="1">
        <f t="shared" ca="1" si="69"/>
        <v>4768683.9715411784</v>
      </c>
      <c r="O85" s="1">
        <f t="shared" ca="1" si="70"/>
        <v>0</v>
      </c>
      <c r="P85" s="1">
        <f t="shared" si="71"/>
        <v>8996189.7255223468</v>
      </c>
      <c r="Q85" s="1">
        <f t="shared" si="74"/>
        <v>0</v>
      </c>
      <c r="R85" s="1">
        <f t="shared" si="75"/>
        <v>0</v>
      </c>
      <c r="S85" s="1">
        <f t="shared" si="76"/>
        <v>0</v>
      </c>
      <c r="T85" s="1">
        <f t="shared" si="77"/>
        <v>10050614.934282016</v>
      </c>
      <c r="U85" s="1">
        <f t="shared" ca="1" si="72"/>
        <v>12906787.48231294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105">
        <f t="shared" ref="E86:F86" ca="1" si="96">E74</f>
        <v>653.76</v>
      </c>
      <c r="F86" s="105">
        <f t="shared" ca="1" si="96"/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68"/>
        <v>-10908701.1490326</v>
      </c>
      <c r="N86" s="1">
        <f t="shared" ca="1" si="69"/>
        <v>5926610.332556624</v>
      </c>
      <c r="O86" s="1">
        <f t="shared" ca="1" si="70"/>
        <v>0</v>
      </c>
      <c r="P86" s="1">
        <f t="shared" si="71"/>
        <v>8996189.7255223468</v>
      </c>
      <c r="Q86" s="1">
        <f t="shared" si="74"/>
        <v>0</v>
      </c>
      <c r="R86" s="1">
        <f t="shared" si="75"/>
        <v>0</v>
      </c>
      <c r="S86" s="1">
        <f t="shared" si="76"/>
        <v>0</v>
      </c>
      <c r="T86" s="1">
        <f t="shared" si="77"/>
        <v>10130897.642023031</v>
      </c>
      <c r="U86" s="1">
        <f t="shared" ca="1" si="72"/>
        <v>14144996.551069401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105">
        <f t="shared" ref="E87:F87" ca="1" si="97">E75</f>
        <v>591.25000000000011</v>
      </c>
      <c r="F87" s="105">
        <f t="shared" ca="1" si="97"/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68"/>
        <v>-10908701.1490326</v>
      </c>
      <c r="N87" s="1">
        <f t="shared" ca="1" si="69"/>
        <v>5359930.7989539048</v>
      </c>
      <c r="O87" s="1">
        <f t="shared" ca="1" si="70"/>
        <v>0</v>
      </c>
      <c r="P87" s="1">
        <f t="shared" si="71"/>
        <v>8125590.7198266368</v>
      </c>
      <c r="Q87" s="1">
        <f t="shared" si="74"/>
        <v>0</v>
      </c>
      <c r="R87" s="1">
        <f t="shared" si="75"/>
        <v>0</v>
      </c>
      <c r="S87" s="1">
        <f t="shared" si="76"/>
        <v>0</v>
      </c>
      <c r="T87" s="1">
        <f t="shared" si="77"/>
        <v>10130897.642023031</v>
      </c>
      <c r="U87" s="1">
        <f t="shared" ca="1" si="72"/>
        <v>12707718.011770971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105">
        <f t="shared" ref="E88:F88" ca="1" si="98">E76</f>
        <v>515.66</v>
      </c>
      <c r="F88" s="105">
        <f t="shared" ca="1" si="98"/>
        <v>0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68"/>
        <v>-10908701.1490326</v>
      </c>
      <c r="N88" s="1">
        <f t="shared" ca="1" si="69"/>
        <v>4674675.5446741134</v>
      </c>
      <c r="O88" s="1">
        <f t="shared" ca="1" si="70"/>
        <v>0</v>
      </c>
      <c r="P88" s="1">
        <f t="shared" si="71"/>
        <v>8996189.7255223468</v>
      </c>
      <c r="Q88" s="1">
        <f t="shared" si="74"/>
        <v>-625752.80362413905</v>
      </c>
      <c r="R88" s="1">
        <f t="shared" si="75"/>
        <v>0</v>
      </c>
      <c r="S88" s="1">
        <f t="shared" si="76"/>
        <v>0</v>
      </c>
      <c r="T88" s="1">
        <f t="shared" si="77"/>
        <v>10122771.8618873</v>
      </c>
      <c r="U88" s="1">
        <f t="shared" ca="1" si="72"/>
        <v>12259183.17942702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105">
        <f t="shared" ref="E89:F89" ca="1" si="99">E77</f>
        <v>322.11</v>
      </c>
      <c r="F89" s="105">
        <f t="shared" ca="1" si="99"/>
        <v>0.73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68"/>
        <v>-10908701.1490326</v>
      </c>
      <c r="N89" s="1">
        <f t="shared" ca="1" si="69"/>
        <v>2920063.1030038763</v>
      </c>
      <c r="O89" s="1">
        <f t="shared" ca="1" si="70"/>
        <v>11078.333169299565</v>
      </c>
      <c r="P89" s="1">
        <f t="shared" si="71"/>
        <v>8705990.0569571108</v>
      </c>
      <c r="Q89" s="1">
        <f t="shared" si="74"/>
        <v>-625752.80362413905</v>
      </c>
      <c r="R89" s="1">
        <f t="shared" si="75"/>
        <v>0</v>
      </c>
      <c r="S89" s="1">
        <f t="shared" si="76"/>
        <v>0</v>
      </c>
      <c r="T89" s="1">
        <f t="shared" si="77"/>
        <v>10155274.982430222</v>
      </c>
      <c r="U89" s="1">
        <f t="shared" ca="1" si="72"/>
        <v>10257952.522903768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105">
        <f t="shared" ref="E90:F90" ca="1" si="100">E78</f>
        <v>141.16000000000003</v>
      </c>
      <c r="F90" s="105">
        <f t="shared" ca="1" si="100"/>
        <v>29.409999999999997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68"/>
        <v>-10908701.1490326</v>
      </c>
      <c r="N90" s="1">
        <f t="shared" ca="1" si="69"/>
        <v>1279674.979417054</v>
      </c>
      <c r="O90" s="1">
        <f t="shared" ca="1" si="70"/>
        <v>446320.24453301396</v>
      </c>
      <c r="P90" s="1">
        <f t="shared" si="71"/>
        <v>8996189.7255223468</v>
      </c>
      <c r="Q90" s="1">
        <f t="shared" si="74"/>
        <v>-625752.80362413905</v>
      </c>
      <c r="R90" s="1">
        <f t="shared" si="75"/>
        <v>0</v>
      </c>
      <c r="S90" s="1">
        <f t="shared" si="76"/>
        <v>0</v>
      </c>
      <c r="T90" s="1">
        <f t="shared" si="77"/>
        <v>10197529.039136019</v>
      </c>
      <c r="U90" s="1">
        <f t="shared" ca="1" si="72"/>
        <v>9385260.0359516945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105">
        <f t="shared" ref="E91:F91" ca="1" si="101">E79</f>
        <v>29.650000000000006</v>
      </c>
      <c r="F91" s="105">
        <f t="shared" ca="1" si="101"/>
        <v>65.02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68"/>
        <v>-10908701.1490326</v>
      </c>
      <c r="N91" s="1">
        <f t="shared" ca="1" si="69"/>
        <v>268789.76437883003</v>
      </c>
      <c r="O91" s="1">
        <f t="shared" ca="1" si="70"/>
        <v>986730.44201076403</v>
      </c>
      <c r="P91" s="1">
        <f t="shared" si="71"/>
        <v>8705990.0569571108</v>
      </c>
      <c r="Q91" s="1">
        <f t="shared" si="74"/>
        <v>0</v>
      </c>
      <c r="R91" s="1">
        <f t="shared" si="75"/>
        <v>0</v>
      </c>
      <c r="S91" s="1">
        <f t="shared" si="76"/>
        <v>0</v>
      </c>
      <c r="T91" s="1">
        <f t="shared" si="77"/>
        <v>10224181.597981213</v>
      </c>
      <c r="U91" s="1">
        <f t="shared" ca="1" si="72"/>
        <v>9276990.712295318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105">
        <f t="shared" ref="E92:F92" ca="1" si="102">E80</f>
        <v>1.36</v>
      </c>
      <c r="F92" s="105">
        <f t="shared" ca="1" si="102"/>
        <v>144.48999999999998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68"/>
        <v>-10908701.1490326</v>
      </c>
      <c r="N92" s="1">
        <f t="shared" ca="1" si="69"/>
        <v>12328.974015352744</v>
      </c>
      <c r="O92" s="1">
        <f t="shared" ca="1" si="70"/>
        <v>2192751.1775782113</v>
      </c>
      <c r="P92" s="1">
        <f t="shared" si="71"/>
        <v>8996189.7255223468</v>
      </c>
      <c r="Q92" s="1">
        <f t="shared" si="74"/>
        <v>0</v>
      </c>
      <c r="R92" s="1">
        <f t="shared" si="75"/>
        <v>0</v>
      </c>
      <c r="S92" s="1">
        <f t="shared" si="76"/>
        <v>0</v>
      </c>
      <c r="T92" s="1">
        <f t="shared" si="77"/>
        <v>10237832.908609239</v>
      </c>
      <c r="U92" s="1">
        <f t="shared" ca="1" si="72"/>
        <v>10530401.63669255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105">
        <f t="shared" ref="E93:F93" ca="1" si="103">E81</f>
        <v>1.77</v>
      </c>
      <c r="F93" s="105">
        <f t="shared" ca="1" si="103"/>
        <v>137.61000000000004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68"/>
        <v>-10908701.1490326</v>
      </c>
      <c r="N93" s="1">
        <f t="shared" ca="1" si="69"/>
        <v>16045.79706409879</v>
      </c>
      <c r="O93" s="1">
        <f t="shared" ca="1" si="70"/>
        <v>2088341.6814072791</v>
      </c>
      <c r="P93" s="1">
        <f t="shared" si="71"/>
        <v>8996189.7255223468</v>
      </c>
      <c r="Q93" s="1">
        <f t="shared" si="74"/>
        <v>0</v>
      </c>
      <c r="R93" s="1">
        <f t="shared" si="75"/>
        <v>0</v>
      </c>
      <c r="S93" s="1">
        <f t="shared" si="76"/>
        <v>0</v>
      </c>
      <c r="T93" s="1">
        <f t="shared" si="77"/>
        <v>10226781.847624646</v>
      </c>
      <c r="U93" s="1">
        <f t="shared" ca="1" si="72"/>
        <v>10418657.902585771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105">
        <f t="shared" ref="E94:F94" ca="1" si="104">E82</f>
        <v>35.700000000000003</v>
      </c>
      <c r="F94" s="105">
        <f t="shared" ca="1" si="104"/>
        <v>64.09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68"/>
        <v>-10908701.1490326</v>
      </c>
      <c r="N94" s="1">
        <f t="shared" ca="1" si="69"/>
        <v>323635.56790300953</v>
      </c>
      <c r="O94" s="1">
        <f t="shared" ca="1" si="70"/>
        <v>972616.94906905375</v>
      </c>
      <c r="P94" s="1">
        <f t="shared" si="71"/>
        <v>8705990.0569571108</v>
      </c>
      <c r="Q94" s="1">
        <f t="shared" si="74"/>
        <v>-625752.80362413905</v>
      </c>
      <c r="R94" s="1">
        <f t="shared" si="75"/>
        <v>0</v>
      </c>
      <c r="S94" s="1">
        <f t="shared" si="76"/>
        <v>0</v>
      </c>
      <c r="T94" s="1">
        <f t="shared" si="77"/>
        <v>10275536.528439028</v>
      </c>
      <c r="U94" s="1">
        <f t="shared" ca="1" si="72"/>
        <v>8743325.1497114636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105">
        <f t="shared" ref="E95:F95" ca="1" si="105">E83</f>
        <v>173.91</v>
      </c>
      <c r="F95" s="105">
        <f t="shared" ca="1" si="105"/>
        <v>11.709999999999999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68"/>
        <v>-10908701.1490326</v>
      </c>
      <c r="N95" s="1">
        <f t="shared" ca="1" si="69"/>
        <v>1576567.5522132318</v>
      </c>
      <c r="O95" s="1">
        <f t="shared" ca="1" si="70"/>
        <v>177708.60467465466</v>
      </c>
      <c r="P95" s="1">
        <f t="shared" si="71"/>
        <v>8996189.7255223468</v>
      </c>
      <c r="Q95" s="1">
        <f t="shared" si="74"/>
        <v>-625752.80362413905</v>
      </c>
      <c r="R95" s="1">
        <f t="shared" si="75"/>
        <v>0</v>
      </c>
      <c r="S95" s="1">
        <f t="shared" si="76"/>
        <v>0</v>
      </c>
      <c r="T95" s="1">
        <f t="shared" si="77"/>
        <v>10278136.778082462</v>
      </c>
      <c r="U95" s="1">
        <f t="shared" ca="1" si="72"/>
        <v>9494148.7078359555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105">
        <f t="shared" ref="E96:F96" ca="1" si="106">E84</f>
        <v>358.74999999999994</v>
      </c>
      <c r="F96" s="105">
        <f t="shared" ca="1" si="106"/>
        <v>2.79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68"/>
        <v>-10908701.1490326</v>
      </c>
      <c r="N96" s="1">
        <f t="shared" ca="1" si="69"/>
        <v>3252220.1676527909</v>
      </c>
      <c r="O96" s="1">
        <f t="shared" ca="1" si="70"/>
        <v>42340.47882513122</v>
      </c>
      <c r="P96" s="1">
        <f t="shared" si="71"/>
        <v>8705990.0569571108</v>
      </c>
      <c r="Q96" s="1">
        <f t="shared" si="74"/>
        <v>-625752.80362413905</v>
      </c>
      <c r="R96" s="1">
        <f t="shared" si="75"/>
        <v>0</v>
      </c>
      <c r="S96" s="1">
        <f t="shared" si="76"/>
        <v>0</v>
      </c>
      <c r="T96" s="1">
        <f t="shared" si="77"/>
        <v>10309339.773803666</v>
      </c>
      <c r="U96" s="1">
        <f t="shared" ca="1" si="72"/>
        <v>10775436.524581961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105">
        <f t="shared" ref="E97:F97" ca="1" si="107">E85</f>
        <v>526.03</v>
      </c>
      <c r="F97" s="105">
        <f t="shared" ca="1" si="107"/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68"/>
        <v>-10908701.1490326</v>
      </c>
      <c r="N97" s="1">
        <f t="shared" ca="1" si="69"/>
        <v>4768683.9715411784</v>
      </c>
      <c r="O97" s="1">
        <f t="shared" ca="1" si="70"/>
        <v>0</v>
      </c>
      <c r="P97" s="1">
        <f t="shared" si="71"/>
        <v>8996189.7255223468</v>
      </c>
      <c r="Q97" s="1">
        <f t="shared" si="74"/>
        <v>0</v>
      </c>
      <c r="R97" s="1">
        <f t="shared" si="75"/>
        <v>0</v>
      </c>
      <c r="S97" s="1">
        <f t="shared" si="76"/>
        <v>0</v>
      </c>
      <c r="T97" s="1">
        <f t="shared" si="77"/>
        <v>10350293.705687746</v>
      </c>
      <c r="U97" s="1">
        <f t="shared" ca="1" si="72"/>
        <v>13206466.25371867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105">
        <f t="shared" ref="E98:F98" ca="1" si="108">E86</f>
        <v>653.76</v>
      </c>
      <c r="F98" s="105">
        <f t="shared" ca="1" si="108"/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29" si="109">$Z$8</f>
        <v>-10908701.1490326</v>
      </c>
      <c r="N98" s="1">
        <f t="shared" ref="N98:N129" ca="1" si="110">E98*$Z$9</f>
        <v>5926610.332556624</v>
      </c>
      <c r="O98" s="1">
        <f t="shared" ref="O98:O129" ca="1" si="111">F98*$Z$10</f>
        <v>0</v>
      </c>
      <c r="P98" s="1">
        <f t="shared" ref="P98:P129" si="112">G98*$Z$11</f>
        <v>8996189.7255223468</v>
      </c>
      <c r="Q98" s="1">
        <f t="shared" si="74"/>
        <v>0</v>
      </c>
      <c r="R98" s="1">
        <f t="shared" si="75"/>
        <v>0</v>
      </c>
      <c r="S98" s="1">
        <f t="shared" si="76"/>
        <v>0</v>
      </c>
      <c r="T98" s="1">
        <f t="shared" si="77"/>
        <v>10406849.13543243</v>
      </c>
      <c r="U98" s="1">
        <f t="shared" ref="U98:U129" ca="1" si="113">SUM(M98:T98)</f>
        <v>14420948.0444788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105">
        <f t="shared" ref="E99:F99" ca="1" si="114">E87</f>
        <v>591.25000000000011</v>
      </c>
      <c r="F99" s="105">
        <f t="shared" ca="1" si="114"/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109"/>
        <v>-10908701.1490326</v>
      </c>
      <c r="N99" s="1">
        <f t="shared" ca="1" si="110"/>
        <v>5359930.7989539048</v>
      </c>
      <c r="O99" s="1">
        <f t="shared" ca="1" si="111"/>
        <v>0</v>
      </c>
      <c r="P99" s="1">
        <f t="shared" si="112"/>
        <v>8415790.3883918729</v>
      </c>
      <c r="Q99" s="1">
        <f t="shared" si="74"/>
        <v>0</v>
      </c>
      <c r="R99" s="1">
        <f t="shared" si="75"/>
        <v>0</v>
      </c>
      <c r="S99" s="1">
        <f t="shared" si="76"/>
        <v>0</v>
      </c>
      <c r="T99" s="1">
        <f t="shared" si="77"/>
        <v>10415950.009184446</v>
      </c>
      <c r="U99" s="1">
        <f t="shared" ca="1" si="113"/>
        <v>13282970.047497623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105">
        <f t="shared" ref="E100:F100" ca="1" si="115">E88</f>
        <v>515.66</v>
      </c>
      <c r="F100" s="105">
        <f t="shared" ca="1" si="115"/>
        <v>0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109"/>
        <v>-10908701.1490326</v>
      </c>
      <c r="N100" s="1">
        <f t="shared" ca="1" si="110"/>
        <v>4674675.5446741134</v>
      </c>
      <c r="O100" s="1">
        <f t="shared" ca="1" si="111"/>
        <v>0</v>
      </c>
      <c r="P100" s="1">
        <f t="shared" si="112"/>
        <v>8996189.7255223468</v>
      </c>
      <c r="Q100" s="1">
        <f t="shared" si="74"/>
        <v>-625752.80362413905</v>
      </c>
      <c r="R100" s="1">
        <f t="shared" si="75"/>
        <v>529573.93173945171</v>
      </c>
      <c r="S100" s="1">
        <f t="shared" si="76"/>
        <v>0</v>
      </c>
      <c r="T100" s="1">
        <f t="shared" si="77"/>
        <v>10420500.446060456</v>
      </c>
      <c r="U100" s="1">
        <f t="shared" ca="1" si="113"/>
        <v>13086485.695339629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105">
        <f t="shared" ref="E101:F101" ca="1" si="116">E89</f>
        <v>322.11</v>
      </c>
      <c r="F101" s="105">
        <f t="shared" ca="1" si="116"/>
        <v>0.73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109"/>
        <v>-10908701.1490326</v>
      </c>
      <c r="N101" s="1">
        <f t="shared" ca="1" si="110"/>
        <v>2920063.1030038763</v>
      </c>
      <c r="O101" s="1">
        <f t="shared" ca="1" si="111"/>
        <v>11078.333169299565</v>
      </c>
      <c r="P101" s="1">
        <f t="shared" si="112"/>
        <v>8705990.0569571108</v>
      </c>
      <c r="Q101" s="1">
        <f t="shared" si="74"/>
        <v>-625752.80362413905</v>
      </c>
      <c r="R101" s="1">
        <f t="shared" si="75"/>
        <v>422810.02897188958</v>
      </c>
      <c r="S101" s="1">
        <f t="shared" si="76"/>
        <v>0</v>
      </c>
      <c r="T101" s="1">
        <f t="shared" si="77"/>
        <v>10490057.124022307</v>
      </c>
      <c r="U101" s="1">
        <f t="shared" ca="1" si="113"/>
        <v>11015544.693467744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105">
        <f t="shared" ref="E102:F102" ca="1" si="117">E90</f>
        <v>141.16000000000003</v>
      </c>
      <c r="F102" s="105">
        <f t="shared" ca="1" si="117"/>
        <v>29.409999999999997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109"/>
        <v>-10908701.1490326</v>
      </c>
      <c r="N102" s="1">
        <f t="shared" ca="1" si="110"/>
        <v>1279674.979417054</v>
      </c>
      <c r="O102" s="1">
        <f t="shared" ca="1" si="111"/>
        <v>446320.24453301396</v>
      </c>
      <c r="P102" s="1">
        <f t="shared" si="112"/>
        <v>8996189.7255223468</v>
      </c>
      <c r="Q102" s="1">
        <f t="shared" si="74"/>
        <v>-625752.80362413905</v>
      </c>
      <c r="R102" s="1">
        <f t="shared" si="75"/>
        <v>247617.33238371441</v>
      </c>
      <c r="S102" s="1">
        <f t="shared" si="76"/>
        <v>259436.3294417529</v>
      </c>
      <c r="T102" s="1">
        <f t="shared" si="77"/>
        <v>10466004.814820545</v>
      </c>
      <c r="U102" s="1">
        <f t="shared" ca="1" si="113"/>
        <v>10160789.473461688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105">
        <f t="shared" ref="E103:F103" ca="1" si="118">E91</f>
        <v>29.650000000000006</v>
      </c>
      <c r="F103" s="105">
        <f t="shared" ca="1" si="118"/>
        <v>65.02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109"/>
        <v>-10908701.1490326</v>
      </c>
      <c r="N103" s="1">
        <f t="shared" ca="1" si="110"/>
        <v>268789.76437883003</v>
      </c>
      <c r="O103" s="1">
        <f t="shared" ca="1" si="111"/>
        <v>986730.44201076403</v>
      </c>
      <c r="P103" s="1">
        <f t="shared" si="112"/>
        <v>8705990.0569571108</v>
      </c>
      <c r="Q103" s="1">
        <f t="shared" si="74"/>
        <v>0</v>
      </c>
      <c r="R103" s="1">
        <f t="shared" si="75"/>
        <v>37086.408329784761</v>
      </c>
      <c r="S103" s="1">
        <f t="shared" si="76"/>
        <v>717318.69333368866</v>
      </c>
      <c r="T103" s="1">
        <f t="shared" si="77"/>
        <v>10505008.559472051</v>
      </c>
      <c r="U103" s="1">
        <f t="shared" ca="1" si="113"/>
        <v>10312222.77544963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105">
        <f t="shared" ref="E104:F104" ca="1" si="119">E92</f>
        <v>1.36</v>
      </c>
      <c r="F104" s="105">
        <f t="shared" ca="1" si="119"/>
        <v>144.48999999999998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109"/>
        <v>-10908701.1490326</v>
      </c>
      <c r="N104" s="1">
        <f t="shared" ca="1" si="110"/>
        <v>12328.974015352744</v>
      </c>
      <c r="O104" s="1">
        <f t="shared" ca="1" si="111"/>
        <v>2192751.1775782113</v>
      </c>
      <c r="P104" s="1">
        <f t="shared" si="112"/>
        <v>8996189.7255223468</v>
      </c>
      <c r="Q104" s="1">
        <f t="shared" si="74"/>
        <v>0</v>
      </c>
      <c r="R104" s="1">
        <f t="shared" si="75"/>
        <v>0</v>
      </c>
      <c r="S104" s="1">
        <f t="shared" si="76"/>
        <v>1833350.0613883871</v>
      </c>
      <c r="T104" s="1">
        <f t="shared" si="77"/>
        <v>10540111.929658405</v>
      </c>
      <c r="U104" s="1">
        <f t="shared" ca="1" si="113"/>
        <v>12666030.719130103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105">
        <f t="shared" ref="E105:F105" ca="1" si="120">E93</f>
        <v>1.77</v>
      </c>
      <c r="F105" s="105">
        <f t="shared" ca="1" si="120"/>
        <v>137.61000000000004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109"/>
        <v>-10908701.1490326</v>
      </c>
      <c r="N105" s="1">
        <f t="shared" ca="1" si="110"/>
        <v>16045.79706409879</v>
      </c>
      <c r="O105" s="1">
        <f t="shared" ca="1" si="111"/>
        <v>2088341.6814072791</v>
      </c>
      <c r="P105" s="1">
        <f t="shared" si="112"/>
        <v>8996189.7255223468</v>
      </c>
      <c r="Q105" s="1">
        <f t="shared" si="74"/>
        <v>0</v>
      </c>
      <c r="R105" s="1">
        <f t="shared" si="75"/>
        <v>874.09043201512895</v>
      </c>
      <c r="S105" s="1">
        <f t="shared" si="76"/>
        <v>1256218.0162442771</v>
      </c>
      <c r="T105" s="1">
        <f t="shared" si="77"/>
        <v>10542712.179301839</v>
      </c>
      <c r="U105" s="1">
        <f t="shared" ca="1" si="113"/>
        <v>11991680.340939255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105">
        <f t="shared" ref="E106:F106" ca="1" si="121">E94</f>
        <v>35.700000000000003</v>
      </c>
      <c r="F106" s="105">
        <f t="shared" ca="1" si="121"/>
        <v>64.09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109"/>
        <v>-10908701.1490326</v>
      </c>
      <c r="N106" s="1">
        <f t="shared" ca="1" si="110"/>
        <v>323635.56790300953</v>
      </c>
      <c r="O106" s="1">
        <f t="shared" ca="1" si="111"/>
        <v>972616.94906905375</v>
      </c>
      <c r="P106" s="1">
        <f t="shared" si="112"/>
        <v>8705990.0569571108</v>
      </c>
      <c r="Q106" s="1">
        <f t="shared" si="74"/>
        <v>-625752.80362413905</v>
      </c>
      <c r="R106" s="1">
        <f t="shared" si="75"/>
        <v>58938.669130162991</v>
      </c>
      <c r="S106" s="1">
        <f t="shared" si="76"/>
        <v>415098.12710680463</v>
      </c>
      <c r="T106" s="1">
        <f t="shared" si="77"/>
        <v>10544012.304123556</v>
      </c>
      <c r="U106" s="1">
        <f t="shared" ca="1" si="113"/>
        <v>9485837.7216329575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105">
        <f t="shared" ref="E107:F107" ca="1" si="122">E95</f>
        <v>173.91</v>
      </c>
      <c r="F107" s="105">
        <f t="shared" ca="1" si="122"/>
        <v>11.709999999999999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109"/>
        <v>-10908701.1490326</v>
      </c>
      <c r="N107" s="1">
        <f t="shared" ca="1" si="110"/>
        <v>1576567.5522132318</v>
      </c>
      <c r="O107" s="1">
        <f t="shared" ca="1" si="111"/>
        <v>177708.60467465466</v>
      </c>
      <c r="P107" s="1">
        <f t="shared" si="112"/>
        <v>8996189.7255223468</v>
      </c>
      <c r="Q107" s="1">
        <f t="shared" si="74"/>
        <v>-625752.80362413905</v>
      </c>
      <c r="R107" s="1">
        <f t="shared" si="75"/>
        <v>272341.60460357089</v>
      </c>
      <c r="S107" s="1">
        <f t="shared" si="76"/>
        <v>1820.6058206438802</v>
      </c>
      <c r="T107" s="1">
        <f t="shared" si="77"/>
        <v>10588216.548061928</v>
      </c>
      <c r="U107" s="1">
        <f t="shared" ca="1" si="113"/>
        <v>10078390.688239636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105">
        <f t="shared" ref="E108:F108" ca="1" si="123">E96</f>
        <v>358.74999999999994</v>
      </c>
      <c r="F108" s="105">
        <f t="shared" ca="1" si="123"/>
        <v>2.79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109"/>
        <v>-10908701.1490326</v>
      </c>
      <c r="N108" s="1">
        <f t="shared" ca="1" si="110"/>
        <v>3252220.1676527909</v>
      </c>
      <c r="O108" s="1">
        <f t="shared" ca="1" si="111"/>
        <v>42340.47882513122</v>
      </c>
      <c r="P108" s="1">
        <f t="shared" si="112"/>
        <v>8705990.0569571108</v>
      </c>
      <c r="Q108" s="1">
        <f t="shared" si="74"/>
        <v>-625752.80362413905</v>
      </c>
      <c r="R108" s="1">
        <f t="shared" si="75"/>
        <v>324537.29040104576</v>
      </c>
      <c r="S108" s="1">
        <f t="shared" si="76"/>
        <v>120159.98416249607</v>
      </c>
      <c r="T108" s="1">
        <f t="shared" si="77"/>
        <v>10525160.494208662</v>
      </c>
      <c r="U108" s="1">
        <f t="shared" ca="1" si="113"/>
        <v>11435954.519550499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105">
        <f t="shared" ref="E109:F109" ca="1" si="124">E97</f>
        <v>526.03</v>
      </c>
      <c r="F109" s="105">
        <f t="shared" ca="1" si="124"/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109"/>
        <v>-10908701.1490326</v>
      </c>
      <c r="N109" s="1">
        <f t="shared" ca="1" si="110"/>
        <v>4768683.9715411784</v>
      </c>
      <c r="O109" s="1">
        <f t="shared" ca="1" si="111"/>
        <v>0</v>
      </c>
      <c r="P109" s="1">
        <f t="shared" si="112"/>
        <v>8996189.7255223468</v>
      </c>
      <c r="Q109" s="1">
        <f t="shared" si="74"/>
        <v>0</v>
      </c>
      <c r="R109" s="1">
        <f t="shared" si="75"/>
        <v>632591.73265552055</v>
      </c>
      <c r="S109" s="1">
        <f t="shared" si="76"/>
        <v>0</v>
      </c>
      <c r="T109" s="1">
        <f t="shared" si="77"/>
        <v>10648022.289860902</v>
      </c>
      <c r="U109" s="1">
        <f t="shared" ca="1" si="113"/>
        <v>14136786.570547348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14525486.8064586</v>
      </c>
      <c r="E110" s="105">
        <f t="shared" ref="E110:F110" ca="1" si="125">E98</f>
        <v>653.76</v>
      </c>
      <c r="F110" s="105">
        <f t="shared" ca="1" si="125"/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109"/>
        <v>-10908701.1490326</v>
      </c>
      <c r="N110" s="1">
        <f t="shared" ca="1" si="110"/>
        <v>5926610.332556624</v>
      </c>
      <c r="O110" s="1">
        <f t="shared" ca="1" si="111"/>
        <v>0</v>
      </c>
      <c r="P110" s="1">
        <f t="shared" si="112"/>
        <v>8996189.7255223468</v>
      </c>
      <c r="Q110" s="1">
        <f t="shared" si="74"/>
        <v>0</v>
      </c>
      <c r="R110" s="1">
        <f t="shared" si="75"/>
        <v>717628.24468442099</v>
      </c>
      <c r="S110" s="1">
        <f t="shared" si="76"/>
        <v>0</v>
      </c>
      <c r="T110" s="1">
        <f t="shared" si="77"/>
        <v>10620719.668604849</v>
      </c>
      <c r="U110" s="1">
        <f t="shared" ca="1" si="113"/>
        <v>15352446.82233564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13851136.655214092</v>
      </c>
      <c r="E111" s="105">
        <f t="shared" ref="E111:F111" ca="1" si="126">E99</f>
        <v>591.25000000000011</v>
      </c>
      <c r="F111" s="105">
        <f t="shared" ca="1" si="126"/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109"/>
        <v>-10908701.1490326</v>
      </c>
      <c r="N111" s="1">
        <f t="shared" ca="1" si="110"/>
        <v>5359930.7989539048</v>
      </c>
      <c r="O111" s="1">
        <f t="shared" ca="1" si="111"/>
        <v>0</v>
      </c>
      <c r="P111" s="1">
        <f t="shared" si="112"/>
        <v>8125590.7198266368</v>
      </c>
      <c r="Q111" s="1">
        <f t="shared" si="74"/>
        <v>0</v>
      </c>
      <c r="R111" s="1">
        <f t="shared" si="75"/>
        <v>728741.68017718475</v>
      </c>
      <c r="S111" s="1">
        <f t="shared" si="76"/>
        <v>0</v>
      </c>
      <c r="T111" s="1">
        <f t="shared" si="77"/>
        <v>10621369.731015706</v>
      </c>
      <c r="U111" s="1">
        <f t="shared" ca="1" si="113"/>
        <v>13926931.780940833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12806760.195148831</v>
      </c>
      <c r="E112" s="105">
        <f t="shared" ref="E112:F112" ca="1" si="127">E100</f>
        <v>515.66</v>
      </c>
      <c r="F112" s="105">
        <f t="shared" ca="1" si="127"/>
        <v>0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109"/>
        <v>-10908701.1490326</v>
      </c>
      <c r="N112" s="1">
        <f t="shared" ca="1" si="110"/>
        <v>4674675.5446741134</v>
      </c>
      <c r="O112" s="1">
        <f t="shared" ca="1" si="111"/>
        <v>0</v>
      </c>
      <c r="P112" s="1">
        <f t="shared" si="112"/>
        <v>8996189.7255223468</v>
      </c>
      <c r="Q112" s="1">
        <f t="shared" si="74"/>
        <v>-625752.80362413905</v>
      </c>
      <c r="R112" s="1">
        <f t="shared" si="75"/>
        <v>498106.67618690705</v>
      </c>
      <c r="S112" s="1">
        <f t="shared" si="76"/>
        <v>0</v>
      </c>
      <c r="T112" s="1">
        <f t="shared" si="77"/>
        <v>10648022.289860902</v>
      </c>
      <c r="U112" s="1">
        <f t="shared" ca="1" si="113"/>
        <v>13282540.28358753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10680552.702474553</v>
      </c>
      <c r="E113" s="105">
        <f t="shared" ref="E113:F113" ca="1" si="128">E101</f>
        <v>322.11</v>
      </c>
      <c r="F113" s="105">
        <f t="shared" ca="1" si="128"/>
        <v>0.73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109"/>
        <v>-10908701.1490326</v>
      </c>
      <c r="N113" s="1">
        <f t="shared" ca="1" si="110"/>
        <v>2920063.1030038763</v>
      </c>
      <c r="O113" s="1">
        <f t="shared" ca="1" si="111"/>
        <v>11078.333169299565</v>
      </c>
      <c r="P113" s="1">
        <f t="shared" si="112"/>
        <v>8705990.0569571108</v>
      </c>
      <c r="Q113" s="1">
        <f t="shared" si="74"/>
        <v>-625752.80362413905</v>
      </c>
      <c r="R113" s="1">
        <f t="shared" si="75"/>
        <v>322913.97959873197</v>
      </c>
      <c r="S113" s="1">
        <f t="shared" si="76"/>
        <v>34591.510592233717</v>
      </c>
      <c r="T113" s="1">
        <f t="shared" si="77"/>
        <v>10643471.852984894</v>
      </c>
      <c r="U113" s="1">
        <f t="shared" ca="1" si="113"/>
        <v>11103654.883649407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10213669.97827022</v>
      </c>
      <c r="E114" s="105">
        <f t="shared" ref="E114:F114" ca="1" si="129">E102</f>
        <v>141.16000000000003</v>
      </c>
      <c r="F114" s="105">
        <f t="shared" ca="1" si="129"/>
        <v>29.409999999999997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109"/>
        <v>-10908701.1490326</v>
      </c>
      <c r="N114" s="1">
        <f t="shared" ca="1" si="110"/>
        <v>1279674.979417054</v>
      </c>
      <c r="O114" s="1">
        <f t="shared" ca="1" si="111"/>
        <v>446320.24453301396</v>
      </c>
      <c r="P114" s="1">
        <f t="shared" si="112"/>
        <v>8996189.7255223468</v>
      </c>
      <c r="Q114" s="1">
        <f t="shared" si="74"/>
        <v>-625752.80362413905</v>
      </c>
      <c r="R114" s="1">
        <f t="shared" si="75"/>
        <v>192549.63516676126</v>
      </c>
      <c r="S114" s="1">
        <f t="shared" si="76"/>
        <v>238499.36250434828</v>
      </c>
      <c r="T114" s="1">
        <f t="shared" si="77"/>
        <v>10590166.735294504</v>
      </c>
      <c r="U114" s="1">
        <f t="shared" ca="1" si="113"/>
        <v>10208946.729781289</v>
      </c>
    </row>
    <row r="115" spans="1:21">
      <c r="A115" s="7">
        <v>44348</v>
      </c>
      <c r="B115">
        <f>Dataset!B115</f>
        <v>2021</v>
      </c>
      <c r="C115">
        <f>Dataset!C115</f>
        <v>6</v>
      </c>
      <c r="D115" s="8">
        <f>Dataset!F115</f>
        <v>11268140.51705692</v>
      </c>
      <c r="E115" s="105">
        <f t="shared" ref="E115:F115" ca="1" si="130">E103</f>
        <v>29.650000000000006</v>
      </c>
      <c r="F115" s="105">
        <f t="shared" ca="1" si="130"/>
        <v>65.02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109"/>
        <v>-10908701.1490326</v>
      </c>
      <c r="N115" s="1">
        <f t="shared" ca="1" si="110"/>
        <v>268789.76437883003</v>
      </c>
      <c r="O115" s="1">
        <f t="shared" ca="1" si="111"/>
        <v>986730.44201076403</v>
      </c>
      <c r="P115" s="1">
        <f t="shared" si="112"/>
        <v>8705990.0569571108</v>
      </c>
      <c r="Q115" s="1">
        <f t="shared" si="74"/>
        <v>0</v>
      </c>
      <c r="R115" s="1">
        <f t="shared" si="75"/>
        <v>9115.5145053006308</v>
      </c>
      <c r="S115" s="1">
        <f t="shared" si="76"/>
        <v>1161546.5135707953</v>
      </c>
      <c r="T115" s="1">
        <f t="shared" si="77"/>
        <v>10729280.091218205</v>
      </c>
      <c r="U115" s="1">
        <f t="shared" ca="1" si="113"/>
        <v>10952751.233608406</v>
      </c>
    </row>
    <row r="116" spans="1:21">
      <c r="A116" s="7">
        <v>44378</v>
      </c>
      <c r="B116">
        <f>Dataset!B116</f>
        <v>2021</v>
      </c>
      <c r="C116">
        <f>Dataset!C116</f>
        <v>7</v>
      </c>
      <c r="D116" s="8">
        <f>Dataset!F116</f>
        <v>11644359.060199441</v>
      </c>
      <c r="E116" s="105">
        <f t="shared" ref="E116:F116" ca="1" si="131">E104</f>
        <v>1.36</v>
      </c>
      <c r="F116" s="105">
        <f t="shared" ca="1" si="131"/>
        <v>144.48999999999998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109"/>
        <v>-10908701.1490326</v>
      </c>
      <c r="N116" s="1">
        <f t="shared" ca="1" si="110"/>
        <v>12328.974015352744</v>
      </c>
      <c r="O116" s="1">
        <f t="shared" ca="1" si="111"/>
        <v>2192751.1775782113</v>
      </c>
      <c r="P116" s="1">
        <f t="shared" si="112"/>
        <v>8996189.7255223468</v>
      </c>
      <c r="Q116" s="1">
        <f t="shared" si="74"/>
        <v>0</v>
      </c>
      <c r="R116" s="1">
        <f t="shared" si="75"/>
        <v>2872.0114194782809</v>
      </c>
      <c r="S116" s="1">
        <f t="shared" si="76"/>
        <v>1031373.197394758</v>
      </c>
      <c r="T116" s="1">
        <f t="shared" si="77"/>
        <v>10692226.533799276</v>
      </c>
      <c r="U116" s="1">
        <f t="shared" ca="1" si="113"/>
        <v>12019040.470696822</v>
      </c>
    </row>
    <row r="117" spans="1:21">
      <c r="A117" s="7">
        <v>44409</v>
      </c>
      <c r="B117">
        <f>Dataset!B117</f>
        <v>2021</v>
      </c>
      <c r="C117">
        <f>Dataset!C117</f>
        <v>8</v>
      </c>
      <c r="D117" s="8">
        <f>Dataset!F117</f>
        <v>13390908.757881163</v>
      </c>
      <c r="E117" s="105">
        <f t="shared" ref="E117:F118" ca="1" si="132">E105</f>
        <v>1.77</v>
      </c>
      <c r="F117" s="105">
        <f t="shared" ca="1" si="132"/>
        <v>137.61000000000004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L117" s="36"/>
      <c r="M117" s="8">
        <f t="shared" si="109"/>
        <v>-10908701.1490326</v>
      </c>
      <c r="N117" s="1">
        <f t="shared" ca="1" si="110"/>
        <v>16045.79706409879</v>
      </c>
      <c r="O117" s="1">
        <f t="shared" ca="1" si="111"/>
        <v>2088341.6814072791</v>
      </c>
      <c r="P117" s="1">
        <f t="shared" si="112"/>
        <v>8996189.7255223468</v>
      </c>
      <c r="Q117" s="1">
        <f t="shared" si="74"/>
        <v>0</v>
      </c>
      <c r="R117" s="1">
        <f t="shared" si="75"/>
        <v>249.74012343289402</v>
      </c>
      <c r="S117" s="1">
        <f t="shared" si="76"/>
        <v>1728665.2267013642</v>
      </c>
      <c r="T117" s="1">
        <f t="shared" si="77"/>
        <v>10688326.159334125</v>
      </c>
      <c r="U117" s="1">
        <f t="shared" ca="1" si="113"/>
        <v>12609117.181120045</v>
      </c>
    </row>
    <row r="118" spans="1:21">
      <c r="A118" s="7">
        <v>44440</v>
      </c>
      <c r="B118">
        <f>YEAR(A118)</f>
        <v>2021</v>
      </c>
      <c r="C118">
        <f>MONTH(A118)</f>
        <v>9</v>
      </c>
      <c r="D118" s="8">
        <f>Dataset!F118</f>
        <v>9629712.6486098822</v>
      </c>
      <c r="E118" s="105">
        <f t="shared" ca="1" si="132"/>
        <v>35.700000000000003</v>
      </c>
      <c r="F118" s="105">
        <f t="shared" ca="1" si="132"/>
        <v>64.09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L118" s="36"/>
      <c r="M118" s="8">
        <f t="shared" si="109"/>
        <v>-10908701.1490326</v>
      </c>
      <c r="N118" s="1">
        <f t="shared" ca="1" si="110"/>
        <v>323635.56790300953</v>
      </c>
      <c r="O118" s="1">
        <f t="shared" ca="1" si="111"/>
        <v>972616.94906905375</v>
      </c>
      <c r="P118" s="1">
        <f t="shared" si="112"/>
        <v>8705990.0569571108</v>
      </c>
      <c r="Q118" s="1">
        <f t="shared" si="74"/>
        <v>-625752.80362413905</v>
      </c>
      <c r="R118" s="1">
        <f t="shared" si="75"/>
        <v>27346.543515901893</v>
      </c>
      <c r="S118" s="1">
        <f t="shared" si="76"/>
        <v>436035.09404420923</v>
      </c>
      <c r="T118" s="1">
        <f t="shared" si="77"/>
        <v>10725379.716753054</v>
      </c>
      <c r="U118" s="1">
        <f t="shared" ca="1" si="113"/>
        <v>9656549.9755856004</v>
      </c>
    </row>
    <row r="119" spans="1:21">
      <c r="A119" s="7">
        <v>44470</v>
      </c>
      <c r="B119">
        <f t="shared" ref="B119:B121" si="133">YEAR(A119)</f>
        <v>2021</v>
      </c>
      <c r="C119">
        <f t="shared" ref="C119:C121" si="134">MONTH(A119)</f>
        <v>10</v>
      </c>
      <c r="D119" s="8">
        <f>Dataset!F119</f>
        <v>9917099.6450224221</v>
      </c>
      <c r="E119" s="105">
        <f t="shared" ref="E119:F119" ca="1" si="135">E107</f>
        <v>173.91</v>
      </c>
      <c r="F119" s="105">
        <f t="shared" ca="1" si="135"/>
        <v>11.709999999999999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L119" s="36"/>
      <c r="M119" s="8">
        <f t="shared" si="109"/>
        <v>-10908701.1490326</v>
      </c>
      <c r="N119" s="1">
        <f t="shared" ca="1" si="110"/>
        <v>1576567.5522132318</v>
      </c>
      <c r="O119" s="1">
        <f t="shared" ca="1" si="111"/>
        <v>177708.60467465466</v>
      </c>
      <c r="P119" s="1">
        <f t="shared" si="112"/>
        <v>8996189.7255223468</v>
      </c>
      <c r="Q119" s="1">
        <f t="shared" si="74"/>
        <v>-625752.80362413905</v>
      </c>
      <c r="R119" s="1">
        <f t="shared" si="75"/>
        <v>120374.73949465492</v>
      </c>
      <c r="S119" s="1">
        <f t="shared" si="76"/>
        <v>321336.92734364478</v>
      </c>
      <c r="T119" s="1">
        <f t="shared" si="77"/>
        <v>10648022.289860902</v>
      </c>
      <c r="U119" s="1">
        <f t="shared" ca="1" si="113"/>
        <v>10305745.886452695</v>
      </c>
    </row>
    <row r="120" spans="1:21">
      <c r="A120" s="7">
        <v>44501</v>
      </c>
      <c r="B120">
        <f t="shared" si="133"/>
        <v>2021</v>
      </c>
      <c r="C120">
        <f t="shared" si="134"/>
        <v>11</v>
      </c>
      <c r="D120" s="8">
        <f>Dataset!F120</f>
        <v>11427475.735330135</v>
      </c>
      <c r="E120" s="105">
        <f t="shared" ref="E120:F120" ca="1" si="136">E108</f>
        <v>358.74999999999994</v>
      </c>
      <c r="F120" s="105">
        <f t="shared" ca="1" si="136"/>
        <v>2.79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L120" s="36"/>
      <c r="M120" s="8">
        <f t="shared" si="109"/>
        <v>-10908701.1490326</v>
      </c>
      <c r="N120" s="1">
        <f t="shared" ca="1" si="110"/>
        <v>3252220.1676527909</v>
      </c>
      <c r="O120" s="1">
        <f t="shared" ca="1" si="111"/>
        <v>42340.47882513122</v>
      </c>
      <c r="P120" s="1">
        <f t="shared" si="112"/>
        <v>8705990.0569571108</v>
      </c>
      <c r="Q120" s="1">
        <f t="shared" si="74"/>
        <v>-625752.80362413905</v>
      </c>
      <c r="R120" s="1">
        <f t="shared" si="75"/>
        <v>440166.96755047567</v>
      </c>
      <c r="S120" s="1">
        <f t="shared" si="76"/>
        <v>0</v>
      </c>
      <c r="T120" s="1">
        <f t="shared" si="77"/>
        <v>10813138.142218942</v>
      </c>
      <c r="U120" s="1">
        <f t="shared" ca="1" si="113"/>
        <v>11719401.860547712</v>
      </c>
    </row>
    <row r="121" spans="1:21">
      <c r="A121" s="7">
        <v>44531</v>
      </c>
      <c r="B121">
        <f t="shared" si="133"/>
        <v>2021</v>
      </c>
      <c r="C121">
        <f t="shared" si="134"/>
        <v>12</v>
      </c>
      <c r="D121" s="8">
        <f>Dataset!F121</f>
        <v>13760223.220346045</v>
      </c>
      <c r="E121" s="105">
        <f t="shared" ref="E121:F121" ca="1" si="137">E109</f>
        <v>526.03</v>
      </c>
      <c r="F121" s="105">
        <f t="shared" ca="1" si="137"/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L121" s="36" t="s">
        <v>84</v>
      </c>
      <c r="M121" s="8">
        <f t="shared" si="109"/>
        <v>-10908701.1490326</v>
      </c>
      <c r="N121" s="1">
        <f t="shared" ca="1" si="110"/>
        <v>4768683.9715411784</v>
      </c>
      <c r="O121" s="1">
        <f t="shared" ca="1" si="111"/>
        <v>0</v>
      </c>
      <c r="P121" s="1">
        <f t="shared" si="112"/>
        <v>8996189.7255223468</v>
      </c>
      <c r="Q121" s="1">
        <f t="shared" si="74"/>
        <v>0</v>
      </c>
      <c r="R121" s="1">
        <f t="shared" si="75"/>
        <v>579771.69654946344</v>
      </c>
      <c r="S121" s="1">
        <f t="shared" si="76"/>
        <v>0</v>
      </c>
      <c r="T121" s="1">
        <f t="shared" si="77"/>
        <v>10679225.285582107</v>
      </c>
      <c r="U121" s="1">
        <f t="shared" ca="1" si="113"/>
        <v>14115169.530162495</v>
      </c>
    </row>
    <row r="122" spans="1:21">
      <c r="A122" s="7">
        <v>44562</v>
      </c>
      <c r="B122">
        <f>Dataset!B122</f>
        <v>2022</v>
      </c>
      <c r="C122">
        <f>Dataset!C122</f>
        <v>1</v>
      </c>
      <c r="D122" s="8">
        <f>Dataset!F122</f>
        <v>16482136.829845345</v>
      </c>
      <c r="E122" s="105">
        <f t="shared" ref="E122:F122" ca="1" si="138">E110</f>
        <v>653.76</v>
      </c>
      <c r="F122" s="105">
        <f t="shared" ca="1" si="138"/>
        <v>0</v>
      </c>
      <c r="G122" s="8">
        <f>Dataset!AR122</f>
        <v>31</v>
      </c>
      <c r="H122" s="8">
        <f>Dataset!BI122</f>
        <v>0</v>
      </c>
      <c r="I122" s="8">
        <f>Dataset!BT122</f>
        <v>765</v>
      </c>
      <c r="J122" s="8">
        <f>Dataset!BU122</f>
        <v>0</v>
      </c>
      <c r="K122" s="8">
        <f>Dataset!Q122</f>
        <v>16503</v>
      </c>
      <c r="L122">
        <v>0.5</v>
      </c>
      <c r="M122" s="8">
        <f t="shared" si="109"/>
        <v>-10908701.1490326</v>
      </c>
      <c r="N122" s="1">
        <f t="shared" ca="1" si="110"/>
        <v>5926610.332556624</v>
      </c>
      <c r="O122" s="1">
        <f t="shared" ca="1" si="111"/>
        <v>0</v>
      </c>
      <c r="P122" s="1">
        <f t="shared" si="112"/>
        <v>8996189.7255223468</v>
      </c>
      <c r="Q122" s="1">
        <f t="shared" si="74"/>
        <v>0</v>
      </c>
      <c r="R122" s="1">
        <f t="shared" si="75"/>
        <v>955255.97213081957</v>
      </c>
      <c r="S122" s="1">
        <f t="shared" si="76"/>
        <v>0</v>
      </c>
      <c r="T122" s="1">
        <f t="shared" si="77"/>
        <v>10727979.966396488</v>
      </c>
      <c r="U122" s="1">
        <f t="shared" ca="1" si="113"/>
        <v>15697334.847573679</v>
      </c>
    </row>
    <row r="123" spans="1:21">
      <c r="A123" s="7">
        <v>44593</v>
      </c>
      <c r="B123">
        <f t="shared" ref="B123:B126" si="139">YEAR(A123)</f>
        <v>2022</v>
      </c>
      <c r="C123">
        <f t="shared" ref="C123:C126" si="140">MONTH(A123)</f>
        <v>2</v>
      </c>
      <c r="D123" s="8">
        <f>Dataset!F123</f>
        <v>14042331.540072184</v>
      </c>
      <c r="E123" s="105">
        <f t="shared" ref="E123:F123" ca="1" si="141">E111</f>
        <v>591.25000000000011</v>
      </c>
      <c r="F123" s="105">
        <f t="shared" ca="1" si="141"/>
        <v>0</v>
      </c>
      <c r="G123" s="8">
        <f>Dataset!AR123</f>
        <v>28</v>
      </c>
      <c r="H123" s="8">
        <f>Dataset!BI123</f>
        <v>0</v>
      </c>
      <c r="I123" s="8">
        <f>Dataset!BT123</f>
        <v>586.1</v>
      </c>
      <c r="J123" s="8">
        <f>Dataset!BU123</f>
        <v>0</v>
      </c>
      <c r="K123" s="8">
        <f>Dataset!Q123</f>
        <v>16635</v>
      </c>
      <c r="L123">
        <f t="shared" ref="L123:L133" si="142">L122</f>
        <v>0.5</v>
      </c>
      <c r="M123" s="8">
        <f t="shared" si="109"/>
        <v>-10908701.1490326</v>
      </c>
      <c r="N123" s="1">
        <f t="shared" ca="1" si="110"/>
        <v>5359930.7989539048</v>
      </c>
      <c r="O123" s="1">
        <f t="shared" ca="1" si="111"/>
        <v>0</v>
      </c>
      <c r="P123" s="1">
        <f t="shared" si="112"/>
        <v>8125590.7198266368</v>
      </c>
      <c r="Q123" s="1">
        <f t="shared" si="74"/>
        <v>0</v>
      </c>
      <c r="R123" s="1">
        <f t="shared" si="75"/>
        <v>731863.43172009592</v>
      </c>
      <c r="S123" s="1">
        <f t="shared" si="76"/>
        <v>0</v>
      </c>
      <c r="T123" s="1">
        <f t="shared" si="77"/>
        <v>10813788.204629799</v>
      </c>
      <c r="U123" s="1">
        <f t="shared" ca="1" si="113"/>
        <v>14122472.006097836</v>
      </c>
    </row>
    <row r="124" spans="1:21">
      <c r="A124" s="7">
        <v>44621</v>
      </c>
      <c r="B124">
        <f t="shared" si="139"/>
        <v>2022</v>
      </c>
      <c r="C124">
        <f t="shared" si="140"/>
        <v>3</v>
      </c>
      <c r="D124" s="8">
        <f>Dataset!F124</f>
        <v>13520845.143106591</v>
      </c>
      <c r="E124" s="105">
        <f t="shared" ref="E124:F124" ca="1" si="143">E112</f>
        <v>515.66</v>
      </c>
      <c r="F124" s="105">
        <f t="shared" ca="1" si="143"/>
        <v>0</v>
      </c>
      <c r="G124" s="8">
        <f>Dataset!AR124</f>
        <v>31</v>
      </c>
      <c r="H124" s="8">
        <f>Dataset!BI124</f>
        <v>1</v>
      </c>
      <c r="I124" s="8">
        <f>Dataset!BT124</f>
        <v>477.9</v>
      </c>
      <c r="J124" s="8">
        <f>Dataset!BU124</f>
        <v>0</v>
      </c>
      <c r="K124" s="8">
        <f>Dataset!Q124</f>
        <v>16660</v>
      </c>
      <c r="L124">
        <f t="shared" si="142"/>
        <v>0.5</v>
      </c>
      <c r="M124" s="8">
        <f t="shared" si="109"/>
        <v>-10908701.1490326</v>
      </c>
      <c r="N124" s="1">
        <f t="shared" ca="1" si="110"/>
        <v>4674675.5446741134</v>
      </c>
      <c r="O124" s="1">
        <f t="shared" ca="1" si="111"/>
        <v>0</v>
      </c>
      <c r="P124" s="1">
        <f t="shared" si="112"/>
        <v>8996189.7255223468</v>
      </c>
      <c r="Q124" s="1">
        <f t="shared" si="74"/>
        <v>-625752.80362413905</v>
      </c>
      <c r="R124" s="1">
        <f t="shared" si="75"/>
        <v>596754.02494290017</v>
      </c>
      <c r="S124" s="1">
        <f t="shared" si="76"/>
        <v>0</v>
      </c>
      <c r="T124" s="1">
        <f t="shared" si="77"/>
        <v>10830039.76490126</v>
      </c>
      <c r="U124" s="1">
        <f t="shared" ca="1" si="113"/>
        <v>13563205.107383881</v>
      </c>
    </row>
    <row r="125" spans="1:21">
      <c r="A125" s="7">
        <v>44652</v>
      </c>
      <c r="B125">
        <f t="shared" si="139"/>
        <v>2022</v>
      </c>
      <c r="C125">
        <f t="shared" si="140"/>
        <v>4</v>
      </c>
      <c r="D125" s="8">
        <f>Dataset!F125</f>
        <v>11093017.9200319</v>
      </c>
      <c r="E125" s="105">
        <f t="shared" ref="E125:F125" ca="1" si="144">E113</f>
        <v>322.11</v>
      </c>
      <c r="F125" s="105">
        <f t="shared" ca="1" si="144"/>
        <v>0.73</v>
      </c>
      <c r="G125" s="8">
        <f>Dataset!AR125</f>
        <v>30</v>
      </c>
      <c r="H125" s="8">
        <f>Dataset!BI125</f>
        <v>1</v>
      </c>
      <c r="I125" s="8">
        <f>Dataset!BT125</f>
        <v>313.8</v>
      </c>
      <c r="J125" s="8">
        <f>Dataset!BU125</f>
        <v>0.3</v>
      </c>
      <c r="K125" s="8">
        <f>Dataset!Q125</f>
        <v>16541</v>
      </c>
      <c r="L125">
        <f t="shared" si="142"/>
        <v>0.5</v>
      </c>
      <c r="M125" s="8">
        <f t="shared" si="109"/>
        <v>-10908701.1490326</v>
      </c>
      <c r="N125" s="1">
        <f t="shared" ca="1" si="110"/>
        <v>2920063.1030038763</v>
      </c>
      <c r="O125" s="1">
        <f t="shared" ca="1" si="111"/>
        <v>11078.333169299565</v>
      </c>
      <c r="P125" s="1">
        <f t="shared" si="112"/>
        <v>8705990.0569571108</v>
      </c>
      <c r="Q125" s="1">
        <f t="shared" si="74"/>
        <v>-625752.80362413905</v>
      </c>
      <c r="R125" s="1">
        <f t="shared" si="75"/>
        <v>391842.25366621069</v>
      </c>
      <c r="S125" s="1">
        <f t="shared" si="76"/>
        <v>2730.9087309658198</v>
      </c>
      <c r="T125" s="1">
        <f t="shared" si="77"/>
        <v>10752682.338009108</v>
      </c>
      <c r="U125" s="1">
        <f t="shared" ca="1" si="113"/>
        <v>11249933.040879831</v>
      </c>
    </row>
    <row r="126" spans="1:21">
      <c r="A126" s="7">
        <v>44682</v>
      </c>
      <c r="B126">
        <f t="shared" si="139"/>
        <v>2022</v>
      </c>
      <c r="C126">
        <f t="shared" si="140"/>
        <v>5</v>
      </c>
      <c r="D126" s="8">
        <f>Dataset!F126</f>
        <v>10205693.884079456</v>
      </c>
      <c r="E126" s="105">
        <f t="shared" ref="E126:F126" ca="1" si="145">E114</f>
        <v>141.16000000000003</v>
      </c>
      <c r="F126" s="105">
        <f t="shared" ca="1" si="145"/>
        <v>29.409999999999997</v>
      </c>
      <c r="G126" s="8">
        <f>Dataset!AR126</f>
        <v>31</v>
      </c>
      <c r="H126" s="8">
        <f>Dataset!BI126</f>
        <v>1</v>
      </c>
      <c r="I126" s="8">
        <f>Dataset!BT126</f>
        <v>103</v>
      </c>
      <c r="J126" s="8">
        <f>Dataset!BU126</f>
        <v>50.8</v>
      </c>
      <c r="K126" s="8">
        <f>Dataset!Q126</f>
        <v>16626</v>
      </c>
      <c r="L126">
        <f t="shared" si="142"/>
        <v>0.5</v>
      </c>
      <c r="M126" s="8">
        <f t="shared" si="109"/>
        <v>-10908701.1490326</v>
      </c>
      <c r="N126" s="1">
        <f t="shared" ca="1" si="110"/>
        <v>1279674.979417054</v>
      </c>
      <c r="O126" s="1">
        <f t="shared" ca="1" si="111"/>
        <v>446320.24453301396</v>
      </c>
      <c r="P126" s="1">
        <f t="shared" si="112"/>
        <v>8996189.7255223468</v>
      </c>
      <c r="Q126" s="1">
        <f t="shared" si="74"/>
        <v>-625752.80362413905</v>
      </c>
      <c r="R126" s="1">
        <f t="shared" si="75"/>
        <v>128616.16356794041</v>
      </c>
      <c r="S126" s="1">
        <f t="shared" si="76"/>
        <v>462433.87844354549</v>
      </c>
      <c r="T126" s="1">
        <f t="shared" si="77"/>
        <v>10807937.642932074</v>
      </c>
      <c r="U126" s="1">
        <f t="shared" ca="1" si="113"/>
        <v>10586718.681759235</v>
      </c>
    </row>
    <row r="127" spans="1:21">
      <c r="A127" s="7">
        <v>44713</v>
      </c>
      <c r="B127">
        <f>Dataset!B127</f>
        <v>2022</v>
      </c>
      <c r="C127">
        <f>Dataset!C127</f>
        <v>6</v>
      </c>
      <c r="D127" s="8">
        <f>Dataset!F127</f>
        <v>10320565.288033396</v>
      </c>
      <c r="E127" s="105">
        <f t="shared" ref="E127:F127" ca="1" si="146">E115</f>
        <v>29.650000000000006</v>
      </c>
      <c r="F127" s="105">
        <f t="shared" ca="1" si="146"/>
        <v>65.02</v>
      </c>
      <c r="G127" s="8">
        <f>Dataset!AR127</f>
        <v>30</v>
      </c>
      <c r="H127" s="8">
        <f>Dataset!BI127</f>
        <v>0</v>
      </c>
      <c r="I127" s="8">
        <f>Dataset!BT127</f>
        <v>19.600000000000001</v>
      </c>
      <c r="J127" s="8">
        <f>Dataset!BU127</f>
        <v>57</v>
      </c>
      <c r="K127" s="8">
        <f>Dataset!Q127</f>
        <v>16647</v>
      </c>
      <c r="L127">
        <f t="shared" si="142"/>
        <v>0.5</v>
      </c>
      <c r="M127" s="8">
        <f t="shared" si="109"/>
        <v>-10908701.1490326</v>
      </c>
      <c r="N127" s="1">
        <f t="shared" ca="1" si="110"/>
        <v>268789.76437883003</v>
      </c>
      <c r="O127" s="1">
        <f t="shared" ca="1" si="111"/>
        <v>986730.44201076403</v>
      </c>
      <c r="P127" s="1">
        <f t="shared" si="112"/>
        <v>8705990.0569571108</v>
      </c>
      <c r="Q127" s="1">
        <f t="shared" si="74"/>
        <v>0</v>
      </c>
      <c r="R127" s="1">
        <f t="shared" si="75"/>
        <v>24474.532096423616</v>
      </c>
      <c r="S127" s="1">
        <f t="shared" si="76"/>
        <v>518872.65888350579</v>
      </c>
      <c r="T127" s="1">
        <f t="shared" si="77"/>
        <v>10821588.953560101</v>
      </c>
      <c r="U127" s="1">
        <f t="shared" ca="1" si="113"/>
        <v>10417745.258854136</v>
      </c>
    </row>
    <row r="128" spans="1:21">
      <c r="A128" s="7">
        <v>44743</v>
      </c>
      <c r="B128">
        <f t="shared" ref="B128:B129" si="147">YEAR(A128)</f>
        <v>2022</v>
      </c>
      <c r="C128">
        <f t="shared" ref="C128:C129" si="148">MONTH(A128)</f>
        <v>7</v>
      </c>
      <c r="D128" s="8">
        <f>Dataset!F128</f>
        <v>11889900.07636784</v>
      </c>
      <c r="E128" s="105">
        <f t="shared" ref="E128:F128" ca="1" si="149">E116</f>
        <v>1.36</v>
      </c>
      <c r="F128" s="105">
        <f t="shared" ca="1" si="149"/>
        <v>144.48999999999998</v>
      </c>
      <c r="G128" s="8">
        <f>Dataset!AR128</f>
        <v>31</v>
      </c>
      <c r="H128" s="8">
        <f>Dataset!BI128</f>
        <v>0</v>
      </c>
      <c r="I128" s="8">
        <f>Dataset!BT128</f>
        <v>0</v>
      </c>
      <c r="J128" s="8">
        <f>Dataset!BU128</f>
        <v>126.1</v>
      </c>
      <c r="K128" s="8">
        <f>Dataset!Q128</f>
        <v>16670</v>
      </c>
      <c r="L128">
        <f t="shared" si="142"/>
        <v>0.5</v>
      </c>
      <c r="M128" s="8">
        <f t="shared" si="109"/>
        <v>-10908701.1490326</v>
      </c>
      <c r="N128" s="1">
        <f t="shared" ca="1" si="110"/>
        <v>12328.974015352744</v>
      </c>
      <c r="O128" s="1">
        <f t="shared" ca="1" si="111"/>
        <v>2192751.1775782113</v>
      </c>
      <c r="P128" s="1">
        <f t="shared" si="112"/>
        <v>8996189.7255223468</v>
      </c>
      <c r="Q128" s="1">
        <f t="shared" si="74"/>
        <v>0</v>
      </c>
      <c r="R128" s="1">
        <f t="shared" si="75"/>
        <v>0</v>
      </c>
      <c r="S128" s="1">
        <f t="shared" si="76"/>
        <v>1147891.9699159663</v>
      </c>
      <c r="T128" s="1">
        <f t="shared" si="77"/>
        <v>10836540.389009845</v>
      </c>
      <c r="U128" s="1">
        <f t="shared" ca="1" si="113"/>
        <v>12277001.087009121</v>
      </c>
    </row>
    <row r="129" spans="1:21">
      <c r="A129" s="7">
        <v>44774</v>
      </c>
      <c r="B129">
        <f t="shared" si="147"/>
        <v>2022</v>
      </c>
      <c r="C129">
        <f t="shared" si="148"/>
        <v>8</v>
      </c>
      <c r="D129" s="8">
        <f>Dataset!F129</f>
        <v>12312225.249759458</v>
      </c>
      <c r="E129" s="105">
        <f t="shared" ref="E129:F129" ca="1" si="150">E117</f>
        <v>1.77</v>
      </c>
      <c r="F129" s="105">
        <f t="shared" ca="1" si="150"/>
        <v>137.61000000000004</v>
      </c>
      <c r="G129" s="8">
        <f>Dataset!AR129</f>
        <v>31</v>
      </c>
      <c r="H129" s="8">
        <f>Dataset!BI129</f>
        <v>0</v>
      </c>
      <c r="I129" s="8">
        <f>Dataset!BT129</f>
        <v>0</v>
      </c>
      <c r="J129" s="8">
        <f>Dataset!BU129</f>
        <v>142.9</v>
      </c>
      <c r="K129" s="8">
        <f>Dataset!Q129</f>
        <v>16679</v>
      </c>
      <c r="L129">
        <f t="shared" si="142"/>
        <v>0.5</v>
      </c>
      <c r="M129" s="8">
        <f t="shared" si="109"/>
        <v>-10908701.1490326</v>
      </c>
      <c r="N129" s="1">
        <f t="shared" ca="1" si="110"/>
        <v>16045.79706409879</v>
      </c>
      <c r="O129" s="1">
        <f t="shared" ca="1" si="111"/>
        <v>2088341.6814072791</v>
      </c>
      <c r="P129" s="1">
        <f t="shared" si="112"/>
        <v>8996189.7255223468</v>
      </c>
      <c r="Q129" s="1">
        <f t="shared" si="74"/>
        <v>0</v>
      </c>
      <c r="R129" s="1">
        <f t="shared" si="75"/>
        <v>0</v>
      </c>
      <c r="S129" s="1">
        <f t="shared" si="76"/>
        <v>1300822.8588500523</v>
      </c>
      <c r="T129" s="1">
        <f t="shared" si="77"/>
        <v>10842390.95070757</v>
      </c>
      <c r="U129" s="1">
        <f t="shared" ca="1" si="113"/>
        <v>12335089.864518747</v>
      </c>
    </row>
    <row r="130" spans="1:21">
      <c r="A130" s="7">
        <v>44805</v>
      </c>
      <c r="B130">
        <f t="shared" ref="B130:B145" si="151">YEAR(A130)</f>
        <v>2022</v>
      </c>
      <c r="C130">
        <f t="shared" ref="C130:C145" si="152">MONTH(A130)</f>
        <v>9</v>
      </c>
      <c r="D130" s="8">
        <f>Dataset!F130</f>
        <v>10040754.671037443</v>
      </c>
      <c r="E130" s="105">
        <f t="shared" ref="E130:F130" ca="1" si="153">E118</f>
        <v>35.700000000000003</v>
      </c>
      <c r="F130" s="105">
        <f t="shared" ca="1" si="153"/>
        <v>64.09</v>
      </c>
      <c r="G130" s="8">
        <f>Dataset!AR130</f>
        <v>30</v>
      </c>
      <c r="H130" s="8">
        <f>Dataset!BI130</f>
        <v>1</v>
      </c>
      <c r="I130" s="8">
        <f>Dataset!BT130</f>
        <v>37.5</v>
      </c>
      <c r="J130" s="8">
        <f>Dataset!BU130</f>
        <v>67.8</v>
      </c>
      <c r="K130" s="8">
        <f>Dataset!Q130</f>
        <v>16722</v>
      </c>
      <c r="L130">
        <f t="shared" si="142"/>
        <v>0.5</v>
      </c>
      <c r="M130" s="8">
        <f t="shared" ref="M130:M145" si="154">$Z$8</f>
        <v>-10908701.1490326</v>
      </c>
      <c r="N130" s="1">
        <f t="shared" ref="N130:N161" ca="1" si="155">E130*$Z$9</f>
        <v>323635.56790300953</v>
      </c>
      <c r="O130" s="1">
        <f t="shared" ref="O130:O161" ca="1" si="156">F130*$Z$10</f>
        <v>972616.94906905375</v>
      </c>
      <c r="P130" s="1">
        <f t="shared" ref="P130:P161" si="157">G130*$Z$11</f>
        <v>8705990.0569571108</v>
      </c>
      <c r="Q130" s="1">
        <f t="shared" si="74"/>
        <v>-625752.80362413905</v>
      </c>
      <c r="R130" s="1">
        <f t="shared" si="75"/>
        <v>46826.273143667626</v>
      </c>
      <c r="S130" s="1">
        <f t="shared" si="76"/>
        <v>617185.37319827534</v>
      </c>
      <c r="T130" s="1">
        <f t="shared" si="77"/>
        <v>10870343.634374483</v>
      </c>
      <c r="U130" s="1">
        <f t="shared" ref="U130:U161" ca="1" si="158">SUM(M130:T130)</f>
        <v>10002143.90198886</v>
      </c>
    </row>
    <row r="131" spans="1:21">
      <c r="A131" s="7">
        <v>44835</v>
      </c>
      <c r="B131">
        <f t="shared" si="151"/>
        <v>2022</v>
      </c>
      <c r="C131">
        <f t="shared" si="152"/>
        <v>10</v>
      </c>
      <c r="D131" s="8">
        <f>Dataset!F131</f>
        <v>9986292.167354485</v>
      </c>
      <c r="E131" s="105">
        <f t="shared" ref="E131:F131" ca="1" si="159">E119</f>
        <v>173.91</v>
      </c>
      <c r="F131" s="105">
        <f t="shared" ca="1" si="159"/>
        <v>11.709999999999999</v>
      </c>
      <c r="G131" s="8">
        <f>Dataset!AR131</f>
        <v>31</v>
      </c>
      <c r="H131" s="8">
        <f>Dataset!BI131</f>
        <v>1</v>
      </c>
      <c r="I131" s="8">
        <f>Dataset!BT131</f>
        <v>181.2</v>
      </c>
      <c r="J131" s="8">
        <f>Dataset!BU131</f>
        <v>6.7</v>
      </c>
      <c r="K131" s="8">
        <f>Dataset!Q131</f>
        <v>16696</v>
      </c>
      <c r="L131">
        <f t="shared" si="142"/>
        <v>0.5</v>
      </c>
      <c r="M131" s="8">
        <f t="shared" si="154"/>
        <v>-10908701.1490326</v>
      </c>
      <c r="N131" s="1">
        <f t="shared" ca="1" si="155"/>
        <v>1576567.5522132318</v>
      </c>
      <c r="O131" s="1">
        <f t="shared" ca="1" si="156"/>
        <v>177708.60467465466</v>
      </c>
      <c r="P131" s="1">
        <f t="shared" si="157"/>
        <v>8996189.7255223468</v>
      </c>
      <c r="Q131" s="1">
        <f t="shared" ref="Q131:Q193" si="160">H131*$Z$12</f>
        <v>-625752.80362413905</v>
      </c>
      <c r="R131" s="1">
        <f t="shared" ref="R131:R193" si="161">I131*$Z$13</f>
        <v>226264.55183020196</v>
      </c>
      <c r="S131" s="1">
        <f t="shared" ref="S131:S193" si="162">J131*$Z$14</f>
        <v>60990.294991569979</v>
      </c>
      <c r="T131" s="1">
        <f t="shared" ref="T131:T193" si="163">K131*$Z$15</f>
        <v>10853442.011692163</v>
      </c>
      <c r="U131" s="1">
        <f t="shared" ca="1" si="158"/>
        <v>10356708.788267428</v>
      </c>
    </row>
    <row r="132" spans="1:21">
      <c r="A132" s="7">
        <v>44866</v>
      </c>
      <c r="B132">
        <f t="shared" si="151"/>
        <v>2022</v>
      </c>
      <c r="C132">
        <f t="shared" si="152"/>
        <v>11</v>
      </c>
      <c r="D132" s="8">
        <f>Dataset!F132</f>
        <v>11032188.776523089</v>
      </c>
      <c r="E132" s="105">
        <f t="shared" ref="E132:F132" ca="1" si="164">E120</f>
        <v>358.74999999999994</v>
      </c>
      <c r="F132" s="105">
        <f t="shared" ca="1" si="164"/>
        <v>2.79</v>
      </c>
      <c r="G132" s="8">
        <f>Dataset!AR132</f>
        <v>30</v>
      </c>
      <c r="H132" s="8">
        <f>Dataset!BI132</f>
        <v>1</v>
      </c>
      <c r="I132" s="8">
        <f>Dataset!BT132</f>
        <v>311</v>
      </c>
      <c r="J132" s="8">
        <f>Dataset!BU132</f>
        <v>11.1</v>
      </c>
      <c r="K132" s="8">
        <f>Dataset!Q132</f>
        <v>16694</v>
      </c>
      <c r="L132">
        <f t="shared" si="142"/>
        <v>0.5</v>
      </c>
      <c r="M132" s="8">
        <f t="shared" si="154"/>
        <v>-10908701.1490326</v>
      </c>
      <c r="N132" s="1">
        <f t="shared" ca="1" si="155"/>
        <v>3252220.1676527909</v>
      </c>
      <c r="O132" s="1">
        <f t="shared" ca="1" si="156"/>
        <v>42340.47882513122</v>
      </c>
      <c r="P132" s="1">
        <f t="shared" si="157"/>
        <v>8705990.0569571108</v>
      </c>
      <c r="Q132" s="1">
        <f t="shared" si="160"/>
        <v>-625752.80362413905</v>
      </c>
      <c r="R132" s="1">
        <f t="shared" si="161"/>
        <v>388345.89193815016</v>
      </c>
      <c r="S132" s="1">
        <f t="shared" si="162"/>
        <v>101043.62304573534</v>
      </c>
      <c r="T132" s="1">
        <f t="shared" si="163"/>
        <v>10852141.886870446</v>
      </c>
      <c r="U132" s="1">
        <f t="shared" ca="1" si="158"/>
        <v>11807628.152632626</v>
      </c>
    </row>
    <row r="133" spans="1:21">
      <c r="A133" s="7">
        <v>44896</v>
      </c>
      <c r="B133">
        <f t="shared" si="151"/>
        <v>2022</v>
      </c>
      <c r="C133">
        <f t="shared" si="152"/>
        <v>12</v>
      </c>
      <c r="D133" s="8">
        <f>Dataset!F133</f>
        <v>13958939.693918239</v>
      </c>
      <c r="E133" s="105">
        <f t="shared" ref="E133:F133" ca="1" si="165">E121</f>
        <v>526.03</v>
      </c>
      <c r="F133" s="105">
        <f t="shared" ca="1" si="165"/>
        <v>0</v>
      </c>
      <c r="G133" s="8">
        <f>Dataset!AR133</f>
        <v>31</v>
      </c>
      <c r="H133" s="8">
        <f>Dataset!BI133</f>
        <v>0</v>
      </c>
      <c r="I133" s="8">
        <f>Dataset!BT133</f>
        <v>505.7</v>
      </c>
      <c r="J133" s="8">
        <f>Dataset!BU133</f>
        <v>0</v>
      </c>
      <c r="K133" s="8">
        <f>Dataset!Q133</f>
        <v>16750</v>
      </c>
      <c r="L133">
        <f t="shared" si="142"/>
        <v>0.5</v>
      </c>
      <c r="M133" s="8">
        <f t="shared" si="154"/>
        <v>-10908701.1490326</v>
      </c>
      <c r="N133" s="1">
        <f t="shared" ca="1" si="155"/>
        <v>4768683.9715411784</v>
      </c>
      <c r="O133" s="1">
        <f t="shared" ca="1" si="156"/>
        <v>0</v>
      </c>
      <c r="P133" s="1">
        <f t="shared" si="157"/>
        <v>8996189.7255223468</v>
      </c>
      <c r="Q133" s="1">
        <f t="shared" si="160"/>
        <v>0</v>
      </c>
      <c r="R133" s="1">
        <f t="shared" si="161"/>
        <v>631467.90210007248</v>
      </c>
      <c r="S133" s="1">
        <f t="shared" si="162"/>
        <v>0</v>
      </c>
      <c r="T133" s="1">
        <f t="shared" si="163"/>
        <v>10888545.381878518</v>
      </c>
      <c r="U133" s="1">
        <f t="shared" ca="1" si="158"/>
        <v>14376185.832009515</v>
      </c>
    </row>
    <row r="134" spans="1:21">
      <c r="A134" s="7">
        <v>44927</v>
      </c>
      <c r="B134">
        <f t="shared" si="151"/>
        <v>2023</v>
      </c>
      <c r="C134">
        <f t="shared" si="152"/>
        <v>1</v>
      </c>
      <c r="E134" s="106">
        <f t="shared" ref="E134:F134" ca="1" si="166">E122</f>
        <v>653.76</v>
      </c>
      <c r="F134" s="106">
        <f t="shared" ca="1" si="166"/>
        <v>0</v>
      </c>
      <c r="G134" s="107">
        <f t="shared" ref="G134:G182" si="167">G86</f>
        <v>31</v>
      </c>
      <c r="H134" s="107">
        <f t="shared" ref="H134:H182" si="168">H122</f>
        <v>0</v>
      </c>
      <c r="I134" s="107">
        <f t="shared" ref="I134:I153" ca="1" si="169">E134*L134</f>
        <v>163.44</v>
      </c>
      <c r="J134" s="107">
        <f t="shared" ref="J134:J153" ca="1" si="170">F134*L134</f>
        <v>0</v>
      </c>
      <c r="K134" s="108">
        <f>'Customer Count'!C34</f>
        <v>16805.890948775152</v>
      </c>
      <c r="L134">
        <v>0.25</v>
      </c>
      <c r="M134" s="8">
        <f t="shared" si="154"/>
        <v>-10908701.1490326</v>
      </c>
      <c r="N134" s="1">
        <f t="shared" ca="1" si="155"/>
        <v>5926610.332556624</v>
      </c>
      <c r="O134" s="1">
        <f t="shared" ca="1" si="156"/>
        <v>0</v>
      </c>
      <c r="P134" s="1">
        <f t="shared" si="157"/>
        <v>8996189.7255223468</v>
      </c>
      <c r="Q134" s="1">
        <f t="shared" si="160"/>
        <v>0</v>
      </c>
      <c r="R134" s="1">
        <f t="shared" ca="1" si="161"/>
        <v>204087.62886936098</v>
      </c>
      <c r="S134" s="1">
        <f t="shared" ca="1" si="162"/>
        <v>0</v>
      </c>
      <c r="T134" s="1">
        <f t="shared" si="163"/>
        <v>10924877.986784456</v>
      </c>
      <c r="U134" s="1">
        <f t="shared" ca="1" si="158"/>
        <v>15143064.524700187</v>
      </c>
    </row>
    <row r="135" spans="1:21">
      <c r="A135" s="7">
        <v>44958</v>
      </c>
      <c r="B135">
        <f t="shared" si="151"/>
        <v>2023</v>
      </c>
      <c r="C135">
        <f t="shared" si="152"/>
        <v>2</v>
      </c>
      <c r="E135" s="106">
        <f t="shared" ref="E135:F135" ca="1" si="171">E123</f>
        <v>591.25000000000011</v>
      </c>
      <c r="F135" s="106">
        <f t="shared" ca="1" si="171"/>
        <v>0</v>
      </c>
      <c r="G135" s="107">
        <f t="shared" si="167"/>
        <v>28</v>
      </c>
      <c r="H135" s="107">
        <f t="shared" si="168"/>
        <v>0</v>
      </c>
      <c r="I135" s="107">
        <f t="shared" ca="1" si="169"/>
        <v>147.81250000000003</v>
      </c>
      <c r="J135" s="107">
        <f t="shared" ca="1" si="170"/>
        <v>0</v>
      </c>
      <c r="K135" s="108">
        <f>'Customer Count'!C35</f>
        <v>16829.743027935099</v>
      </c>
      <c r="L135">
        <f>L134</f>
        <v>0.25</v>
      </c>
      <c r="M135" s="8">
        <f t="shared" si="154"/>
        <v>-10908701.1490326</v>
      </c>
      <c r="N135" s="1">
        <f t="shared" ca="1" si="155"/>
        <v>5359930.7989539048</v>
      </c>
      <c r="O135" s="1">
        <f t="shared" ca="1" si="156"/>
        <v>0</v>
      </c>
      <c r="P135" s="1">
        <f t="shared" si="157"/>
        <v>8125590.7198266368</v>
      </c>
      <c r="Q135" s="1">
        <f t="shared" si="160"/>
        <v>0</v>
      </c>
      <c r="R135" s="1">
        <f t="shared" ca="1" si="161"/>
        <v>184573.55997462326</v>
      </c>
      <c r="S135" s="1">
        <f t="shared" ca="1" si="162"/>
        <v>0</v>
      </c>
      <c r="T135" s="1">
        <f t="shared" si="163"/>
        <v>10940383.326867158</v>
      </c>
      <c r="U135" s="1">
        <f t="shared" ca="1" si="158"/>
        <v>13701777.256589722</v>
      </c>
    </row>
    <row r="136" spans="1:21">
      <c r="A136" s="7">
        <v>44986</v>
      </c>
      <c r="B136">
        <f t="shared" si="151"/>
        <v>2023</v>
      </c>
      <c r="C136">
        <f t="shared" si="152"/>
        <v>3</v>
      </c>
      <c r="E136" s="106">
        <f t="shared" ref="E136:F136" ca="1" si="172">E124</f>
        <v>515.66</v>
      </c>
      <c r="F136" s="106">
        <f t="shared" ca="1" si="172"/>
        <v>0</v>
      </c>
      <c r="G136" s="107">
        <f t="shared" si="167"/>
        <v>31</v>
      </c>
      <c r="H136" s="107">
        <f t="shared" si="168"/>
        <v>1</v>
      </c>
      <c r="I136" s="107">
        <f t="shared" ca="1" si="169"/>
        <v>128.91499999999999</v>
      </c>
      <c r="J136" s="107">
        <f t="shared" ca="1" si="170"/>
        <v>0</v>
      </c>
      <c r="K136" s="108">
        <f>'Customer Count'!C36</f>
        <v>16853.628959610331</v>
      </c>
      <c r="L136">
        <f t="shared" ref="L136:L193" si="173">L135</f>
        <v>0.25</v>
      </c>
      <c r="M136" s="8">
        <f t="shared" si="154"/>
        <v>-10908701.1490326</v>
      </c>
      <c r="N136" s="1">
        <f t="shared" ca="1" si="155"/>
        <v>4674675.5446741134</v>
      </c>
      <c r="O136" s="1">
        <f t="shared" ca="1" si="156"/>
        <v>0</v>
      </c>
      <c r="P136" s="1">
        <f t="shared" si="157"/>
        <v>8996189.7255223468</v>
      </c>
      <c r="Q136" s="1">
        <f t="shared" si="160"/>
        <v>-625752.80362413905</v>
      </c>
      <c r="R136" s="1">
        <f t="shared" ca="1" si="161"/>
        <v>160976.24006175765</v>
      </c>
      <c r="S136" s="1">
        <f t="shared" ca="1" si="162"/>
        <v>0</v>
      </c>
      <c r="T136" s="1">
        <f t="shared" si="163"/>
        <v>10955910.673197558</v>
      </c>
      <c r="U136" s="1">
        <f t="shared" ca="1" si="158"/>
        <v>13253298.230799036</v>
      </c>
    </row>
    <row r="137" spans="1:21">
      <c r="A137" s="7">
        <v>45017</v>
      </c>
      <c r="B137">
        <f t="shared" si="151"/>
        <v>2023</v>
      </c>
      <c r="C137">
        <f t="shared" si="152"/>
        <v>4</v>
      </c>
      <c r="E137" s="106">
        <f t="shared" ref="E137:F137" ca="1" si="174">E125</f>
        <v>322.11</v>
      </c>
      <c r="F137" s="106">
        <f t="shared" ca="1" si="174"/>
        <v>0.73</v>
      </c>
      <c r="G137" s="107">
        <f t="shared" si="167"/>
        <v>30</v>
      </c>
      <c r="H137" s="107">
        <f t="shared" si="168"/>
        <v>1</v>
      </c>
      <c r="I137" s="107">
        <f t="shared" ca="1" si="169"/>
        <v>80.527500000000003</v>
      </c>
      <c r="J137" s="107">
        <f t="shared" ca="1" si="170"/>
        <v>0.1825</v>
      </c>
      <c r="K137" s="108">
        <f>'Customer Count'!C37</f>
        <v>16877.548791846675</v>
      </c>
      <c r="L137">
        <f t="shared" si="173"/>
        <v>0.25</v>
      </c>
      <c r="M137" s="8">
        <f t="shared" si="154"/>
        <v>-10908701.1490326</v>
      </c>
      <c r="N137" s="1">
        <f t="shared" ca="1" si="155"/>
        <v>2920063.1030038763</v>
      </c>
      <c r="O137" s="1">
        <f t="shared" ca="1" si="156"/>
        <v>11078.333169299565</v>
      </c>
      <c r="P137" s="1">
        <f t="shared" si="157"/>
        <v>8705990.0569571108</v>
      </c>
      <c r="Q137" s="1">
        <f t="shared" si="160"/>
        <v>-625752.80362413905</v>
      </c>
      <c r="R137" s="1">
        <f t="shared" ca="1" si="161"/>
        <v>100554.73894871186</v>
      </c>
      <c r="S137" s="1">
        <f t="shared" ca="1" si="162"/>
        <v>1661.3028113375406</v>
      </c>
      <c r="T137" s="1">
        <f t="shared" si="163"/>
        <v>10971460.057008445</v>
      </c>
      <c r="U137" s="1">
        <f t="shared" ca="1" si="158"/>
        <v>11176353.639242042</v>
      </c>
    </row>
    <row r="138" spans="1:21">
      <c r="A138" s="7">
        <v>45047</v>
      </c>
      <c r="B138">
        <f t="shared" si="151"/>
        <v>2023</v>
      </c>
      <c r="C138">
        <f t="shared" si="152"/>
        <v>5</v>
      </c>
      <c r="E138" s="106">
        <f t="shared" ref="E138:F138" ca="1" si="175">E126</f>
        <v>141.16000000000003</v>
      </c>
      <c r="F138" s="106">
        <f t="shared" ca="1" si="175"/>
        <v>29.409999999999997</v>
      </c>
      <c r="G138" s="107">
        <f t="shared" si="167"/>
        <v>31</v>
      </c>
      <c r="H138" s="107">
        <f t="shared" si="168"/>
        <v>1</v>
      </c>
      <c r="I138" s="107">
        <f t="shared" ca="1" si="169"/>
        <v>35.290000000000006</v>
      </c>
      <c r="J138" s="107">
        <f t="shared" ca="1" si="170"/>
        <v>7.3524999999999991</v>
      </c>
      <c r="K138" s="108">
        <f>'Customer Count'!C38</f>
        <v>16901.502572758141</v>
      </c>
      <c r="L138">
        <f t="shared" si="173"/>
        <v>0.25</v>
      </c>
      <c r="M138" s="8">
        <f t="shared" si="154"/>
        <v>-10908701.1490326</v>
      </c>
      <c r="N138" s="1">
        <f t="shared" ca="1" si="155"/>
        <v>1279674.979417054</v>
      </c>
      <c r="O138" s="1">
        <f t="shared" ca="1" si="156"/>
        <v>446320.24453301396</v>
      </c>
      <c r="P138" s="1">
        <f t="shared" si="157"/>
        <v>8996189.7255223468</v>
      </c>
      <c r="Q138" s="1">
        <f t="shared" si="160"/>
        <v>-625752.80362413905</v>
      </c>
      <c r="R138" s="1">
        <f t="shared" ca="1" si="161"/>
        <v>44066.644779734153</v>
      </c>
      <c r="S138" s="1">
        <f t="shared" ca="1" si="162"/>
        <v>66930.021481420627</v>
      </c>
      <c r="T138" s="1">
        <f t="shared" si="163"/>
        <v>10987031.509576928</v>
      </c>
      <c r="U138" s="1">
        <f t="shared" ca="1" si="158"/>
        <v>10285759.172653757</v>
      </c>
    </row>
    <row r="139" spans="1:21">
      <c r="A139" s="7">
        <v>45078</v>
      </c>
      <c r="B139">
        <f t="shared" si="151"/>
        <v>2023</v>
      </c>
      <c r="C139">
        <f t="shared" si="152"/>
        <v>6</v>
      </c>
      <c r="E139" s="106">
        <f t="shared" ref="E139:F139" ca="1" si="176">E127</f>
        <v>29.650000000000006</v>
      </c>
      <c r="F139" s="106">
        <f t="shared" ca="1" si="176"/>
        <v>65.02</v>
      </c>
      <c r="G139" s="107">
        <f t="shared" si="167"/>
        <v>30</v>
      </c>
      <c r="H139" s="107">
        <f t="shared" si="168"/>
        <v>0</v>
      </c>
      <c r="I139" s="107">
        <f t="shared" ca="1" si="169"/>
        <v>7.4125000000000014</v>
      </c>
      <c r="J139" s="107">
        <f t="shared" ca="1" si="170"/>
        <v>16.254999999999999</v>
      </c>
      <c r="K139" s="108">
        <f>'Customer Count'!C39</f>
        <v>16925.490350527034</v>
      </c>
      <c r="L139">
        <f t="shared" si="173"/>
        <v>0.25</v>
      </c>
      <c r="M139" s="8">
        <f t="shared" si="154"/>
        <v>-10908701.1490326</v>
      </c>
      <c r="N139" s="1">
        <f t="shared" ca="1" si="155"/>
        <v>268789.76437883003</v>
      </c>
      <c r="O139" s="1">
        <f t="shared" ca="1" si="156"/>
        <v>986730.44201076403</v>
      </c>
      <c r="P139" s="1">
        <f t="shared" si="157"/>
        <v>8705990.0569571108</v>
      </c>
      <c r="Q139" s="1">
        <f t="shared" si="160"/>
        <v>0</v>
      </c>
      <c r="R139" s="1">
        <f t="shared" ca="1" si="161"/>
        <v>9255.9933247316367</v>
      </c>
      <c r="S139" s="1">
        <f t="shared" ca="1" si="162"/>
        <v>147969.73807283133</v>
      </c>
      <c r="T139" s="1">
        <f t="shared" si="163"/>
        <v>11002625.062224511</v>
      </c>
      <c r="U139" s="1">
        <f t="shared" ca="1" si="158"/>
        <v>10212659.90793618</v>
      </c>
    </row>
    <row r="140" spans="1:21">
      <c r="A140" s="7">
        <v>45108</v>
      </c>
      <c r="B140">
        <f t="shared" si="151"/>
        <v>2023</v>
      </c>
      <c r="C140">
        <f t="shared" si="152"/>
        <v>7</v>
      </c>
      <c r="E140" s="106">
        <f t="shared" ref="E140:F140" ca="1" si="177">E128</f>
        <v>1.36</v>
      </c>
      <c r="F140" s="106">
        <f t="shared" ca="1" si="177"/>
        <v>144.48999999999998</v>
      </c>
      <c r="G140" s="107">
        <f t="shared" si="167"/>
        <v>31</v>
      </c>
      <c r="H140" s="107">
        <f t="shared" si="168"/>
        <v>0</v>
      </c>
      <c r="I140" s="107">
        <f t="shared" ca="1" si="169"/>
        <v>0.34</v>
      </c>
      <c r="J140" s="107">
        <f t="shared" ca="1" si="170"/>
        <v>36.122499999999995</v>
      </c>
      <c r="K140" s="108">
        <f>'Customer Count'!C40</f>
        <v>16949.512173404037</v>
      </c>
      <c r="L140">
        <f t="shared" si="173"/>
        <v>0.25</v>
      </c>
      <c r="M140" s="8">
        <f t="shared" si="154"/>
        <v>-10908701.1490326</v>
      </c>
      <c r="N140" s="1">
        <f t="shared" ca="1" si="155"/>
        <v>12328.974015352744</v>
      </c>
      <c r="O140" s="1">
        <f t="shared" ca="1" si="156"/>
        <v>2192751.1775782113</v>
      </c>
      <c r="P140" s="1">
        <f t="shared" si="157"/>
        <v>8996189.7255223468</v>
      </c>
      <c r="Q140" s="1">
        <f t="shared" si="160"/>
        <v>0</v>
      </c>
      <c r="R140" s="1">
        <f t="shared" ca="1" si="161"/>
        <v>424.55820983591985</v>
      </c>
      <c r="S140" s="1">
        <f t="shared" ca="1" si="162"/>
        <v>328824.16878104274</v>
      </c>
      <c r="T140" s="1">
        <f t="shared" si="163"/>
        <v>11018240.746317148</v>
      </c>
      <c r="U140" s="1">
        <f t="shared" ca="1" si="158"/>
        <v>11640058.201391337</v>
      </c>
    </row>
    <row r="141" spans="1:21">
      <c r="A141" s="7">
        <v>45139</v>
      </c>
      <c r="B141">
        <f t="shared" si="151"/>
        <v>2023</v>
      </c>
      <c r="C141">
        <f t="shared" si="152"/>
        <v>8</v>
      </c>
      <c r="E141" s="106">
        <f t="shared" ref="E141:F141" ca="1" si="178">E129</f>
        <v>1.77</v>
      </c>
      <c r="F141" s="106">
        <f t="shared" ca="1" si="178"/>
        <v>137.61000000000004</v>
      </c>
      <c r="G141" s="107">
        <f t="shared" si="167"/>
        <v>31</v>
      </c>
      <c r="H141" s="107">
        <f t="shared" si="168"/>
        <v>0</v>
      </c>
      <c r="I141" s="107">
        <f t="shared" ca="1" si="169"/>
        <v>0.4425</v>
      </c>
      <c r="J141" s="107">
        <f t="shared" ca="1" si="170"/>
        <v>34.402500000000011</v>
      </c>
      <c r="K141" s="108">
        <f>'Customer Count'!C41</f>
        <v>16973.568089708311</v>
      </c>
      <c r="L141">
        <f t="shared" si="173"/>
        <v>0.25</v>
      </c>
      <c r="M141" s="8">
        <f t="shared" si="154"/>
        <v>-10908701.1490326</v>
      </c>
      <c r="N141" s="1">
        <f t="shared" ca="1" si="155"/>
        <v>16045.79706409879</v>
      </c>
      <c r="O141" s="1">
        <f t="shared" ca="1" si="156"/>
        <v>2088341.6814072791</v>
      </c>
      <c r="P141" s="1">
        <f t="shared" si="157"/>
        <v>8996189.7255223468</v>
      </c>
      <c r="Q141" s="1">
        <f t="shared" si="160"/>
        <v>0</v>
      </c>
      <c r="R141" s="1">
        <f t="shared" ca="1" si="161"/>
        <v>552.55002309527799</v>
      </c>
      <c r="S141" s="1">
        <f t="shared" ca="1" si="162"/>
        <v>313166.95872350549</v>
      </c>
      <c r="T141" s="1">
        <f t="shared" si="163"/>
        <v>11033878.593265314</v>
      </c>
      <c r="U141" s="1">
        <f t="shared" ca="1" si="158"/>
        <v>11539474.15697304</v>
      </c>
    </row>
    <row r="142" spans="1:21">
      <c r="A142" s="7">
        <v>45170</v>
      </c>
      <c r="B142">
        <f t="shared" si="151"/>
        <v>2023</v>
      </c>
      <c r="C142">
        <f t="shared" si="152"/>
        <v>9</v>
      </c>
      <c r="E142" s="106">
        <f t="shared" ref="E142:F142" ca="1" si="179">E130</f>
        <v>35.700000000000003</v>
      </c>
      <c r="F142" s="106">
        <f t="shared" ca="1" si="179"/>
        <v>64.09</v>
      </c>
      <c r="G142" s="107">
        <f t="shared" si="167"/>
        <v>30</v>
      </c>
      <c r="H142" s="107">
        <f t="shared" si="168"/>
        <v>1</v>
      </c>
      <c r="I142" s="107">
        <f t="shared" ca="1" si="169"/>
        <v>8.9250000000000007</v>
      </c>
      <c r="J142" s="107">
        <f t="shared" ca="1" si="170"/>
        <v>16.022500000000001</v>
      </c>
      <c r="K142" s="108">
        <f>'Customer Count'!C42</f>
        <v>16997.658147827602</v>
      </c>
      <c r="L142">
        <f t="shared" si="173"/>
        <v>0.25</v>
      </c>
      <c r="M142" s="8">
        <f t="shared" si="154"/>
        <v>-10908701.1490326</v>
      </c>
      <c r="N142" s="1">
        <f t="shared" ca="1" si="155"/>
        <v>323635.56790300953</v>
      </c>
      <c r="O142" s="1">
        <f t="shared" ca="1" si="156"/>
        <v>972616.94906905375</v>
      </c>
      <c r="P142" s="1">
        <f t="shared" si="157"/>
        <v>8705990.0569571108</v>
      </c>
      <c r="Q142" s="1">
        <f t="shared" si="160"/>
        <v>-625752.80362413905</v>
      </c>
      <c r="R142" s="1">
        <f t="shared" ca="1" si="161"/>
        <v>11144.653008192896</v>
      </c>
      <c r="S142" s="1">
        <f t="shared" ca="1" si="162"/>
        <v>145853.28380633285</v>
      </c>
      <c r="T142" s="1">
        <f t="shared" si="163"/>
        <v>11049538.634524059</v>
      </c>
      <c r="U142" s="1">
        <f t="shared" ca="1" si="158"/>
        <v>9674325.1926110182</v>
      </c>
    </row>
    <row r="143" spans="1:21">
      <c r="A143" s="7">
        <v>45200</v>
      </c>
      <c r="B143">
        <f t="shared" si="151"/>
        <v>2023</v>
      </c>
      <c r="C143">
        <f t="shared" si="152"/>
        <v>10</v>
      </c>
      <c r="E143" s="106">
        <f t="shared" ref="E143:F143" ca="1" si="180">E131</f>
        <v>173.91</v>
      </c>
      <c r="F143" s="106">
        <f t="shared" ca="1" si="180"/>
        <v>11.709999999999999</v>
      </c>
      <c r="G143" s="107">
        <f t="shared" si="167"/>
        <v>31</v>
      </c>
      <c r="H143" s="107">
        <f t="shared" si="168"/>
        <v>1</v>
      </c>
      <c r="I143" s="107">
        <f t="shared" ca="1" si="169"/>
        <v>43.477499999999999</v>
      </c>
      <c r="J143" s="107">
        <f t="shared" ca="1" si="170"/>
        <v>2.9274999999999998</v>
      </c>
      <c r="K143" s="108">
        <f>'Customer Count'!C43</f>
        <v>17021.782396218328</v>
      </c>
      <c r="L143">
        <f t="shared" si="173"/>
        <v>0.25</v>
      </c>
      <c r="M143" s="8">
        <f t="shared" si="154"/>
        <v>-10908701.1490326</v>
      </c>
      <c r="N143" s="1">
        <f t="shared" ca="1" si="155"/>
        <v>1576567.5522132318</v>
      </c>
      <c r="O143" s="1">
        <f t="shared" ca="1" si="156"/>
        <v>177708.60467465466</v>
      </c>
      <c r="P143" s="1">
        <f t="shared" si="157"/>
        <v>8996189.7255223468</v>
      </c>
      <c r="Q143" s="1">
        <f t="shared" si="160"/>
        <v>-625752.80362413905</v>
      </c>
      <c r="R143" s="1">
        <f t="shared" ca="1" si="161"/>
        <v>54290.381082768246</v>
      </c>
      <c r="S143" s="1">
        <f t="shared" ca="1" si="162"/>
        <v>26649.117699674793</v>
      </c>
      <c r="T143" s="1">
        <f t="shared" si="163"/>
        <v>11065220.901593082</v>
      </c>
      <c r="U143" s="1">
        <f t="shared" ca="1" si="158"/>
        <v>10362172.330129018</v>
      </c>
    </row>
    <row r="144" spans="1:21">
      <c r="A144" s="7">
        <v>45231</v>
      </c>
      <c r="B144">
        <f t="shared" si="151"/>
        <v>2023</v>
      </c>
      <c r="C144">
        <f t="shared" si="152"/>
        <v>11</v>
      </c>
      <c r="E144" s="106">
        <f t="shared" ref="E144:F144" ca="1" si="181">E132</f>
        <v>358.74999999999994</v>
      </c>
      <c r="F144" s="106">
        <f t="shared" ca="1" si="181"/>
        <v>2.79</v>
      </c>
      <c r="G144" s="107">
        <f t="shared" si="167"/>
        <v>30</v>
      </c>
      <c r="H144" s="107">
        <f t="shared" si="168"/>
        <v>1</v>
      </c>
      <c r="I144" s="107">
        <f t="shared" ca="1" si="169"/>
        <v>89.687499999999986</v>
      </c>
      <c r="J144" s="107">
        <f t="shared" ca="1" si="170"/>
        <v>0.69750000000000001</v>
      </c>
      <c r="K144" s="108">
        <f>'Customer Count'!C44</f>
        <v>17045.940883405678</v>
      </c>
      <c r="L144">
        <f t="shared" si="173"/>
        <v>0.25</v>
      </c>
      <c r="M144" s="8">
        <f t="shared" si="154"/>
        <v>-10908701.1490326</v>
      </c>
      <c r="N144" s="1">
        <f t="shared" ca="1" si="155"/>
        <v>3252220.1676527909</v>
      </c>
      <c r="O144" s="1">
        <f t="shared" ca="1" si="156"/>
        <v>42340.47882513122</v>
      </c>
      <c r="P144" s="1">
        <f t="shared" si="157"/>
        <v>8705990.0569571108</v>
      </c>
      <c r="Q144" s="1">
        <f t="shared" si="160"/>
        <v>-625752.80362413905</v>
      </c>
      <c r="R144" s="1">
        <f t="shared" ca="1" si="161"/>
        <v>111992.83660193838</v>
      </c>
      <c r="S144" s="1">
        <f t="shared" ca="1" si="162"/>
        <v>6349.3627994955314</v>
      </c>
      <c r="T144" s="1">
        <f t="shared" si="163"/>
        <v>11080925.426016783</v>
      </c>
      <c r="U144" s="1">
        <f t="shared" ca="1" si="158"/>
        <v>11665364.376196511</v>
      </c>
    </row>
    <row r="145" spans="1:21">
      <c r="A145" s="7">
        <v>45261</v>
      </c>
      <c r="B145">
        <f t="shared" si="151"/>
        <v>2023</v>
      </c>
      <c r="C145">
        <f t="shared" si="152"/>
        <v>12</v>
      </c>
      <c r="E145" s="106">
        <f t="shared" ref="E145:F145" ca="1" si="182">E133</f>
        <v>526.03</v>
      </c>
      <c r="F145" s="106">
        <f t="shared" ca="1" si="182"/>
        <v>0</v>
      </c>
      <c r="G145" s="107">
        <f t="shared" si="167"/>
        <v>31</v>
      </c>
      <c r="H145" s="107">
        <f t="shared" si="168"/>
        <v>0</v>
      </c>
      <c r="I145" s="107">
        <f t="shared" ca="1" si="169"/>
        <v>131.50749999999999</v>
      </c>
      <c r="J145" s="107">
        <f t="shared" ca="1" si="170"/>
        <v>0</v>
      </c>
      <c r="K145" s="108">
        <f>'Customer Count'!C45</f>
        <v>17070.133657983712</v>
      </c>
      <c r="L145">
        <f t="shared" si="173"/>
        <v>0.25</v>
      </c>
      <c r="M145" s="8">
        <f t="shared" si="154"/>
        <v>-10908701.1490326</v>
      </c>
      <c r="N145" s="1">
        <f t="shared" ca="1" si="155"/>
        <v>4768683.9715411784</v>
      </c>
      <c r="O145" s="1">
        <f t="shared" ca="1" si="156"/>
        <v>0</v>
      </c>
      <c r="P145" s="1">
        <f t="shared" si="157"/>
        <v>8996189.7255223468</v>
      </c>
      <c r="Q145" s="1">
        <f t="shared" si="160"/>
        <v>0</v>
      </c>
      <c r="R145" s="1">
        <f t="shared" ca="1" si="161"/>
        <v>164213.49641175653</v>
      </c>
      <c r="S145" s="1">
        <f t="shared" ca="1" si="162"/>
        <v>0</v>
      </c>
      <c r="T145" s="1">
        <f t="shared" si="163"/>
        <v>11096652.239384335</v>
      </c>
      <c r="U145" s="1">
        <f t="shared" ca="1" si="158"/>
        <v>14117038.283827016</v>
      </c>
    </row>
    <row r="146" spans="1:21">
      <c r="A146" s="7">
        <v>45292</v>
      </c>
      <c r="B146">
        <f t="shared" ref="B146:B174" si="183">YEAR(A146)</f>
        <v>2024</v>
      </c>
      <c r="C146">
        <f t="shared" ref="C146:C174" si="184">MONTH(A146)</f>
        <v>1</v>
      </c>
      <c r="E146" s="106">
        <f t="shared" ref="E146:F146" ca="1" si="185">E134</f>
        <v>653.76</v>
      </c>
      <c r="F146" s="106">
        <f t="shared" ca="1" si="185"/>
        <v>0</v>
      </c>
      <c r="G146" s="107">
        <f t="shared" si="167"/>
        <v>31</v>
      </c>
      <c r="H146" s="107">
        <f t="shared" si="168"/>
        <v>0</v>
      </c>
      <c r="I146" s="107">
        <f t="shared" ca="1" si="169"/>
        <v>0</v>
      </c>
      <c r="J146" s="107">
        <f t="shared" ca="1" si="170"/>
        <v>0</v>
      </c>
      <c r="K146" s="108">
        <f>K145*'Customer Count'!$D$35</f>
        <v>17094.360768615461</v>
      </c>
      <c r="L146">
        <v>0</v>
      </c>
      <c r="M146" s="8">
        <f t="shared" ref="M146:M165" si="186">$Z$8</f>
        <v>-10908701.1490326</v>
      </c>
      <c r="N146" s="1">
        <f t="shared" ca="1" si="155"/>
        <v>5926610.332556624</v>
      </c>
      <c r="O146" s="1">
        <f t="shared" ca="1" si="156"/>
        <v>0</v>
      </c>
      <c r="P146" s="1">
        <f t="shared" si="157"/>
        <v>8996189.7255223468</v>
      </c>
      <c r="Q146" s="1">
        <f t="shared" si="160"/>
        <v>0</v>
      </c>
      <c r="R146" s="1">
        <f t="shared" ca="1" si="161"/>
        <v>0</v>
      </c>
      <c r="S146" s="1">
        <f t="shared" ca="1" si="162"/>
        <v>0</v>
      </c>
      <c r="T146" s="1">
        <f t="shared" si="163"/>
        <v>11112401.373329742</v>
      </c>
      <c r="U146" s="1">
        <f t="shared" ca="1" si="158"/>
        <v>15126500.282376112</v>
      </c>
    </row>
    <row r="147" spans="1:21">
      <c r="A147" s="7">
        <v>45323</v>
      </c>
      <c r="B147">
        <f t="shared" si="183"/>
        <v>2024</v>
      </c>
      <c r="C147">
        <f t="shared" si="184"/>
        <v>2</v>
      </c>
      <c r="E147" s="106">
        <f t="shared" ref="E147:F147" ca="1" si="187">E135</f>
        <v>591.25000000000011</v>
      </c>
      <c r="F147" s="106">
        <f t="shared" ca="1" si="187"/>
        <v>0</v>
      </c>
      <c r="G147" s="107">
        <f t="shared" si="167"/>
        <v>29</v>
      </c>
      <c r="H147" s="107">
        <f t="shared" si="168"/>
        <v>0</v>
      </c>
      <c r="I147" s="107">
        <f t="shared" ca="1" si="169"/>
        <v>0</v>
      </c>
      <c r="J147" s="107">
        <f t="shared" ca="1" si="170"/>
        <v>0</v>
      </c>
      <c r="K147" s="108">
        <f>K146*'Customer Count'!$D$35</f>
        <v>17118.62226403302</v>
      </c>
      <c r="L147">
        <f t="shared" si="173"/>
        <v>0</v>
      </c>
      <c r="M147" s="8">
        <f t="shared" si="186"/>
        <v>-10908701.1490326</v>
      </c>
      <c r="N147" s="1">
        <f t="shared" ca="1" si="155"/>
        <v>5359930.7989539048</v>
      </c>
      <c r="O147" s="1">
        <f t="shared" ca="1" si="156"/>
        <v>0</v>
      </c>
      <c r="P147" s="1">
        <f t="shared" si="157"/>
        <v>8415790.3883918729</v>
      </c>
      <c r="Q147" s="1">
        <f t="shared" si="160"/>
        <v>0</v>
      </c>
      <c r="R147" s="1">
        <f t="shared" ca="1" si="161"/>
        <v>0</v>
      </c>
      <c r="S147" s="1">
        <f t="shared" ca="1" si="162"/>
        <v>0</v>
      </c>
      <c r="T147" s="1">
        <f t="shared" si="163"/>
        <v>11128172.859531911</v>
      </c>
      <c r="U147" s="1">
        <f t="shared" ca="1" si="158"/>
        <v>13995192.897845089</v>
      </c>
    </row>
    <row r="148" spans="1:21">
      <c r="A148" s="7">
        <v>45352</v>
      </c>
      <c r="B148">
        <f t="shared" si="183"/>
        <v>2024</v>
      </c>
      <c r="C148">
        <f t="shared" si="184"/>
        <v>3</v>
      </c>
      <c r="E148" s="106">
        <f t="shared" ref="E148:F148" ca="1" si="188">E136</f>
        <v>515.66</v>
      </c>
      <c r="F148" s="106">
        <f t="shared" ca="1" si="188"/>
        <v>0</v>
      </c>
      <c r="G148" s="107">
        <f t="shared" si="167"/>
        <v>31</v>
      </c>
      <c r="H148" s="107">
        <f t="shared" si="168"/>
        <v>1</v>
      </c>
      <c r="I148" s="107">
        <f t="shared" ca="1" si="169"/>
        <v>0</v>
      </c>
      <c r="J148" s="107">
        <f t="shared" ca="1" si="170"/>
        <v>0</v>
      </c>
      <c r="K148" s="108">
        <f>K147*'Customer Count'!$D$35</f>
        <v>17142.918193037647</v>
      </c>
      <c r="L148">
        <f t="shared" si="173"/>
        <v>0</v>
      </c>
      <c r="M148" s="8">
        <f t="shared" si="186"/>
        <v>-10908701.1490326</v>
      </c>
      <c r="N148" s="1">
        <f t="shared" ca="1" si="155"/>
        <v>4674675.5446741134</v>
      </c>
      <c r="O148" s="1">
        <f t="shared" ca="1" si="156"/>
        <v>0</v>
      </c>
      <c r="P148" s="1">
        <f t="shared" si="157"/>
        <v>8996189.7255223468</v>
      </c>
      <c r="Q148" s="1">
        <f t="shared" si="160"/>
        <v>-625752.80362413905</v>
      </c>
      <c r="R148" s="1">
        <f t="shared" ca="1" si="161"/>
        <v>0</v>
      </c>
      <c r="S148" s="1">
        <f t="shared" ca="1" si="162"/>
        <v>0</v>
      </c>
      <c r="T148" s="1">
        <f t="shared" si="163"/>
        <v>11143966.729714705</v>
      </c>
      <c r="U148" s="1">
        <f t="shared" ca="1" si="158"/>
        <v>13280378.047254425</v>
      </c>
    </row>
    <row r="149" spans="1:21">
      <c r="A149" s="7">
        <v>45383</v>
      </c>
      <c r="B149">
        <f t="shared" si="183"/>
        <v>2024</v>
      </c>
      <c r="C149">
        <f t="shared" si="184"/>
        <v>4</v>
      </c>
      <c r="E149" s="106">
        <f t="shared" ref="E149:F149" ca="1" si="189">E137</f>
        <v>322.11</v>
      </c>
      <c r="F149" s="106">
        <f t="shared" ca="1" si="189"/>
        <v>0.73</v>
      </c>
      <c r="G149" s="107">
        <f t="shared" si="167"/>
        <v>30</v>
      </c>
      <c r="H149" s="107">
        <f t="shared" si="168"/>
        <v>1</v>
      </c>
      <c r="I149" s="107">
        <f t="shared" ca="1" si="169"/>
        <v>0</v>
      </c>
      <c r="J149" s="107">
        <f t="shared" ca="1" si="170"/>
        <v>0</v>
      </c>
      <c r="K149" s="108">
        <f>K148*'Customer Count'!$D$35</f>
        <v>17167.248604499862</v>
      </c>
      <c r="L149">
        <f t="shared" si="173"/>
        <v>0</v>
      </c>
      <c r="M149" s="8">
        <f t="shared" si="186"/>
        <v>-10908701.1490326</v>
      </c>
      <c r="N149" s="1">
        <f t="shared" ca="1" si="155"/>
        <v>2920063.1030038763</v>
      </c>
      <c r="O149" s="1">
        <f t="shared" ca="1" si="156"/>
        <v>11078.333169299565</v>
      </c>
      <c r="P149" s="1">
        <f t="shared" si="157"/>
        <v>8705990.0569571108</v>
      </c>
      <c r="Q149" s="1">
        <f t="shared" si="160"/>
        <v>-625752.80362413905</v>
      </c>
      <c r="R149" s="1">
        <f t="shared" ca="1" si="161"/>
        <v>0</v>
      </c>
      <c r="S149" s="1">
        <f t="shared" ca="1" si="162"/>
        <v>0</v>
      </c>
      <c r="T149" s="1">
        <f t="shared" si="163"/>
        <v>11159783.015647009</v>
      </c>
      <c r="U149" s="1">
        <f t="shared" ca="1" si="158"/>
        <v>11262460.556120556</v>
      </c>
    </row>
    <row r="150" spans="1:21">
      <c r="A150" s="7">
        <v>45413</v>
      </c>
      <c r="B150">
        <f t="shared" si="183"/>
        <v>2024</v>
      </c>
      <c r="C150">
        <f t="shared" si="184"/>
        <v>5</v>
      </c>
      <c r="E150" s="106">
        <f t="shared" ref="E150:F150" ca="1" si="190">E138</f>
        <v>141.16000000000003</v>
      </c>
      <c r="F150" s="106">
        <f t="shared" ca="1" si="190"/>
        <v>29.409999999999997</v>
      </c>
      <c r="G150" s="107">
        <f t="shared" si="167"/>
        <v>31</v>
      </c>
      <c r="H150" s="107">
        <f t="shared" si="168"/>
        <v>1</v>
      </c>
      <c r="I150" s="107">
        <f t="shared" ca="1" si="169"/>
        <v>0</v>
      </c>
      <c r="J150" s="107">
        <f t="shared" ca="1" si="170"/>
        <v>0</v>
      </c>
      <c r="K150" s="108">
        <f>K149*'Customer Count'!$D$35</f>
        <v>17191.613547359546</v>
      </c>
      <c r="L150">
        <f t="shared" si="173"/>
        <v>0</v>
      </c>
      <c r="M150" s="8">
        <f t="shared" si="186"/>
        <v>-10908701.1490326</v>
      </c>
      <c r="N150" s="1">
        <f t="shared" ca="1" si="155"/>
        <v>1279674.979417054</v>
      </c>
      <c r="O150" s="1">
        <f t="shared" ca="1" si="156"/>
        <v>446320.24453301396</v>
      </c>
      <c r="P150" s="1">
        <f t="shared" si="157"/>
        <v>8996189.7255223468</v>
      </c>
      <c r="Q150" s="1">
        <f t="shared" si="160"/>
        <v>-625752.80362413905</v>
      </c>
      <c r="R150" s="1">
        <f t="shared" ca="1" si="161"/>
        <v>0</v>
      </c>
      <c r="S150" s="1">
        <f t="shared" ca="1" si="162"/>
        <v>0</v>
      </c>
      <c r="T150" s="1">
        <f t="shared" si="163"/>
        <v>11175621.749142803</v>
      </c>
      <c r="U150" s="1">
        <f t="shared" ca="1" si="158"/>
        <v>10363352.745958479</v>
      </c>
    </row>
    <row r="151" spans="1:21">
      <c r="A151" s="7">
        <v>45444</v>
      </c>
      <c r="B151">
        <f t="shared" si="183"/>
        <v>2024</v>
      </c>
      <c r="C151">
        <f t="shared" si="184"/>
        <v>6</v>
      </c>
      <c r="E151" s="106">
        <f t="shared" ref="E151:F151" ca="1" si="191">E139</f>
        <v>29.650000000000006</v>
      </c>
      <c r="F151" s="106">
        <f t="shared" ca="1" si="191"/>
        <v>65.02</v>
      </c>
      <c r="G151" s="107">
        <f t="shared" si="167"/>
        <v>30</v>
      </c>
      <c r="H151" s="107">
        <f t="shared" si="168"/>
        <v>0</v>
      </c>
      <c r="I151" s="107">
        <f t="shared" ca="1" si="169"/>
        <v>0</v>
      </c>
      <c r="J151" s="107">
        <f t="shared" ca="1" si="170"/>
        <v>0</v>
      </c>
      <c r="K151" s="108">
        <f>K150*'Customer Count'!$D$35</f>
        <v>17216.013070626042</v>
      </c>
      <c r="L151">
        <f t="shared" si="173"/>
        <v>0</v>
      </c>
      <c r="M151" s="8">
        <f t="shared" si="186"/>
        <v>-10908701.1490326</v>
      </c>
      <c r="N151" s="1">
        <f t="shared" ca="1" si="155"/>
        <v>268789.76437883003</v>
      </c>
      <c r="O151" s="1">
        <f t="shared" ca="1" si="156"/>
        <v>986730.44201076403</v>
      </c>
      <c r="P151" s="1">
        <f t="shared" si="157"/>
        <v>8705990.0569571108</v>
      </c>
      <c r="Q151" s="1">
        <f t="shared" si="160"/>
        <v>0</v>
      </c>
      <c r="R151" s="1">
        <f t="shared" ca="1" si="161"/>
        <v>0</v>
      </c>
      <c r="S151" s="1">
        <f t="shared" ca="1" si="162"/>
        <v>0</v>
      </c>
      <c r="T151" s="1">
        <f t="shared" si="163"/>
        <v>11191482.962061217</v>
      </c>
      <c r="U151" s="1">
        <f t="shared" ca="1" si="158"/>
        <v>10244292.076375322</v>
      </c>
    </row>
    <row r="152" spans="1:21">
      <c r="A152" s="7">
        <v>45474</v>
      </c>
      <c r="B152">
        <f t="shared" si="183"/>
        <v>2024</v>
      </c>
      <c r="C152">
        <f t="shared" si="184"/>
        <v>7</v>
      </c>
      <c r="E152" s="106">
        <f t="shared" ref="E152:F152" ca="1" si="192">E140</f>
        <v>1.36</v>
      </c>
      <c r="F152" s="106">
        <f t="shared" ca="1" si="192"/>
        <v>144.48999999999998</v>
      </c>
      <c r="G152" s="107">
        <f t="shared" si="167"/>
        <v>31</v>
      </c>
      <c r="H152" s="107">
        <f t="shared" si="168"/>
        <v>0</v>
      </c>
      <c r="I152" s="107">
        <f t="shared" ca="1" si="169"/>
        <v>0</v>
      </c>
      <c r="J152" s="107">
        <f t="shared" ca="1" si="170"/>
        <v>0</v>
      </c>
      <c r="K152" s="108">
        <f>K151*'Customer Count'!$D$35</f>
        <v>17240.447223378247</v>
      </c>
      <c r="L152">
        <f t="shared" si="173"/>
        <v>0</v>
      </c>
      <c r="M152" s="8">
        <f t="shared" si="186"/>
        <v>-10908701.1490326</v>
      </c>
      <c r="N152" s="1">
        <f t="shared" ca="1" si="155"/>
        <v>12328.974015352744</v>
      </c>
      <c r="O152" s="1">
        <f t="shared" ca="1" si="156"/>
        <v>2192751.1775782113</v>
      </c>
      <c r="P152" s="1">
        <f t="shared" si="157"/>
        <v>8996189.7255223468</v>
      </c>
      <c r="Q152" s="1">
        <f t="shared" si="160"/>
        <v>0</v>
      </c>
      <c r="R152" s="1">
        <f t="shared" ca="1" si="161"/>
        <v>0</v>
      </c>
      <c r="S152" s="1">
        <f t="shared" ca="1" si="162"/>
        <v>0</v>
      </c>
      <c r="T152" s="1">
        <f t="shared" si="163"/>
        <v>11207366.686306598</v>
      </c>
      <c r="U152" s="1">
        <f t="shared" ca="1" si="158"/>
        <v>11499935.414389908</v>
      </c>
    </row>
    <row r="153" spans="1:21">
      <c r="A153" s="7">
        <v>45505</v>
      </c>
      <c r="B153">
        <f t="shared" si="183"/>
        <v>2024</v>
      </c>
      <c r="C153">
        <f t="shared" si="184"/>
        <v>8</v>
      </c>
      <c r="E153" s="106">
        <f t="shared" ref="E153:F153" ca="1" si="193">E141</f>
        <v>1.77</v>
      </c>
      <c r="F153" s="106">
        <f t="shared" ca="1" si="193"/>
        <v>137.61000000000004</v>
      </c>
      <c r="G153" s="107">
        <f t="shared" si="167"/>
        <v>31</v>
      </c>
      <c r="H153" s="107">
        <f t="shared" si="168"/>
        <v>0</v>
      </c>
      <c r="I153" s="107">
        <f t="shared" ca="1" si="169"/>
        <v>0</v>
      </c>
      <c r="J153" s="107">
        <f t="shared" ca="1" si="170"/>
        <v>0</v>
      </c>
      <c r="K153" s="108">
        <f>K152*'Customer Count'!$D$35</f>
        <v>17264.916054764712</v>
      </c>
      <c r="L153">
        <f t="shared" si="173"/>
        <v>0</v>
      </c>
      <c r="M153" s="8">
        <f t="shared" si="186"/>
        <v>-10908701.1490326</v>
      </c>
      <c r="N153" s="1">
        <f t="shared" ca="1" si="155"/>
        <v>16045.79706409879</v>
      </c>
      <c r="O153" s="1">
        <f t="shared" ca="1" si="156"/>
        <v>2088341.6814072791</v>
      </c>
      <c r="P153" s="1">
        <f t="shared" si="157"/>
        <v>8996189.7255223468</v>
      </c>
      <c r="Q153" s="1">
        <f t="shared" si="160"/>
        <v>0</v>
      </c>
      <c r="R153" s="1">
        <f t="shared" ca="1" si="161"/>
        <v>0</v>
      </c>
      <c r="S153" s="1">
        <f t="shared" ca="1" si="162"/>
        <v>0</v>
      </c>
      <c r="T153" s="1">
        <f t="shared" si="163"/>
        <v>11223272.953828571</v>
      </c>
      <c r="U153" s="1">
        <f t="shared" ca="1" si="158"/>
        <v>11415149.008789696</v>
      </c>
    </row>
    <row r="154" spans="1:21">
      <c r="A154" s="7">
        <v>45536</v>
      </c>
      <c r="B154">
        <f t="shared" si="183"/>
        <v>2024</v>
      </c>
      <c r="C154">
        <f t="shared" si="184"/>
        <v>9</v>
      </c>
      <c r="E154" s="106">
        <f t="shared" ref="E154:F154" ca="1" si="194">E142</f>
        <v>35.700000000000003</v>
      </c>
      <c r="F154" s="106">
        <f t="shared" ca="1" si="194"/>
        <v>64.09</v>
      </c>
      <c r="G154" s="107">
        <f t="shared" si="167"/>
        <v>30</v>
      </c>
      <c r="H154" s="107">
        <f t="shared" si="168"/>
        <v>1</v>
      </c>
      <c r="I154" s="107">
        <f t="shared" ref="I154:I185" ca="1" si="195">E154*L154</f>
        <v>0</v>
      </c>
      <c r="J154" s="107">
        <f t="shared" ref="J154:J185" ca="1" si="196">F154*L154</f>
        <v>0</v>
      </c>
      <c r="K154" s="108">
        <f>K153*'Customer Count'!$D$35</f>
        <v>17289.419614003746</v>
      </c>
      <c r="L154">
        <f t="shared" si="173"/>
        <v>0</v>
      </c>
      <c r="M154" s="8">
        <f t="shared" si="186"/>
        <v>-10908701.1490326</v>
      </c>
      <c r="N154" s="1">
        <f t="shared" ca="1" si="155"/>
        <v>323635.56790300953</v>
      </c>
      <c r="O154" s="1">
        <f t="shared" ca="1" si="156"/>
        <v>972616.94906905375</v>
      </c>
      <c r="P154" s="1">
        <f t="shared" si="157"/>
        <v>8705990.0569571108</v>
      </c>
      <c r="Q154" s="1">
        <f t="shared" si="160"/>
        <v>-625752.80362413905</v>
      </c>
      <c r="R154" s="1">
        <f t="shared" ca="1" si="161"/>
        <v>0</v>
      </c>
      <c r="S154" s="1">
        <f t="shared" ca="1" si="162"/>
        <v>0</v>
      </c>
      <c r="T154" s="1">
        <f t="shared" si="163"/>
        <v>11239201.796622111</v>
      </c>
      <c r="U154" s="1">
        <f t="shared" ca="1" si="158"/>
        <v>9706990.4178945459</v>
      </c>
    </row>
    <row r="155" spans="1:21">
      <c r="A155" s="7">
        <v>45566</v>
      </c>
      <c r="B155">
        <f t="shared" si="183"/>
        <v>2024</v>
      </c>
      <c r="C155">
        <f t="shared" si="184"/>
        <v>10</v>
      </c>
      <c r="E155" s="106">
        <f t="shared" ref="E155:F155" ca="1" si="197">E143</f>
        <v>173.91</v>
      </c>
      <c r="F155" s="106">
        <f t="shared" ca="1" si="197"/>
        <v>11.709999999999999</v>
      </c>
      <c r="G155" s="107">
        <f t="shared" si="167"/>
        <v>31</v>
      </c>
      <c r="H155" s="107">
        <f t="shared" si="168"/>
        <v>1</v>
      </c>
      <c r="I155" s="107">
        <f t="shared" ca="1" si="195"/>
        <v>0</v>
      </c>
      <c r="J155" s="107">
        <f t="shared" ca="1" si="196"/>
        <v>0</v>
      </c>
      <c r="K155" s="108">
        <f>K154*'Customer Count'!$D$35</f>
        <v>17313.957950383512</v>
      </c>
      <c r="L155">
        <f t="shared" si="173"/>
        <v>0</v>
      </c>
      <c r="M155" s="8">
        <f t="shared" si="186"/>
        <v>-10908701.1490326</v>
      </c>
      <c r="N155" s="1">
        <f t="shared" ca="1" si="155"/>
        <v>1576567.5522132318</v>
      </c>
      <c r="O155" s="1">
        <f t="shared" ca="1" si="156"/>
        <v>177708.60467465466</v>
      </c>
      <c r="P155" s="1">
        <f t="shared" si="157"/>
        <v>8996189.7255223468</v>
      </c>
      <c r="Q155" s="1">
        <f t="shared" si="160"/>
        <v>-625752.80362413905</v>
      </c>
      <c r="R155" s="1">
        <f t="shared" ca="1" si="161"/>
        <v>0</v>
      </c>
      <c r="S155" s="1">
        <f t="shared" ca="1" si="162"/>
        <v>0</v>
      </c>
      <c r="T155" s="1">
        <f t="shared" si="163"/>
        <v>11255153.246727595</v>
      </c>
      <c r="U155" s="1">
        <f t="shared" ca="1" si="158"/>
        <v>10471165.176481089</v>
      </c>
    </row>
    <row r="156" spans="1:21">
      <c r="A156" s="7">
        <v>45597</v>
      </c>
      <c r="B156">
        <f t="shared" si="183"/>
        <v>2024</v>
      </c>
      <c r="C156">
        <f t="shared" si="184"/>
        <v>11</v>
      </c>
      <c r="E156" s="106">
        <f t="shared" ref="E156:F156" ca="1" si="198">E144</f>
        <v>358.74999999999994</v>
      </c>
      <c r="F156" s="106">
        <f t="shared" ca="1" si="198"/>
        <v>2.79</v>
      </c>
      <c r="G156" s="107">
        <f t="shared" si="167"/>
        <v>30</v>
      </c>
      <c r="H156" s="107">
        <f t="shared" si="168"/>
        <v>1</v>
      </c>
      <c r="I156" s="107">
        <f t="shared" ca="1" si="195"/>
        <v>0</v>
      </c>
      <c r="J156" s="107">
        <f t="shared" ca="1" si="196"/>
        <v>0</v>
      </c>
      <c r="K156" s="108">
        <f>K155*'Customer Count'!$D$35</f>
        <v>17338.531113262128</v>
      </c>
      <c r="L156">
        <f t="shared" si="173"/>
        <v>0</v>
      </c>
      <c r="M156" s="8">
        <f t="shared" si="186"/>
        <v>-10908701.1490326</v>
      </c>
      <c r="N156" s="1">
        <f t="shared" ca="1" si="155"/>
        <v>3252220.1676527909</v>
      </c>
      <c r="O156" s="1">
        <f t="shared" ca="1" si="156"/>
        <v>42340.47882513122</v>
      </c>
      <c r="P156" s="1">
        <f t="shared" si="157"/>
        <v>8705990.0569571108</v>
      </c>
      <c r="Q156" s="1">
        <f t="shared" si="160"/>
        <v>-625752.80362413905</v>
      </c>
      <c r="R156" s="1">
        <f t="shared" ca="1" si="161"/>
        <v>0</v>
      </c>
      <c r="S156" s="1">
        <f t="shared" ca="1" si="162"/>
        <v>0</v>
      </c>
      <c r="T156" s="1">
        <f t="shared" si="163"/>
        <v>11271127.336230885</v>
      </c>
      <c r="U156" s="1">
        <f t="shared" ca="1" si="158"/>
        <v>11737224.08700918</v>
      </c>
    </row>
    <row r="157" spans="1:21">
      <c r="A157" s="7">
        <v>45627</v>
      </c>
      <c r="B157">
        <f t="shared" si="183"/>
        <v>2024</v>
      </c>
      <c r="C157">
        <f t="shared" si="184"/>
        <v>12</v>
      </c>
      <c r="E157" s="106">
        <f t="shared" ref="E157:F157" ca="1" si="199">E145</f>
        <v>526.03</v>
      </c>
      <c r="F157" s="106">
        <f t="shared" ca="1" si="199"/>
        <v>0</v>
      </c>
      <c r="G157" s="107">
        <f t="shared" si="167"/>
        <v>31</v>
      </c>
      <c r="H157" s="107">
        <f t="shared" si="168"/>
        <v>0</v>
      </c>
      <c r="I157" s="107">
        <f t="shared" ca="1" si="195"/>
        <v>0</v>
      </c>
      <c r="J157" s="107">
        <f t="shared" ca="1" si="196"/>
        <v>0</v>
      </c>
      <c r="K157" s="108">
        <f>K156*'Customer Count'!$D$35</f>
        <v>17363.139152067761</v>
      </c>
      <c r="L157">
        <f t="shared" si="173"/>
        <v>0</v>
      </c>
      <c r="M157" s="8">
        <f t="shared" si="186"/>
        <v>-10908701.1490326</v>
      </c>
      <c r="N157" s="1">
        <f t="shared" ca="1" si="155"/>
        <v>4768683.9715411784</v>
      </c>
      <c r="O157" s="1">
        <f t="shared" ca="1" si="156"/>
        <v>0</v>
      </c>
      <c r="P157" s="1">
        <f t="shared" si="157"/>
        <v>8996189.7255223468</v>
      </c>
      <c r="Q157" s="1">
        <f t="shared" si="160"/>
        <v>0</v>
      </c>
      <c r="R157" s="1">
        <f t="shared" ca="1" si="161"/>
        <v>0</v>
      </c>
      <c r="S157" s="1">
        <f t="shared" ca="1" si="162"/>
        <v>0</v>
      </c>
      <c r="T157" s="1">
        <f t="shared" si="163"/>
        <v>11287124.097263373</v>
      </c>
      <c r="U157" s="1">
        <f t="shared" ca="1" si="158"/>
        <v>14143296.645294297</v>
      </c>
    </row>
    <row r="158" spans="1:21">
      <c r="A158" s="7">
        <v>45658</v>
      </c>
      <c r="B158">
        <f t="shared" si="183"/>
        <v>2025</v>
      </c>
      <c r="C158">
        <f t="shared" si="184"/>
        <v>1</v>
      </c>
      <c r="E158" s="106">
        <f t="shared" ref="E158:F158" ca="1" si="200">E146</f>
        <v>653.76</v>
      </c>
      <c r="F158" s="106">
        <f t="shared" ca="1" si="200"/>
        <v>0</v>
      </c>
      <c r="G158" s="107">
        <f t="shared" si="167"/>
        <v>31</v>
      </c>
      <c r="H158" s="107">
        <f t="shared" si="168"/>
        <v>0</v>
      </c>
      <c r="I158" s="107">
        <f t="shared" ca="1" si="195"/>
        <v>0</v>
      </c>
      <c r="J158" s="107">
        <f t="shared" ca="1" si="196"/>
        <v>0</v>
      </c>
      <c r="K158" s="108">
        <f>K157*'Customer Count'!$D$35</f>
        <v>17387.782116298731</v>
      </c>
      <c r="L158">
        <f t="shared" si="173"/>
        <v>0</v>
      </c>
      <c r="M158" s="8">
        <f t="shared" si="186"/>
        <v>-10908701.1490326</v>
      </c>
      <c r="N158" s="1">
        <f t="shared" ca="1" si="155"/>
        <v>5926610.332556624</v>
      </c>
      <c r="O158" s="1">
        <f t="shared" ca="1" si="156"/>
        <v>0</v>
      </c>
      <c r="P158" s="1">
        <f t="shared" si="157"/>
        <v>8996189.7255223468</v>
      </c>
      <c r="Q158" s="1">
        <f t="shared" si="160"/>
        <v>0</v>
      </c>
      <c r="R158" s="1">
        <f t="shared" ca="1" si="161"/>
        <v>0</v>
      </c>
      <c r="S158" s="1">
        <f t="shared" ca="1" si="162"/>
        <v>0</v>
      </c>
      <c r="T158" s="1">
        <f t="shared" si="163"/>
        <v>11303143.562002055</v>
      </c>
      <c r="U158" s="1">
        <f t="shared" ca="1" si="158"/>
        <v>15317242.471048426</v>
      </c>
    </row>
    <row r="159" spans="1:21">
      <c r="A159" s="7">
        <v>45689</v>
      </c>
      <c r="B159">
        <f t="shared" si="183"/>
        <v>2025</v>
      </c>
      <c r="C159">
        <f t="shared" si="184"/>
        <v>2</v>
      </c>
      <c r="E159" s="106">
        <f t="shared" ref="E159:F159" ca="1" si="201">E147</f>
        <v>591.25000000000011</v>
      </c>
      <c r="F159" s="106">
        <f t="shared" ca="1" si="201"/>
        <v>0</v>
      </c>
      <c r="G159" s="107">
        <f t="shared" si="167"/>
        <v>28</v>
      </c>
      <c r="H159" s="107">
        <f t="shared" si="168"/>
        <v>0</v>
      </c>
      <c r="I159" s="107">
        <f t="shared" ca="1" si="195"/>
        <v>0</v>
      </c>
      <c r="J159" s="107">
        <f t="shared" ca="1" si="196"/>
        <v>0</v>
      </c>
      <c r="K159" s="108">
        <f>K158*'Customer Count'!$D$35</f>
        <v>17412.460055523614</v>
      </c>
      <c r="L159">
        <f t="shared" si="173"/>
        <v>0</v>
      </c>
      <c r="M159" s="8">
        <f t="shared" si="186"/>
        <v>-10908701.1490326</v>
      </c>
      <c r="N159" s="1">
        <f t="shared" ca="1" si="155"/>
        <v>5359930.7989539048</v>
      </c>
      <c r="O159" s="1">
        <f t="shared" ca="1" si="156"/>
        <v>0</v>
      </c>
      <c r="P159" s="1">
        <f t="shared" si="157"/>
        <v>8125590.7198266368</v>
      </c>
      <c r="Q159" s="1">
        <f t="shared" si="160"/>
        <v>0</v>
      </c>
      <c r="R159" s="1">
        <f t="shared" ca="1" si="161"/>
        <v>0</v>
      </c>
      <c r="S159" s="1">
        <f t="shared" ca="1" si="162"/>
        <v>0</v>
      </c>
      <c r="T159" s="1">
        <f t="shared" si="163"/>
        <v>11319185.762669601</v>
      </c>
      <c r="U159" s="1">
        <f t="shared" ca="1" si="158"/>
        <v>13896006.132417541</v>
      </c>
    </row>
    <row r="160" spans="1:21">
      <c r="A160" s="7">
        <v>45717</v>
      </c>
      <c r="B160">
        <f t="shared" si="183"/>
        <v>2025</v>
      </c>
      <c r="C160">
        <f t="shared" si="184"/>
        <v>3</v>
      </c>
      <c r="E160" s="106">
        <f t="shared" ref="E160:F160" ca="1" si="202">E148</f>
        <v>515.66</v>
      </c>
      <c r="F160" s="106">
        <f t="shared" ca="1" si="202"/>
        <v>0</v>
      </c>
      <c r="G160" s="107">
        <f t="shared" si="167"/>
        <v>31</v>
      </c>
      <c r="H160" s="107">
        <f t="shared" si="168"/>
        <v>1</v>
      </c>
      <c r="I160" s="107">
        <f t="shared" ca="1" si="195"/>
        <v>0</v>
      </c>
      <c r="J160" s="107">
        <f t="shared" ca="1" si="196"/>
        <v>0</v>
      </c>
      <c r="K160" s="108">
        <f>K159*'Customer Count'!$D$35</f>
        <v>17437.173019381327</v>
      </c>
      <c r="L160">
        <f t="shared" si="173"/>
        <v>0</v>
      </c>
      <c r="M160" s="8">
        <f t="shared" si="186"/>
        <v>-10908701.1490326</v>
      </c>
      <c r="N160" s="1">
        <f t="shared" ca="1" si="155"/>
        <v>4674675.5446741134</v>
      </c>
      <c r="O160" s="1">
        <f t="shared" ca="1" si="156"/>
        <v>0</v>
      </c>
      <c r="P160" s="1">
        <f t="shared" si="157"/>
        <v>8996189.7255223468</v>
      </c>
      <c r="Q160" s="1">
        <f t="shared" si="160"/>
        <v>-625752.80362413905</v>
      </c>
      <c r="R160" s="1">
        <f t="shared" ca="1" si="161"/>
        <v>0</v>
      </c>
      <c r="S160" s="1">
        <f t="shared" ca="1" si="162"/>
        <v>0</v>
      </c>
      <c r="T160" s="1">
        <f t="shared" si="163"/>
        <v>11335250.731534403</v>
      </c>
      <c r="U160" s="1">
        <f t="shared" ca="1" si="158"/>
        <v>13471662.049074125</v>
      </c>
    </row>
    <row r="161" spans="1:21">
      <c r="A161" s="7">
        <v>45748</v>
      </c>
      <c r="B161">
        <f t="shared" si="183"/>
        <v>2025</v>
      </c>
      <c r="C161">
        <f t="shared" si="184"/>
        <v>4</v>
      </c>
      <c r="E161" s="106">
        <f t="shared" ref="E161:F161" ca="1" si="203">E149</f>
        <v>322.11</v>
      </c>
      <c r="F161" s="106">
        <f t="shared" ca="1" si="203"/>
        <v>0.73</v>
      </c>
      <c r="G161" s="107">
        <f t="shared" si="167"/>
        <v>30</v>
      </c>
      <c r="H161" s="107">
        <f t="shared" si="168"/>
        <v>1</v>
      </c>
      <c r="I161" s="107">
        <f t="shared" ca="1" si="195"/>
        <v>0</v>
      </c>
      <c r="J161" s="107">
        <f t="shared" ca="1" si="196"/>
        <v>0</v>
      </c>
      <c r="K161" s="108">
        <f>K160*'Customer Count'!$D$35</f>
        <v>17461.921057581247</v>
      </c>
      <c r="L161">
        <f t="shared" si="173"/>
        <v>0</v>
      </c>
      <c r="M161" s="8">
        <f t="shared" si="186"/>
        <v>-10908701.1490326</v>
      </c>
      <c r="N161" s="1">
        <f t="shared" ca="1" si="155"/>
        <v>2920063.1030038763</v>
      </c>
      <c r="O161" s="1">
        <f t="shared" ca="1" si="156"/>
        <v>11078.333169299565</v>
      </c>
      <c r="P161" s="1">
        <f t="shared" si="157"/>
        <v>8705990.0569571108</v>
      </c>
      <c r="Q161" s="1">
        <f t="shared" si="160"/>
        <v>-625752.80362413905</v>
      </c>
      <c r="R161" s="1">
        <f t="shared" ca="1" si="161"/>
        <v>0</v>
      </c>
      <c r="S161" s="1">
        <f t="shared" ca="1" si="162"/>
        <v>0</v>
      </c>
      <c r="T161" s="1">
        <f t="shared" si="163"/>
        <v>11351338.500910658</v>
      </c>
      <c r="U161" s="1">
        <f t="shared" ca="1" si="158"/>
        <v>11454016.041384205</v>
      </c>
    </row>
    <row r="162" spans="1:21">
      <c r="A162" s="7">
        <v>45778</v>
      </c>
      <c r="B162">
        <f t="shared" si="183"/>
        <v>2025</v>
      </c>
      <c r="C162">
        <f t="shared" si="184"/>
        <v>5</v>
      </c>
      <c r="E162" s="106">
        <f t="shared" ref="E162:F162" ca="1" si="204">E150</f>
        <v>141.16000000000003</v>
      </c>
      <c r="F162" s="106">
        <f t="shared" ca="1" si="204"/>
        <v>29.409999999999997</v>
      </c>
      <c r="G162" s="107">
        <f t="shared" si="167"/>
        <v>31</v>
      </c>
      <c r="H162" s="107">
        <f t="shared" si="168"/>
        <v>1</v>
      </c>
      <c r="I162" s="107">
        <f t="shared" ca="1" si="195"/>
        <v>0</v>
      </c>
      <c r="J162" s="107">
        <f t="shared" ca="1" si="196"/>
        <v>0</v>
      </c>
      <c r="K162" s="108">
        <f>K161*'Customer Count'!$D$35</f>
        <v>17486.704219903295</v>
      </c>
      <c r="L162">
        <f t="shared" si="173"/>
        <v>0</v>
      </c>
      <c r="M162" s="8">
        <f t="shared" si="186"/>
        <v>-10908701.1490326</v>
      </c>
      <c r="N162" s="1">
        <f t="shared" ref="N162:N193" ca="1" si="205">E162*$Z$9</f>
        <v>1279674.979417054</v>
      </c>
      <c r="O162" s="1">
        <f t="shared" ref="O162:O193" ca="1" si="206">F162*$Z$10</f>
        <v>446320.24453301396</v>
      </c>
      <c r="P162" s="1">
        <f t="shared" ref="P162:P193" si="207">G162*$Z$11</f>
        <v>8996189.7255223468</v>
      </c>
      <c r="Q162" s="1">
        <f t="shared" si="160"/>
        <v>-625752.80362413905</v>
      </c>
      <c r="R162" s="1">
        <f t="shared" ca="1" si="161"/>
        <v>0</v>
      </c>
      <c r="S162" s="1">
        <f t="shared" ca="1" si="162"/>
        <v>0</v>
      </c>
      <c r="T162" s="1">
        <f t="shared" si="163"/>
        <v>11367449.103158424</v>
      </c>
      <c r="U162" s="1">
        <f t="shared" ref="U162:U193" ca="1" si="208">SUM(M162:T162)</f>
        <v>10555180.0999741</v>
      </c>
    </row>
    <row r="163" spans="1:21">
      <c r="A163" s="7">
        <v>45809</v>
      </c>
      <c r="B163">
        <f t="shared" si="183"/>
        <v>2025</v>
      </c>
      <c r="C163">
        <f t="shared" si="184"/>
        <v>6</v>
      </c>
      <c r="E163" s="106">
        <f t="shared" ref="E163:F163" ca="1" si="209">E151</f>
        <v>29.650000000000006</v>
      </c>
      <c r="F163" s="106">
        <f t="shared" ca="1" si="209"/>
        <v>65.02</v>
      </c>
      <c r="G163" s="107">
        <f t="shared" si="167"/>
        <v>30</v>
      </c>
      <c r="H163" s="107">
        <f t="shared" si="168"/>
        <v>0</v>
      </c>
      <c r="I163" s="107">
        <f t="shared" ca="1" si="195"/>
        <v>0</v>
      </c>
      <c r="J163" s="107">
        <f t="shared" ca="1" si="196"/>
        <v>0</v>
      </c>
      <c r="K163" s="108">
        <f>K162*'Customer Count'!$D$35</f>
        <v>17511.522556198051</v>
      </c>
      <c r="L163">
        <f t="shared" si="173"/>
        <v>0</v>
      </c>
      <c r="M163" s="8">
        <f t="shared" si="186"/>
        <v>-10908701.1490326</v>
      </c>
      <c r="N163" s="1">
        <f t="shared" ca="1" si="205"/>
        <v>268789.76437883003</v>
      </c>
      <c r="O163" s="1">
        <f t="shared" ca="1" si="206"/>
        <v>986730.44201076403</v>
      </c>
      <c r="P163" s="1">
        <f t="shared" si="207"/>
        <v>8705990.0569571108</v>
      </c>
      <c r="Q163" s="1">
        <f t="shared" si="160"/>
        <v>0</v>
      </c>
      <c r="R163" s="1">
        <f t="shared" ca="1" si="161"/>
        <v>0</v>
      </c>
      <c r="S163" s="1">
        <f t="shared" ca="1" si="162"/>
        <v>0</v>
      </c>
      <c r="T163" s="1">
        <f t="shared" si="163"/>
        <v>11383582.570683688</v>
      </c>
      <c r="U163" s="1">
        <f t="shared" ca="1" si="208"/>
        <v>10436391.684997793</v>
      </c>
    </row>
    <row r="164" spans="1:21">
      <c r="A164" s="7">
        <v>45839</v>
      </c>
      <c r="B164">
        <f t="shared" si="183"/>
        <v>2025</v>
      </c>
      <c r="C164">
        <f t="shared" si="184"/>
        <v>7</v>
      </c>
      <c r="E164" s="106">
        <f t="shared" ref="E164:F164" ca="1" si="210">E152</f>
        <v>1.36</v>
      </c>
      <c r="F164" s="106">
        <f t="shared" ca="1" si="210"/>
        <v>144.48999999999998</v>
      </c>
      <c r="G164" s="107">
        <f t="shared" si="167"/>
        <v>31</v>
      </c>
      <c r="H164" s="107">
        <f t="shared" si="168"/>
        <v>0</v>
      </c>
      <c r="I164" s="107">
        <f t="shared" ca="1" si="195"/>
        <v>0</v>
      </c>
      <c r="J164" s="107">
        <f t="shared" ca="1" si="196"/>
        <v>0</v>
      </c>
      <c r="K164" s="108">
        <f>K163*'Customer Count'!$D$35</f>
        <v>17536.37611638684</v>
      </c>
      <c r="L164">
        <f t="shared" si="173"/>
        <v>0</v>
      </c>
      <c r="M164" s="8">
        <f t="shared" si="186"/>
        <v>-10908701.1490326</v>
      </c>
      <c r="N164" s="1">
        <f t="shared" ca="1" si="205"/>
        <v>12328.974015352744</v>
      </c>
      <c r="O164" s="1">
        <f t="shared" ca="1" si="206"/>
        <v>2192751.1775782113</v>
      </c>
      <c r="P164" s="1">
        <f t="shared" si="207"/>
        <v>8996189.7255223468</v>
      </c>
      <c r="Q164" s="1">
        <f t="shared" si="160"/>
        <v>0</v>
      </c>
      <c r="R164" s="1">
        <f t="shared" ca="1" si="161"/>
        <v>0</v>
      </c>
      <c r="S164" s="1">
        <f t="shared" ca="1" si="162"/>
        <v>0</v>
      </c>
      <c r="T164" s="1">
        <f t="shared" si="163"/>
        <v>11399738.935938427</v>
      </c>
      <c r="U164" s="1">
        <f t="shared" ca="1" si="208"/>
        <v>11692307.664021738</v>
      </c>
    </row>
    <row r="165" spans="1:21">
      <c r="A165" s="7">
        <v>45870</v>
      </c>
      <c r="B165">
        <f t="shared" si="183"/>
        <v>2025</v>
      </c>
      <c r="C165">
        <f t="shared" si="184"/>
        <v>8</v>
      </c>
      <c r="E165" s="106">
        <f t="shared" ref="E165:F165" ca="1" si="211">E153</f>
        <v>1.77</v>
      </c>
      <c r="F165" s="106">
        <f t="shared" ca="1" si="211"/>
        <v>137.61000000000004</v>
      </c>
      <c r="G165" s="107">
        <f t="shared" si="167"/>
        <v>31</v>
      </c>
      <c r="H165" s="107">
        <f t="shared" si="168"/>
        <v>0</v>
      </c>
      <c r="I165" s="107">
        <f t="shared" ca="1" si="195"/>
        <v>0</v>
      </c>
      <c r="J165" s="107">
        <f t="shared" ca="1" si="196"/>
        <v>0</v>
      </c>
      <c r="K165" s="108">
        <f>K164*'Customer Count'!$D$35</f>
        <v>17561.264950461842</v>
      </c>
      <c r="L165">
        <f t="shared" si="173"/>
        <v>0</v>
      </c>
      <c r="M165" s="8">
        <f t="shared" si="186"/>
        <v>-10908701.1490326</v>
      </c>
      <c r="N165" s="1">
        <f t="shared" ca="1" si="205"/>
        <v>16045.79706409879</v>
      </c>
      <c r="O165" s="1">
        <f t="shared" ca="1" si="206"/>
        <v>2088341.6814072791</v>
      </c>
      <c r="P165" s="1">
        <f t="shared" si="207"/>
        <v>8996189.7255223468</v>
      </c>
      <c r="Q165" s="1">
        <f t="shared" si="160"/>
        <v>0</v>
      </c>
      <c r="R165" s="1">
        <f t="shared" ca="1" si="161"/>
        <v>0</v>
      </c>
      <c r="S165" s="1">
        <f t="shared" ca="1" si="162"/>
        <v>0</v>
      </c>
      <c r="T165" s="1">
        <f t="shared" si="163"/>
        <v>11415918.231420679</v>
      </c>
      <c r="U165" s="1">
        <f t="shared" ca="1" si="208"/>
        <v>11607794.286381803</v>
      </c>
    </row>
    <row r="166" spans="1:21">
      <c r="A166" s="7">
        <v>45901</v>
      </c>
      <c r="B166">
        <f t="shared" si="183"/>
        <v>2025</v>
      </c>
      <c r="C166">
        <f t="shared" si="184"/>
        <v>9</v>
      </c>
      <c r="E166" s="106">
        <f t="shared" ref="E166:F166" ca="1" si="212">E154</f>
        <v>35.700000000000003</v>
      </c>
      <c r="F166" s="106">
        <f t="shared" ca="1" si="212"/>
        <v>64.09</v>
      </c>
      <c r="G166" s="107">
        <f t="shared" si="167"/>
        <v>30</v>
      </c>
      <c r="H166" s="107">
        <f t="shared" si="168"/>
        <v>1</v>
      </c>
      <c r="I166" s="107">
        <f t="shared" ca="1" si="195"/>
        <v>0</v>
      </c>
      <c r="J166" s="107">
        <f t="shared" ca="1" si="196"/>
        <v>0</v>
      </c>
      <c r="K166" s="108">
        <f>K165*'Customer Count'!$D$35</f>
        <v>17586.189108486189</v>
      </c>
      <c r="L166">
        <f t="shared" si="173"/>
        <v>0</v>
      </c>
      <c r="M166" s="8">
        <f t="shared" ref="M166:M174" si="213">$Z$8</f>
        <v>-10908701.1490326</v>
      </c>
      <c r="N166" s="1">
        <f t="shared" ca="1" si="205"/>
        <v>323635.56790300953</v>
      </c>
      <c r="O166" s="1">
        <f t="shared" ca="1" si="206"/>
        <v>972616.94906905375</v>
      </c>
      <c r="P166" s="1">
        <f t="shared" si="207"/>
        <v>8705990.0569571108</v>
      </c>
      <c r="Q166" s="1">
        <f t="shared" si="160"/>
        <v>-625752.80362413905</v>
      </c>
      <c r="R166" s="1">
        <f t="shared" ca="1" si="161"/>
        <v>0</v>
      </c>
      <c r="S166" s="1">
        <f t="shared" ca="1" si="162"/>
        <v>0</v>
      </c>
      <c r="T166" s="1">
        <f t="shared" si="163"/>
        <v>11432120.489674602</v>
      </c>
      <c r="U166" s="1">
        <f t="shared" ca="1" si="208"/>
        <v>9899909.1109470353</v>
      </c>
    </row>
    <row r="167" spans="1:21">
      <c r="A167" s="7">
        <v>45931</v>
      </c>
      <c r="B167">
        <f t="shared" si="183"/>
        <v>2025</v>
      </c>
      <c r="C167">
        <f t="shared" si="184"/>
        <v>10</v>
      </c>
      <c r="E167" s="106">
        <f t="shared" ref="E167:F167" ca="1" si="214">E155</f>
        <v>173.91</v>
      </c>
      <c r="F167" s="106">
        <f t="shared" ca="1" si="214"/>
        <v>11.709999999999999</v>
      </c>
      <c r="G167" s="107">
        <f t="shared" si="167"/>
        <v>31</v>
      </c>
      <c r="H167" s="107">
        <f t="shared" si="168"/>
        <v>1</v>
      </c>
      <c r="I167" s="107">
        <f t="shared" ca="1" si="195"/>
        <v>0</v>
      </c>
      <c r="J167" s="107">
        <f t="shared" ca="1" si="196"/>
        <v>0</v>
      </c>
      <c r="K167" s="108">
        <f>K166*'Customer Count'!$D$35</f>
        <v>17611.148640594063</v>
      </c>
      <c r="L167">
        <f t="shared" si="173"/>
        <v>0</v>
      </c>
      <c r="M167" s="8">
        <f t="shared" si="213"/>
        <v>-10908701.1490326</v>
      </c>
      <c r="N167" s="1">
        <f t="shared" ca="1" si="205"/>
        <v>1576567.5522132318</v>
      </c>
      <c r="O167" s="1">
        <f t="shared" ca="1" si="206"/>
        <v>177708.60467465466</v>
      </c>
      <c r="P167" s="1">
        <f t="shared" si="207"/>
        <v>8996189.7255223468</v>
      </c>
      <c r="Q167" s="1">
        <f t="shared" si="160"/>
        <v>-625752.80362413905</v>
      </c>
      <c r="R167" s="1">
        <f t="shared" ca="1" si="161"/>
        <v>0</v>
      </c>
      <c r="S167" s="1">
        <f t="shared" ca="1" si="162"/>
        <v>0</v>
      </c>
      <c r="T167" s="1">
        <f t="shared" si="163"/>
        <v>11448345.743290544</v>
      </c>
      <c r="U167" s="1">
        <f t="shared" ca="1" si="208"/>
        <v>10664357.673044037</v>
      </c>
    </row>
    <row r="168" spans="1:21">
      <c r="A168" s="7">
        <v>45962</v>
      </c>
      <c r="B168">
        <f t="shared" si="183"/>
        <v>2025</v>
      </c>
      <c r="C168">
        <f t="shared" si="184"/>
        <v>11</v>
      </c>
      <c r="E168" s="106">
        <f t="shared" ref="E168:F168" ca="1" si="215">E156</f>
        <v>358.74999999999994</v>
      </c>
      <c r="F168" s="106">
        <f t="shared" ca="1" si="215"/>
        <v>2.79</v>
      </c>
      <c r="G168" s="107">
        <f t="shared" si="167"/>
        <v>30</v>
      </c>
      <c r="H168" s="107">
        <f t="shared" si="168"/>
        <v>1</v>
      </c>
      <c r="I168" s="107">
        <f t="shared" ca="1" si="195"/>
        <v>0</v>
      </c>
      <c r="J168" s="107">
        <f t="shared" ca="1" si="196"/>
        <v>0</v>
      </c>
      <c r="K168" s="108">
        <f>K167*'Customer Count'!$D$35</f>
        <v>17636.143596990805</v>
      </c>
      <c r="L168">
        <f t="shared" si="173"/>
        <v>0</v>
      </c>
      <c r="M168" s="8">
        <f t="shared" si="213"/>
        <v>-10908701.1490326</v>
      </c>
      <c r="N168" s="1">
        <f t="shared" ca="1" si="205"/>
        <v>3252220.1676527909</v>
      </c>
      <c r="O168" s="1">
        <f t="shared" ca="1" si="206"/>
        <v>42340.47882513122</v>
      </c>
      <c r="P168" s="1">
        <f t="shared" si="207"/>
        <v>8705990.0569571108</v>
      </c>
      <c r="Q168" s="1">
        <f t="shared" si="160"/>
        <v>-625752.80362413905</v>
      </c>
      <c r="R168" s="1">
        <f t="shared" ca="1" si="161"/>
        <v>0</v>
      </c>
      <c r="S168" s="1">
        <f t="shared" ca="1" si="162"/>
        <v>0</v>
      </c>
      <c r="T168" s="1">
        <f t="shared" si="163"/>
        <v>11464594.024905112</v>
      </c>
      <c r="U168" s="1">
        <f t="shared" ca="1" si="208"/>
        <v>11930690.775683407</v>
      </c>
    </row>
    <row r="169" spans="1:21">
      <c r="A169" s="7">
        <v>45992</v>
      </c>
      <c r="B169">
        <f t="shared" si="183"/>
        <v>2025</v>
      </c>
      <c r="C169">
        <f t="shared" si="184"/>
        <v>12</v>
      </c>
      <c r="E169" s="106">
        <f t="shared" ref="E169:F169" ca="1" si="216">E157</f>
        <v>526.03</v>
      </c>
      <c r="F169" s="106">
        <f t="shared" ca="1" si="216"/>
        <v>0</v>
      </c>
      <c r="G169" s="107">
        <f t="shared" si="167"/>
        <v>31</v>
      </c>
      <c r="H169" s="107">
        <f t="shared" si="168"/>
        <v>0</v>
      </c>
      <c r="I169" s="107">
        <f t="shared" ca="1" si="195"/>
        <v>0</v>
      </c>
      <c r="J169" s="107">
        <f t="shared" ca="1" si="196"/>
        <v>0</v>
      </c>
      <c r="K169" s="108">
        <f>K168*'Customer Count'!$D$35</f>
        <v>17661.174027953006</v>
      </c>
      <c r="L169">
        <f t="shared" si="173"/>
        <v>0</v>
      </c>
      <c r="M169" s="8">
        <f t="shared" si="213"/>
        <v>-10908701.1490326</v>
      </c>
      <c r="N169" s="1">
        <f t="shared" ca="1" si="205"/>
        <v>4768683.9715411784</v>
      </c>
      <c r="O169" s="1">
        <f t="shared" ca="1" si="206"/>
        <v>0</v>
      </c>
      <c r="P169" s="1">
        <f t="shared" si="207"/>
        <v>8996189.7255223468</v>
      </c>
      <c r="Q169" s="1">
        <f t="shared" si="160"/>
        <v>0</v>
      </c>
      <c r="R169" s="1">
        <f t="shared" ca="1" si="161"/>
        <v>0</v>
      </c>
      <c r="S169" s="1">
        <f t="shared" ca="1" si="162"/>
        <v>0</v>
      </c>
      <c r="T169" s="1">
        <f t="shared" si="163"/>
        <v>11480865.367201226</v>
      </c>
      <c r="U169" s="1">
        <f t="shared" ca="1" si="208"/>
        <v>14337037.915232152</v>
      </c>
    </row>
    <row r="170" spans="1:21">
      <c r="A170" s="7">
        <v>46023</v>
      </c>
      <c r="B170">
        <f t="shared" si="183"/>
        <v>2026</v>
      </c>
      <c r="C170">
        <f t="shared" si="184"/>
        <v>1</v>
      </c>
      <c r="E170" s="106">
        <f t="shared" ref="E170:F170" ca="1" si="217">E158</f>
        <v>653.76</v>
      </c>
      <c r="F170" s="106">
        <f t="shared" ca="1" si="217"/>
        <v>0</v>
      </c>
      <c r="G170" s="107">
        <f t="shared" si="167"/>
        <v>31</v>
      </c>
      <c r="H170" s="107">
        <f t="shared" si="168"/>
        <v>0</v>
      </c>
      <c r="I170" s="107">
        <f t="shared" ca="1" si="195"/>
        <v>0</v>
      </c>
      <c r="J170" s="107">
        <f t="shared" ca="1" si="196"/>
        <v>0</v>
      </c>
      <c r="K170" s="108">
        <f>K169*'Customer Count'!$D$35</f>
        <v>17686.239983828615</v>
      </c>
      <c r="L170">
        <f t="shared" si="173"/>
        <v>0</v>
      </c>
      <c r="M170" s="8">
        <f t="shared" si="213"/>
        <v>-10908701.1490326</v>
      </c>
      <c r="N170" s="1">
        <f t="shared" ca="1" si="205"/>
        <v>5926610.332556624</v>
      </c>
      <c r="O170" s="1">
        <f t="shared" ca="1" si="206"/>
        <v>0</v>
      </c>
      <c r="P170" s="1">
        <f t="shared" si="207"/>
        <v>8996189.7255223468</v>
      </c>
      <c r="Q170" s="1">
        <f t="shared" si="160"/>
        <v>0</v>
      </c>
      <c r="R170" s="1">
        <f t="shared" ca="1" si="161"/>
        <v>0</v>
      </c>
      <c r="S170" s="1">
        <f t="shared" ca="1" si="162"/>
        <v>0</v>
      </c>
      <c r="T170" s="1">
        <f t="shared" si="163"/>
        <v>11497159.802908193</v>
      </c>
      <c r="U170" s="1">
        <f t="shared" ca="1" si="208"/>
        <v>15511258.711954564</v>
      </c>
    </row>
    <row r="171" spans="1:21">
      <c r="A171" s="7">
        <v>46054</v>
      </c>
      <c r="B171">
        <f t="shared" si="183"/>
        <v>2026</v>
      </c>
      <c r="C171">
        <f t="shared" si="184"/>
        <v>2</v>
      </c>
      <c r="E171" s="106">
        <f t="shared" ref="E171:F171" ca="1" si="218">E159</f>
        <v>591.25000000000011</v>
      </c>
      <c r="F171" s="106">
        <f t="shared" ca="1" si="218"/>
        <v>0</v>
      </c>
      <c r="G171" s="107">
        <f t="shared" si="167"/>
        <v>28</v>
      </c>
      <c r="H171" s="107">
        <f t="shared" si="168"/>
        <v>0</v>
      </c>
      <c r="I171" s="107">
        <f t="shared" ca="1" si="195"/>
        <v>0</v>
      </c>
      <c r="J171" s="107">
        <f t="shared" ca="1" si="196"/>
        <v>0</v>
      </c>
      <c r="K171" s="108">
        <f>K170*'Customer Count'!$D$35</f>
        <v>17711.341515037042</v>
      </c>
      <c r="L171">
        <f t="shared" si="173"/>
        <v>0</v>
      </c>
      <c r="M171" s="8">
        <f t="shared" si="213"/>
        <v>-10908701.1490326</v>
      </c>
      <c r="N171" s="1">
        <f t="shared" ca="1" si="205"/>
        <v>5359930.7989539048</v>
      </c>
      <c r="O171" s="1">
        <f t="shared" ca="1" si="206"/>
        <v>0</v>
      </c>
      <c r="P171" s="1">
        <f t="shared" si="207"/>
        <v>8125590.7198266368</v>
      </c>
      <c r="Q171" s="1">
        <f t="shared" si="160"/>
        <v>0</v>
      </c>
      <c r="R171" s="1">
        <f t="shared" ca="1" si="161"/>
        <v>0</v>
      </c>
      <c r="S171" s="1">
        <f t="shared" ca="1" si="162"/>
        <v>0</v>
      </c>
      <c r="T171" s="1">
        <f t="shared" si="163"/>
        <v>11513477.364801781</v>
      </c>
      <c r="U171" s="1">
        <f t="shared" ca="1" si="208"/>
        <v>14090297.734549724</v>
      </c>
    </row>
    <row r="172" spans="1:21">
      <c r="A172" s="7">
        <v>46082</v>
      </c>
      <c r="B172">
        <f t="shared" si="183"/>
        <v>2026</v>
      </c>
      <c r="C172">
        <f t="shared" si="184"/>
        <v>3</v>
      </c>
      <c r="E172" s="106">
        <f t="shared" ref="E172:F172" ca="1" si="219">E160</f>
        <v>515.66</v>
      </c>
      <c r="F172" s="106">
        <f t="shared" ca="1" si="219"/>
        <v>0</v>
      </c>
      <c r="G172" s="107">
        <f t="shared" si="167"/>
        <v>31</v>
      </c>
      <c r="H172" s="107">
        <f t="shared" si="168"/>
        <v>1</v>
      </c>
      <c r="I172" s="107">
        <f t="shared" ca="1" si="195"/>
        <v>0</v>
      </c>
      <c r="J172" s="107">
        <f t="shared" ca="1" si="196"/>
        <v>0</v>
      </c>
      <c r="K172" s="108">
        <f>K171*'Customer Count'!$D$35</f>
        <v>17736.47867206925</v>
      </c>
      <c r="L172">
        <f t="shared" si="173"/>
        <v>0</v>
      </c>
      <c r="M172" s="8">
        <f t="shared" si="213"/>
        <v>-10908701.1490326</v>
      </c>
      <c r="N172" s="1">
        <f t="shared" ca="1" si="205"/>
        <v>4674675.5446741134</v>
      </c>
      <c r="O172" s="1">
        <f t="shared" ca="1" si="206"/>
        <v>0</v>
      </c>
      <c r="P172" s="1">
        <f t="shared" si="207"/>
        <v>8996189.7255223468</v>
      </c>
      <c r="Q172" s="1">
        <f t="shared" si="160"/>
        <v>-625752.80362413905</v>
      </c>
      <c r="R172" s="1">
        <f t="shared" ca="1" si="161"/>
        <v>0</v>
      </c>
      <c r="S172" s="1">
        <f t="shared" ca="1" si="162"/>
        <v>0</v>
      </c>
      <c r="T172" s="1">
        <f t="shared" si="163"/>
        <v>11529818.085704265</v>
      </c>
      <c r="U172" s="1">
        <f t="shared" ca="1" si="208"/>
        <v>13666229.403243985</v>
      </c>
    </row>
    <row r="173" spans="1:21">
      <c r="A173" s="7">
        <v>46113</v>
      </c>
      <c r="B173">
        <f t="shared" si="183"/>
        <v>2026</v>
      </c>
      <c r="C173">
        <f t="shared" si="184"/>
        <v>4</v>
      </c>
      <c r="E173" s="106">
        <f t="shared" ref="E173:F173" ca="1" si="220">E161</f>
        <v>322.11</v>
      </c>
      <c r="F173" s="106">
        <f t="shared" ca="1" si="220"/>
        <v>0.73</v>
      </c>
      <c r="G173" s="107">
        <f t="shared" si="167"/>
        <v>30</v>
      </c>
      <c r="H173" s="107">
        <f t="shared" si="168"/>
        <v>1</v>
      </c>
      <c r="I173" s="107">
        <f t="shared" ca="1" si="195"/>
        <v>0</v>
      </c>
      <c r="J173" s="107">
        <f t="shared" ca="1" si="196"/>
        <v>0</v>
      </c>
      <c r="K173" s="108">
        <f>K172*'Customer Count'!$D$35</f>
        <v>17761.651505487862</v>
      </c>
      <c r="L173">
        <f t="shared" si="173"/>
        <v>0</v>
      </c>
      <c r="M173" s="8">
        <f t="shared" si="213"/>
        <v>-10908701.1490326</v>
      </c>
      <c r="N173" s="1">
        <f t="shared" ca="1" si="205"/>
        <v>2920063.1030038763</v>
      </c>
      <c r="O173" s="1">
        <f t="shared" ca="1" si="206"/>
        <v>11078.333169299565</v>
      </c>
      <c r="P173" s="1">
        <f t="shared" si="207"/>
        <v>8705990.0569571108</v>
      </c>
      <c r="Q173" s="1">
        <f t="shared" si="160"/>
        <v>-625752.80362413905</v>
      </c>
      <c r="R173" s="1">
        <f t="shared" ca="1" si="161"/>
        <v>0</v>
      </c>
      <c r="S173" s="1">
        <f t="shared" ca="1" si="162"/>
        <v>0</v>
      </c>
      <c r="T173" s="1">
        <f t="shared" si="163"/>
        <v>11546181.998484505</v>
      </c>
      <c r="U173" s="1">
        <f t="shared" ca="1" si="208"/>
        <v>11648859.538958052</v>
      </c>
    </row>
    <row r="174" spans="1:21">
      <c r="A174" s="7">
        <v>46143</v>
      </c>
      <c r="B174">
        <f t="shared" si="183"/>
        <v>2026</v>
      </c>
      <c r="C174">
        <f t="shared" si="184"/>
        <v>5</v>
      </c>
      <c r="E174" s="106">
        <f t="shared" ref="E174:F174" ca="1" si="221">E162</f>
        <v>141.16000000000003</v>
      </c>
      <c r="F174" s="106">
        <f t="shared" ca="1" si="221"/>
        <v>29.409999999999997</v>
      </c>
      <c r="G174" s="107">
        <f t="shared" si="167"/>
        <v>31</v>
      </c>
      <c r="H174" s="107">
        <f t="shared" si="168"/>
        <v>1</v>
      </c>
      <c r="I174" s="107">
        <f t="shared" ca="1" si="195"/>
        <v>0</v>
      </c>
      <c r="J174" s="107">
        <f t="shared" ca="1" si="196"/>
        <v>0</v>
      </c>
      <c r="K174" s="108">
        <f>K173*'Customer Count'!$D$35</f>
        <v>17786.860065927267</v>
      </c>
      <c r="L174">
        <f t="shared" si="173"/>
        <v>0</v>
      </c>
      <c r="M174" s="8">
        <f t="shared" si="213"/>
        <v>-10908701.1490326</v>
      </c>
      <c r="N174" s="1">
        <f t="shared" ca="1" si="205"/>
        <v>1279674.979417054</v>
      </c>
      <c r="O174" s="1">
        <f t="shared" ca="1" si="206"/>
        <v>446320.24453301396</v>
      </c>
      <c r="P174" s="1">
        <f t="shared" si="207"/>
        <v>8996189.7255223468</v>
      </c>
      <c r="Q174" s="1">
        <f t="shared" si="160"/>
        <v>-625752.80362413905</v>
      </c>
      <c r="R174" s="1">
        <f t="shared" ca="1" si="161"/>
        <v>0</v>
      </c>
      <c r="S174" s="1">
        <f t="shared" ca="1" si="162"/>
        <v>0</v>
      </c>
      <c r="T174" s="1">
        <f t="shared" si="163"/>
        <v>11562569.136058016</v>
      </c>
      <c r="U174" s="1">
        <f t="shared" ca="1" si="208"/>
        <v>10750300.132873692</v>
      </c>
    </row>
    <row r="175" spans="1:21">
      <c r="A175" s="7">
        <v>46174</v>
      </c>
      <c r="B175">
        <f t="shared" ref="B175:B193" si="222">YEAR(A175)</f>
        <v>2026</v>
      </c>
      <c r="C175">
        <f t="shared" ref="C175:C193" si="223">MONTH(A175)</f>
        <v>6</v>
      </c>
      <c r="E175" s="106">
        <f t="shared" ref="E175:F175" ca="1" si="224">E163</f>
        <v>29.650000000000006</v>
      </c>
      <c r="F175" s="106">
        <f t="shared" ca="1" si="224"/>
        <v>65.02</v>
      </c>
      <c r="G175" s="107">
        <f t="shared" si="167"/>
        <v>30</v>
      </c>
      <c r="H175" s="107">
        <f t="shared" si="168"/>
        <v>0</v>
      </c>
      <c r="I175" s="107">
        <f t="shared" ca="1" si="195"/>
        <v>0</v>
      </c>
      <c r="J175" s="107">
        <f t="shared" ca="1" si="196"/>
        <v>0</v>
      </c>
      <c r="K175" s="108">
        <f>K174*'Customer Count'!$D$35</f>
        <v>17812.104404093719</v>
      </c>
      <c r="L175">
        <f t="shared" si="173"/>
        <v>0</v>
      </c>
      <c r="M175" s="8">
        <f t="shared" ref="M175:M180" si="225">$Z$8</f>
        <v>-10908701.1490326</v>
      </c>
      <c r="N175" s="1">
        <f t="shared" ca="1" si="205"/>
        <v>268789.76437883003</v>
      </c>
      <c r="O175" s="1">
        <f t="shared" ca="1" si="206"/>
        <v>986730.44201076403</v>
      </c>
      <c r="P175" s="1">
        <f t="shared" si="207"/>
        <v>8705990.0569571108</v>
      </c>
      <c r="Q175" s="1">
        <f t="shared" si="160"/>
        <v>0</v>
      </c>
      <c r="R175" s="1">
        <f t="shared" ca="1" si="161"/>
        <v>0</v>
      </c>
      <c r="S175" s="1">
        <f t="shared" ca="1" si="162"/>
        <v>0</v>
      </c>
      <c r="T175" s="1">
        <f t="shared" si="163"/>
        <v>11578979.531387025</v>
      </c>
      <c r="U175" s="1">
        <f t="shared" ca="1" si="208"/>
        <v>10631788.645701131</v>
      </c>
    </row>
    <row r="176" spans="1:21">
      <c r="A176" s="7">
        <v>46204</v>
      </c>
      <c r="B176">
        <f t="shared" si="222"/>
        <v>2026</v>
      </c>
      <c r="C176">
        <f t="shared" si="223"/>
        <v>7</v>
      </c>
      <c r="E176" s="106">
        <f t="shared" ref="E176:F176" ca="1" si="226">E164</f>
        <v>1.36</v>
      </c>
      <c r="F176" s="106">
        <f t="shared" ca="1" si="226"/>
        <v>144.48999999999998</v>
      </c>
      <c r="G176" s="107">
        <f t="shared" si="167"/>
        <v>31</v>
      </c>
      <c r="H176" s="107">
        <f t="shared" si="168"/>
        <v>0</v>
      </c>
      <c r="I176" s="107">
        <f t="shared" ca="1" si="195"/>
        <v>0</v>
      </c>
      <c r="J176" s="107">
        <f t="shared" ca="1" si="196"/>
        <v>0</v>
      </c>
      <c r="K176" s="108">
        <f>K175*'Customer Count'!$D$35</f>
        <v>17837.384570765433</v>
      </c>
      <c r="L176">
        <f t="shared" si="173"/>
        <v>0</v>
      </c>
      <c r="M176" s="8">
        <f t="shared" si="225"/>
        <v>-10908701.1490326</v>
      </c>
      <c r="N176" s="1">
        <f t="shared" ca="1" si="205"/>
        <v>12328.974015352744</v>
      </c>
      <c r="O176" s="1">
        <f t="shared" ca="1" si="206"/>
        <v>2192751.1775782113</v>
      </c>
      <c r="P176" s="1">
        <f t="shared" si="207"/>
        <v>8996189.7255223468</v>
      </c>
      <c r="Q176" s="1">
        <f t="shared" si="160"/>
        <v>0</v>
      </c>
      <c r="R176" s="1">
        <f t="shared" ca="1" si="161"/>
        <v>0</v>
      </c>
      <c r="S176" s="1">
        <f t="shared" ca="1" si="162"/>
        <v>0</v>
      </c>
      <c r="T176" s="1">
        <f t="shared" si="163"/>
        <v>11595413.217480542</v>
      </c>
      <c r="U176" s="1">
        <f t="shared" ca="1" si="208"/>
        <v>11887981.945563853</v>
      </c>
    </row>
    <row r="177" spans="1:21">
      <c r="A177" s="7">
        <v>46235</v>
      </c>
      <c r="B177">
        <f t="shared" si="222"/>
        <v>2026</v>
      </c>
      <c r="C177">
        <f t="shared" si="223"/>
        <v>8</v>
      </c>
      <c r="E177" s="106">
        <f t="shared" ref="E177:F177" ca="1" si="227">E165</f>
        <v>1.77</v>
      </c>
      <c r="F177" s="106">
        <f t="shared" ca="1" si="227"/>
        <v>137.61000000000004</v>
      </c>
      <c r="G177" s="107">
        <f t="shared" si="167"/>
        <v>31</v>
      </c>
      <c r="H177" s="107">
        <f t="shared" si="168"/>
        <v>0</v>
      </c>
      <c r="I177" s="107">
        <f t="shared" ca="1" si="195"/>
        <v>0</v>
      </c>
      <c r="J177" s="107">
        <f t="shared" ca="1" si="196"/>
        <v>0</v>
      </c>
      <c r="K177" s="108">
        <f>K176*'Customer Count'!$D$35</f>
        <v>17862.700616792692</v>
      </c>
      <c r="L177">
        <f t="shared" si="173"/>
        <v>0</v>
      </c>
      <c r="M177" s="8">
        <f t="shared" si="225"/>
        <v>-10908701.1490326</v>
      </c>
      <c r="N177" s="1">
        <f t="shared" ca="1" si="205"/>
        <v>16045.79706409879</v>
      </c>
      <c r="O177" s="1">
        <f t="shared" ca="1" si="206"/>
        <v>2088341.6814072791</v>
      </c>
      <c r="P177" s="1">
        <f t="shared" si="207"/>
        <v>8996189.7255223468</v>
      </c>
      <c r="Q177" s="1">
        <f t="shared" si="160"/>
        <v>0</v>
      </c>
      <c r="R177" s="1">
        <f t="shared" ca="1" si="161"/>
        <v>0</v>
      </c>
      <c r="S177" s="1">
        <f t="shared" ca="1" si="162"/>
        <v>0</v>
      </c>
      <c r="T177" s="1">
        <f t="shared" si="163"/>
        <v>11611870.227394424</v>
      </c>
      <c r="U177" s="1">
        <f t="shared" ca="1" si="208"/>
        <v>11803746.282355549</v>
      </c>
    </row>
    <row r="178" spans="1:21">
      <c r="A178" s="7">
        <v>46266</v>
      </c>
      <c r="B178">
        <f t="shared" si="222"/>
        <v>2026</v>
      </c>
      <c r="C178">
        <f t="shared" si="223"/>
        <v>9</v>
      </c>
      <c r="E178" s="106">
        <f t="shared" ref="E178:F178" ca="1" si="228">E166</f>
        <v>35.700000000000003</v>
      </c>
      <c r="F178" s="106">
        <f t="shared" ca="1" si="228"/>
        <v>64.09</v>
      </c>
      <c r="G178" s="107">
        <f t="shared" si="167"/>
        <v>30</v>
      </c>
      <c r="H178" s="107">
        <f t="shared" si="168"/>
        <v>1</v>
      </c>
      <c r="I178" s="107">
        <f t="shared" ca="1" si="195"/>
        <v>0</v>
      </c>
      <c r="J178" s="107">
        <f t="shared" ca="1" si="196"/>
        <v>0</v>
      </c>
      <c r="K178" s="108">
        <f>K177*'Customer Count'!$D$35</f>
        <v>17888.052593097953</v>
      </c>
      <c r="L178">
        <f t="shared" si="173"/>
        <v>0</v>
      </c>
      <c r="M178" s="8">
        <f t="shared" si="225"/>
        <v>-10908701.1490326</v>
      </c>
      <c r="N178" s="1">
        <f t="shared" ca="1" si="205"/>
        <v>323635.56790300953</v>
      </c>
      <c r="O178" s="1">
        <f t="shared" ca="1" si="206"/>
        <v>972616.94906905375</v>
      </c>
      <c r="P178" s="1">
        <f t="shared" si="207"/>
        <v>8705990.0569571108</v>
      </c>
      <c r="Q178" s="1">
        <f t="shared" si="160"/>
        <v>-625752.80362413905</v>
      </c>
      <c r="R178" s="1">
        <f t="shared" ca="1" si="161"/>
        <v>0</v>
      </c>
      <c r="S178" s="1">
        <f t="shared" ca="1" si="162"/>
        <v>0</v>
      </c>
      <c r="T178" s="1">
        <f t="shared" si="163"/>
        <v>11628350.594231447</v>
      </c>
      <c r="U178" s="1">
        <f t="shared" ca="1" si="208"/>
        <v>10096139.215503883</v>
      </c>
    </row>
    <row r="179" spans="1:21">
      <c r="A179" s="7">
        <v>46296</v>
      </c>
      <c r="B179">
        <f t="shared" si="222"/>
        <v>2026</v>
      </c>
      <c r="C179">
        <f t="shared" si="223"/>
        <v>10</v>
      </c>
      <c r="E179" s="106">
        <f t="shared" ref="E179:F179" ca="1" si="229">E167</f>
        <v>173.91</v>
      </c>
      <c r="F179" s="106">
        <f t="shared" ca="1" si="229"/>
        <v>11.709999999999999</v>
      </c>
      <c r="G179" s="107">
        <f t="shared" si="167"/>
        <v>31</v>
      </c>
      <c r="H179" s="107">
        <f t="shared" si="168"/>
        <v>1</v>
      </c>
      <c r="I179" s="107">
        <f t="shared" ca="1" si="195"/>
        <v>0</v>
      </c>
      <c r="J179" s="107">
        <f t="shared" ca="1" si="196"/>
        <v>0</v>
      </c>
      <c r="K179" s="108">
        <f>K178*'Customer Count'!$D$35</f>
        <v>17913.440550675943</v>
      </c>
      <c r="L179">
        <f t="shared" si="173"/>
        <v>0</v>
      </c>
      <c r="M179" s="8">
        <f t="shared" si="225"/>
        <v>-10908701.1490326</v>
      </c>
      <c r="N179" s="1">
        <f t="shared" ca="1" si="205"/>
        <v>1576567.5522132318</v>
      </c>
      <c r="O179" s="1">
        <f t="shared" ca="1" si="206"/>
        <v>177708.60467465466</v>
      </c>
      <c r="P179" s="1">
        <f t="shared" si="207"/>
        <v>8996189.7255223468</v>
      </c>
      <c r="Q179" s="1">
        <f t="shared" si="160"/>
        <v>-625752.80362413905</v>
      </c>
      <c r="R179" s="1">
        <f t="shared" ca="1" si="161"/>
        <v>0</v>
      </c>
      <c r="S179" s="1">
        <f t="shared" ca="1" si="162"/>
        <v>0</v>
      </c>
      <c r="T179" s="1">
        <f t="shared" si="163"/>
        <v>11644854.351141367</v>
      </c>
      <c r="U179" s="1">
        <f t="shared" ca="1" si="208"/>
        <v>10860866.280894861</v>
      </c>
    </row>
    <row r="180" spans="1:21">
      <c r="A180" s="7">
        <v>46327</v>
      </c>
      <c r="B180">
        <f t="shared" si="222"/>
        <v>2026</v>
      </c>
      <c r="C180">
        <f t="shared" si="223"/>
        <v>11</v>
      </c>
      <c r="E180" s="106">
        <f t="shared" ref="E180:F180" ca="1" si="230">E168</f>
        <v>358.74999999999994</v>
      </c>
      <c r="F180" s="106">
        <f t="shared" ca="1" si="230"/>
        <v>2.79</v>
      </c>
      <c r="G180" s="107">
        <f t="shared" si="167"/>
        <v>30</v>
      </c>
      <c r="H180" s="107">
        <f t="shared" si="168"/>
        <v>1</v>
      </c>
      <c r="I180" s="107">
        <f t="shared" ca="1" si="195"/>
        <v>0</v>
      </c>
      <c r="J180" s="107">
        <f t="shared" ca="1" si="196"/>
        <v>0</v>
      </c>
      <c r="K180" s="108">
        <f>K179*'Customer Count'!$D$35</f>
        <v>17938.864540593768</v>
      </c>
      <c r="L180">
        <f t="shared" si="173"/>
        <v>0</v>
      </c>
      <c r="M180" s="8">
        <f t="shared" si="225"/>
        <v>-10908701.1490326</v>
      </c>
      <c r="N180" s="1">
        <f t="shared" ca="1" si="205"/>
        <v>3252220.1676527909</v>
      </c>
      <c r="O180" s="1">
        <f t="shared" ca="1" si="206"/>
        <v>42340.47882513122</v>
      </c>
      <c r="P180" s="1">
        <f t="shared" si="207"/>
        <v>8705990.0569571108</v>
      </c>
      <c r="Q180" s="1">
        <f t="shared" si="160"/>
        <v>-625752.80362413905</v>
      </c>
      <c r="R180" s="1">
        <f t="shared" ca="1" si="161"/>
        <v>0</v>
      </c>
      <c r="S180" s="1">
        <f t="shared" ca="1" si="162"/>
        <v>0</v>
      </c>
      <c r="T180" s="1">
        <f t="shared" si="163"/>
        <v>11661381.531320989</v>
      </c>
      <c r="U180" s="1">
        <f t="shared" ca="1" si="208"/>
        <v>12127478.282099284</v>
      </c>
    </row>
    <row r="181" spans="1:21">
      <c r="A181" s="7">
        <v>46357</v>
      </c>
      <c r="B181">
        <f t="shared" si="222"/>
        <v>2026</v>
      </c>
      <c r="C181">
        <f t="shared" si="223"/>
        <v>12</v>
      </c>
      <c r="E181" s="106">
        <f t="shared" ref="E181:F181" ca="1" si="231">E169</f>
        <v>526.03</v>
      </c>
      <c r="F181" s="106">
        <f t="shared" ca="1" si="231"/>
        <v>0</v>
      </c>
      <c r="G181" s="107">
        <f t="shared" si="167"/>
        <v>31</v>
      </c>
      <c r="H181" s="107">
        <f t="shared" si="168"/>
        <v>0</v>
      </c>
      <c r="I181" s="107">
        <f t="shared" ca="1" si="195"/>
        <v>0</v>
      </c>
      <c r="J181" s="107">
        <f t="shared" ca="1" si="196"/>
        <v>0</v>
      </c>
      <c r="K181" s="108">
        <f>K180*'Customer Count'!$D$35</f>
        <v>17964.324613991004</v>
      </c>
      <c r="L181">
        <f t="shared" si="173"/>
        <v>0</v>
      </c>
      <c r="M181" s="8">
        <f t="shared" ref="M181:M193" si="232">$Z$8</f>
        <v>-10908701.1490326</v>
      </c>
      <c r="N181" s="1">
        <f t="shared" ca="1" si="205"/>
        <v>4768683.9715411784</v>
      </c>
      <c r="O181" s="1">
        <f t="shared" ca="1" si="206"/>
        <v>0</v>
      </c>
      <c r="P181" s="1">
        <f t="shared" si="207"/>
        <v>8996189.7255223468</v>
      </c>
      <c r="Q181" s="1">
        <f t="shared" si="160"/>
        <v>0</v>
      </c>
      <c r="R181" s="1">
        <f t="shared" ca="1" si="161"/>
        <v>0</v>
      </c>
      <c r="S181" s="1">
        <f t="shared" ca="1" si="162"/>
        <v>0</v>
      </c>
      <c r="T181" s="1">
        <f t="shared" si="163"/>
        <v>11677932.168014228</v>
      </c>
      <c r="U181" s="1">
        <f t="shared" ca="1" si="208"/>
        <v>14534104.716045152</v>
      </c>
    </row>
    <row r="182" spans="1:21">
      <c r="A182" s="7">
        <v>46388</v>
      </c>
      <c r="B182">
        <f t="shared" si="222"/>
        <v>2027</v>
      </c>
      <c r="C182">
        <f t="shared" si="223"/>
        <v>1</v>
      </c>
      <c r="E182" s="106">
        <f t="shared" ref="E182:F182" ca="1" si="233">E170</f>
        <v>653.76</v>
      </c>
      <c r="F182" s="106">
        <f t="shared" ca="1" si="233"/>
        <v>0</v>
      </c>
      <c r="G182" s="107">
        <f t="shared" si="167"/>
        <v>31</v>
      </c>
      <c r="H182" s="107">
        <f t="shared" si="168"/>
        <v>0</v>
      </c>
      <c r="I182" s="107">
        <f t="shared" ca="1" si="195"/>
        <v>0</v>
      </c>
      <c r="J182" s="107">
        <f t="shared" ca="1" si="196"/>
        <v>0</v>
      </c>
      <c r="K182" s="108">
        <f>K181*'Customer Count'!$D$35</f>
        <v>17989.820822079819</v>
      </c>
      <c r="L182">
        <f t="shared" si="173"/>
        <v>0</v>
      </c>
      <c r="M182" s="8">
        <f t="shared" si="232"/>
        <v>-10908701.1490326</v>
      </c>
      <c r="N182" s="1">
        <f t="shared" ca="1" si="205"/>
        <v>5926610.332556624</v>
      </c>
      <c r="O182" s="1">
        <f t="shared" ca="1" si="206"/>
        <v>0</v>
      </c>
      <c r="P182" s="1">
        <f t="shared" si="207"/>
        <v>8996189.7255223468</v>
      </c>
      <c r="Q182" s="1">
        <f t="shared" si="160"/>
        <v>0</v>
      </c>
      <c r="R182" s="1">
        <f t="shared" ca="1" si="161"/>
        <v>0</v>
      </c>
      <c r="S182" s="1">
        <f t="shared" ca="1" si="162"/>
        <v>0</v>
      </c>
      <c r="T182" s="1">
        <f t="shared" si="163"/>
        <v>11694506.294512192</v>
      </c>
      <c r="U182" s="1">
        <f t="shared" ca="1" si="208"/>
        <v>15708605.203558562</v>
      </c>
    </row>
    <row r="183" spans="1:21">
      <c r="A183" s="7">
        <v>46419</v>
      </c>
      <c r="B183">
        <f t="shared" si="222"/>
        <v>2027</v>
      </c>
      <c r="C183">
        <f t="shared" si="223"/>
        <v>2</v>
      </c>
      <c r="E183" s="106">
        <f t="shared" ref="E183:F183" ca="1" si="234">E171</f>
        <v>591.25000000000011</v>
      </c>
      <c r="F183" s="106">
        <f t="shared" ca="1" si="234"/>
        <v>0</v>
      </c>
      <c r="G183" s="107">
        <f t="shared" ref="G183:G193" si="235">G135</f>
        <v>28</v>
      </c>
      <c r="H183" s="107">
        <f t="shared" ref="H183:H193" si="236">H171</f>
        <v>0</v>
      </c>
      <c r="I183" s="107">
        <f t="shared" ca="1" si="195"/>
        <v>0</v>
      </c>
      <c r="J183" s="107">
        <f t="shared" ca="1" si="196"/>
        <v>0</v>
      </c>
      <c r="K183" s="108">
        <f>K182*'Customer Count'!$D$35</f>
        <v>18015.353216145053</v>
      </c>
      <c r="L183">
        <f t="shared" si="173"/>
        <v>0</v>
      </c>
      <c r="M183" s="8">
        <f t="shared" si="232"/>
        <v>-10908701.1490326</v>
      </c>
      <c r="N183" s="1">
        <f t="shared" ca="1" si="205"/>
        <v>5359930.7989539048</v>
      </c>
      <c r="O183" s="1">
        <f t="shared" ca="1" si="206"/>
        <v>0</v>
      </c>
      <c r="P183" s="1">
        <f t="shared" si="207"/>
        <v>8125590.7198266368</v>
      </c>
      <c r="Q183" s="1">
        <f t="shared" si="160"/>
        <v>0</v>
      </c>
      <c r="R183" s="1">
        <f t="shared" ca="1" si="161"/>
        <v>0</v>
      </c>
      <c r="S183" s="1">
        <f t="shared" ca="1" si="162"/>
        <v>0</v>
      </c>
      <c r="T183" s="1">
        <f t="shared" si="163"/>
        <v>11711103.944153225</v>
      </c>
      <c r="U183" s="1">
        <f t="shared" ca="1" si="208"/>
        <v>14287924.313901167</v>
      </c>
    </row>
    <row r="184" spans="1:21">
      <c r="A184" s="7">
        <v>46447</v>
      </c>
      <c r="B184">
        <f t="shared" si="222"/>
        <v>2027</v>
      </c>
      <c r="C184">
        <f t="shared" si="223"/>
        <v>3</v>
      </c>
      <c r="E184" s="106">
        <f t="shared" ref="E184:F184" ca="1" si="237">E172</f>
        <v>515.66</v>
      </c>
      <c r="F184" s="106">
        <f t="shared" ca="1" si="237"/>
        <v>0</v>
      </c>
      <c r="G184" s="107">
        <f t="shared" si="235"/>
        <v>31</v>
      </c>
      <c r="H184" s="107">
        <f t="shared" si="236"/>
        <v>1</v>
      </c>
      <c r="I184" s="107">
        <f t="shared" ca="1" si="195"/>
        <v>0</v>
      </c>
      <c r="J184" s="107">
        <f t="shared" ca="1" si="196"/>
        <v>0</v>
      </c>
      <c r="K184" s="108">
        <f>K183*'Customer Count'!$D$35</f>
        <v>18040.921847544341</v>
      </c>
      <c r="L184">
        <f t="shared" si="173"/>
        <v>0</v>
      </c>
      <c r="M184" s="8">
        <f t="shared" si="232"/>
        <v>-10908701.1490326</v>
      </c>
      <c r="N184" s="1">
        <f t="shared" ca="1" si="205"/>
        <v>4674675.5446741134</v>
      </c>
      <c r="O184" s="1">
        <f t="shared" ca="1" si="206"/>
        <v>0</v>
      </c>
      <c r="P184" s="1">
        <f t="shared" si="207"/>
        <v>8996189.7255223468</v>
      </c>
      <c r="Q184" s="1">
        <f t="shared" si="160"/>
        <v>-625752.80362413905</v>
      </c>
      <c r="R184" s="1">
        <f t="shared" ca="1" si="161"/>
        <v>0</v>
      </c>
      <c r="S184" s="1">
        <f t="shared" ca="1" si="162"/>
        <v>0</v>
      </c>
      <c r="T184" s="1">
        <f t="shared" si="163"/>
        <v>11727725.150322996</v>
      </c>
      <c r="U184" s="1">
        <f t="shared" ca="1" si="208"/>
        <v>13864136.467862718</v>
      </c>
    </row>
    <row r="185" spans="1:21">
      <c r="A185" s="7">
        <v>46478</v>
      </c>
      <c r="B185">
        <f t="shared" si="222"/>
        <v>2027</v>
      </c>
      <c r="C185">
        <f t="shared" si="223"/>
        <v>4</v>
      </c>
      <c r="E185" s="106">
        <f t="shared" ref="E185:F185" ca="1" si="238">E173</f>
        <v>322.11</v>
      </c>
      <c r="F185" s="106">
        <f t="shared" ca="1" si="238"/>
        <v>0.73</v>
      </c>
      <c r="G185" s="107">
        <f t="shared" si="235"/>
        <v>30</v>
      </c>
      <c r="H185" s="107">
        <f t="shared" si="236"/>
        <v>1</v>
      </c>
      <c r="I185" s="107">
        <f t="shared" ca="1" si="195"/>
        <v>0</v>
      </c>
      <c r="J185" s="107">
        <f t="shared" ca="1" si="196"/>
        <v>0</v>
      </c>
      <c r="K185" s="108">
        <f>K184*'Customer Count'!$D$35</f>
        <v>18066.526767708208</v>
      </c>
      <c r="L185">
        <f t="shared" si="173"/>
        <v>0</v>
      </c>
      <c r="M185" s="8">
        <f t="shared" si="232"/>
        <v>-10908701.1490326</v>
      </c>
      <c r="N185" s="1">
        <f t="shared" ca="1" si="205"/>
        <v>2920063.1030038763</v>
      </c>
      <c r="O185" s="1">
        <f t="shared" ca="1" si="206"/>
        <v>11078.333169299565</v>
      </c>
      <c r="P185" s="1">
        <f t="shared" si="207"/>
        <v>8705990.0569571108</v>
      </c>
      <c r="Q185" s="1">
        <f t="shared" si="160"/>
        <v>-625752.80362413905</v>
      </c>
      <c r="R185" s="1">
        <f t="shared" ca="1" si="161"/>
        <v>0</v>
      </c>
      <c r="S185" s="1">
        <f t="shared" ca="1" si="162"/>
        <v>0</v>
      </c>
      <c r="T185" s="1">
        <f t="shared" si="163"/>
        <v>11744369.946454557</v>
      </c>
      <c r="U185" s="1">
        <f t="shared" ca="1" si="208"/>
        <v>11847047.486928103</v>
      </c>
    </row>
    <row r="186" spans="1:21">
      <c r="A186" s="7">
        <v>46508</v>
      </c>
      <c r="B186">
        <f t="shared" si="222"/>
        <v>2027</v>
      </c>
      <c r="C186">
        <f t="shared" si="223"/>
        <v>5</v>
      </c>
      <c r="E186" s="106">
        <f t="shared" ref="E186:F186" ca="1" si="239">E174</f>
        <v>141.16000000000003</v>
      </c>
      <c r="F186" s="106">
        <f t="shared" ca="1" si="239"/>
        <v>29.409999999999997</v>
      </c>
      <c r="G186" s="107">
        <f t="shared" si="235"/>
        <v>31</v>
      </c>
      <c r="H186" s="107">
        <f t="shared" si="236"/>
        <v>1</v>
      </c>
      <c r="I186" s="107">
        <f t="shared" ref="I186:I193" ca="1" si="240">E186*L186</f>
        <v>0</v>
      </c>
      <c r="J186" s="107">
        <f t="shared" ref="J186:J193" ca="1" si="241">F186*L186</f>
        <v>0</v>
      </c>
      <c r="K186" s="108">
        <f>K185*'Customer Count'!$D$35</f>
        <v>18092.168028140168</v>
      </c>
      <c r="L186">
        <f t="shared" si="173"/>
        <v>0</v>
      </c>
      <c r="M186" s="8">
        <f t="shared" si="232"/>
        <v>-10908701.1490326</v>
      </c>
      <c r="N186" s="1">
        <f t="shared" ca="1" si="205"/>
        <v>1279674.979417054</v>
      </c>
      <c r="O186" s="1">
        <f t="shared" ca="1" si="206"/>
        <v>446320.24453301396</v>
      </c>
      <c r="P186" s="1">
        <f t="shared" si="207"/>
        <v>8996189.7255223468</v>
      </c>
      <c r="Q186" s="1">
        <f t="shared" si="160"/>
        <v>-625752.80362413905</v>
      </c>
      <c r="R186" s="1">
        <f t="shared" ca="1" si="161"/>
        <v>0</v>
      </c>
      <c r="S186" s="1">
        <f t="shared" ca="1" si="162"/>
        <v>0</v>
      </c>
      <c r="T186" s="1">
        <f t="shared" si="163"/>
        <v>11761038.366028406</v>
      </c>
      <c r="U186" s="1">
        <f t="shared" ca="1" si="208"/>
        <v>10948769.362844082</v>
      </c>
    </row>
    <row r="187" spans="1:21">
      <c r="A187" s="7">
        <v>46539</v>
      </c>
      <c r="B187">
        <f t="shared" si="222"/>
        <v>2027</v>
      </c>
      <c r="C187">
        <f t="shared" si="223"/>
        <v>6</v>
      </c>
      <c r="E187" s="106">
        <f t="shared" ref="E187:F187" ca="1" si="242">E175</f>
        <v>29.650000000000006</v>
      </c>
      <c r="F187" s="106">
        <f t="shared" ca="1" si="242"/>
        <v>65.02</v>
      </c>
      <c r="G187" s="107">
        <f t="shared" si="235"/>
        <v>30</v>
      </c>
      <c r="H187" s="107">
        <f t="shared" si="236"/>
        <v>0</v>
      </c>
      <c r="I187" s="107">
        <f t="shared" ca="1" si="240"/>
        <v>0</v>
      </c>
      <c r="J187" s="107">
        <f t="shared" ca="1" si="241"/>
        <v>0</v>
      </c>
      <c r="K187" s="108">
        <f>K186*'Customer Count'!$D$35</f>
        <v>18117.845680416835</v>
      </c>
      <c r="L187">
        <f t="shared" si="173"/>
        <v>0</v>
      </c>
      <c r="M187" s="8">
        <f t="shared" si="232"/>
        <v>-10908701.1490326</v>
      </c>
      <c r="N187" s="1">
        <f t="shared" ca="1" si="205"/>
        <v>268789.76437883003</v>
      </c>
      <c r="O187" s="1">
        <f t="shared" ca="1" si="206"/>
        <v>986730.44201076403</v>
      </c>
      <c r="P187" s="1">
        <f t="shared" si="207"/>
        <v>8705990.0569571108</v>
      </c>
      <c r="Q187" s="1">
        <f t="shared" si="160"/>
        <v>0</v>
      </c>
      <c r="R187" s="1">
        <f t="shared" ca="1" si="161"/>
        <v>0</v>
      </c>
      <c r="S187" s="1">
        <f t="shared" ca="1" si="162"/>
        <v>0</v>
      </c>
      <c r="T187" s="1">
        <f t="shared" si="163"/>
        <v>11777730.44257256</v>
      </c>
      <c r="U187" s="1">
        <f t="shared" ca="1" si="208"/>
        <v>10830539.556886666</v>
      </c>
    </row>
    <row r="188" spans="1:21">
      <c r="A188" s="7">
        <v>46569</v>
      </c>
      <c r="B188">
        <f t="shared" si="222"/>
        <v>2027</v>
      </c>
      <c r="C188">
        <f t="shared" si="223"/>
        <v>7</v>
      </c>
      <c r="E188" s="106">
        <f t="shared" ref="E188:F188" ca="1" si="243">E176</f>
        <v>1.36</v>
      </c>
      <c r="F188" s="106">
        <f t="shared" ca="1" si="243"/>
        <v>144.48999999999998</v>
      </c>
      <c r="G188" s="107">
        <f t="shared" si="235"/>
        <v>31</v>
      </c>
      <c r="H188" s="107">
        <f t="shared" si="236"/>
        <v>0</v>
      </c>
      <c r="I188" s="107">
        <f t="shared" ca="1" si="240"/>
        <v>0</v>
      </c>
      <c r="J188" s="107">
        <f t="shared" ca="1" si="241"/>
        <v>0</v>
      </c>
      <c r="K188" s="108">
        <f>K187*'Customer Count'!$D$35</f>
        <v>18143.559776188024</v>
      </c>
      <c r="L188">
        <f t="shared" si="173"/>
        <v>0</v>
      </c>
      <c r="M188" s="8">
        <f t="shared" si="232"/>
        <v>-10908701.1490326</v>
      </c>
      <c r="N188" s="1">
        <f t="shared" ca="1" si="205"/>
        <v>12328.974015352744</v>
      </c>
      <c r="O188" s="1">
        <f t="shared" ca="1" si="206"/>
        <v>2192751.1775782113</v>
      </c>
      <c r="P188" s="1">
        <f t="shared" si="207"/>
        <v>8996189.7255223468</v>
      </c>
      <c r="Q188" s="1">
        <f t="shared" si="160"/>
        <v>0</v>
      </c>
      <c r="R188" s="1">
        <f t="shared" ca="1" si="161"/>
        <v>0</v>
      </c>
      <c r="S188" s="1">
        <f t="shared" ca="1" si="162"/>
        <v>0</v>
      </c>
      <c r="T188" s="1">
        <f t="shared" si="163"/>
        <v>11794446.209662624</v>
      </c>
      <c r="U188" s="1">
        <f t="shared" ca="1" si="208"/>
        <v>12087014.937745934</v>
      </c>
    </row>
    <row r="189" spans="1:21">
      <c r="A189" s="7">
        <v>46600</v>
      </c>
      <c r="B189">
        <f t="shared" si="222"/>
        <v>2027</v>
      </c>
      <c r="C189">
        <f t="shared" si="223"/>
        <v>8</v>
      </c>
      <c r="E189" s="106">
        <f t="shared" ref="E189:F189" ca="1" si="244">E177</f>
        <v>1.77</v>
      </c>
      <c r="F189" s="106">
        <f t="shared" ca="1" si="244"/>
        <v>137.61000000000004</v>
      </c>
      <c r="G189" s="107">
        <f t="shared" si="235"/>
        <v>31</v>
      </c>
      <c r="H189" s="107">
        <f t="shared" si="236"/>
        <v>0</v>
      </c>
      <c r="I189" s="107">
        <f t="shared" ca="1" si="240"/>
        <v>0</v>
      </c>
      <c r="J189" s="107">
        <f t="shared" ca="1" si="241"/>
        <v>0</v>
      </c>
      <c r="K189" s="108">
        <f>K188*'Customer Count'!$D$35</f>
        <v>18169.310367176859</v>
      </c>
      <c r="L189">
        <f t="shared" si="173"/>
        <v>0</v>
      </c>
      <c r="M189" s="8">
        <f t="shared" si="232"/>
        <v>-10908701.1490326</v>
      </c>
      <c r="N189" s="1">
        <f t="shared" ca="1" si="205"/>
        <v>16045.79706409879</v>
      </c>
      <c r="O189" s="1">
        <f t="shared" ca="1" si="206"/>
        <v>2088341.6814072791</v>
      </c>
      <c r="P189" s="1">
        <f t="shared" si="207"/>
        <v>8996189.7255223468</v>
      </c>
      <c r="Q189" s="1">
        <f t="shared" si="160"/>
        <v>0</v>
      </c>
      <c r="R189" s="1">
        <f t="shared" ca="1" si="161"/>
        <v>0</v>
      </c>
      <c r="S189" s="1">
        <f t="shared" ca="1" si="162"/>
        <v>0</v>
      </c>
      <c r="T189" s="1">
        <f t="shared" si="163"/>
        <v>11811185.700921854</v>
      </c>
      <c r="U189" s="1">
        <f t="shared" ca="1" si="208"/>
        <v>12003061.755882978</v>
      </c>
    </row>
    <row r="190" spans="1:21">
      <c r="A190" s="7">
        <v>46631</v>
      </c>
      <c r="B190">
        <f t="shared" si="222"/>
        <v>2027</v>
      </c>
      <c r="C190">
        <f t="shared" si="223"/>
        <v>9</v>
      </c>
      <c r="E190" s="106">
        <f t="shared" ref="E190:F190" ca="1" si="245">E178</f>
        <v>35.700000000000003</v>
      </c>
      <c r="F190" s="106">
        <f t="shared" ca="1" si="245"/>
        <v>64.09</v>
      </c>
      <c r="G190" s="107">
        <f t="shared" si="235"/>
        <v>30</v>
      </c>
      <c r="H190" s="107">
        <f t="shared" si="236"/>
        <v>1</v>
      </c>
      <c r="I190" s="107">
        <f t="shared" ca="1" si="240"/>
        <v>0</v>
      </c>
      <c r="J190" s="107">
        <f t="shared" ca="1" si="241"/>
        <v>0</v>
      </c>
      <c r="K190" s="108">
        <f>K189*'Customer Count'!$D$35</f>
        <v>18195.097505179863</v>
      </c>
      <c r="L190">
        <f t="shared" si="173"/>
        <v>0</v>
      </c>
      <c r="M190" s="8">
        <f t="shared" si="232"/>
        <v>-10908701.1490326</v>
      </c>
      <c r="N190" s="1">
        <f t="shared" ca="1" si="205"/>
        <v>323635.56790300953</v>
      </c>
      <c r="O190" s="1">
        <f t="shared" ca="1" si="206"/>
        <v>972616.94906905375</v>
      </c>
      <c r="P190" s="1">
        <f t="shared" si="207"/>
        <v>8705990.0569571108</v>
      </c>
      <c r="Q190" s="1">
        <f t="shared" si="160"/>
        <v>-625752.80362413905</v>
      </c>
      <c r="R190" s="1">
        <f t="shared" ca="1" si="161"/>
        <v>0</v>
      </c>
      <c r="S190" s="1">
        <f t="shared" ca="1" si="162"/>
        <v>0</v>
      </c>
      <c r="T190" s="1">
        <f t="shared" si="163"/>
        <v>11827948.950021226</v>
      </c>
      <c r="U190" s="1">
        <f t="shared" ca="1" si="208"/>
        <v>10295737.57129366</v>
      </c>
    </row>
    <row r="191" spans="1:21">
      <c r="A191" s="7">
        <v>46661</v>
      </c>
      <c r="B191">
        <f t="shared" si="222"/>
        <v>2027</v>
      </c>
      <c r="C191">
        <f t="shared" si="223"/>
        <v>10</v>
      </c>
      <c r="E191" s="106">
        <f t="shared" ref="E191:F191" ca="1" si="246">E179</f>
        <v>173.91</v>
      </c>
      <c r="F191" s="106">
        <f t="shared" ca="1" si="246"/>
        <v>11.709999999999999</v>
      </c>
      <c r="G191" s="107">
        <f t="shared" si="235"/>
        <v>31</v>
      </c>
      <c r="H191" s="107">
        <f t="shared" si="236"/>
        <v>1</v>
      </c>
      <c r="I191" s="107">
        <f t="shared" ca="1" si="240"/>
        <v>0</v>
      </c>
      <c r="J191" s="107">
        <f t="shared" ca="1" si="241"/>
        <v>0</v>
      </c>
      <c r="K191" s="108">
        <f>K190*'Customer Count'!$D$35</f>
        <v>18220.921242067085</v>
      </c>
      <c r="L191">
        <f t="shared" si="173"/>
        <v>0</v>
      </c>
      <c r="M191" s="8">
        <f t="shared" si="232"/>
        <v>-10908701.1490326</v>
      </c>
      <c r="N191" s="1">
        <f t="shared" ca="1" si="205"/>
        <v>1576567.5522132318</v>
      </c>
      <c r="O191" s="1">
        <f t="shared" ca="1" si="206"/>
        <v>177708.60467465466</v>
      </c>
      <c r="P191" s="1">
        <f t="shared" si="207"/>
        <v>8996189.7255223468</v>
      </c>
      <c r="Q191" s="1">
        <f t="shared" si="160"/>
        <v>-625752.80362413905</v>
      </c>
      <c r="R191" s="1">
        <f t="shared" ca="1" si="161"/>
        <v>0</v>
      </c>
      <c r="S191" s="1">
        <f t="shared" ca="1" si="162"/>
        <v>0</v>
      </c>
      <c r="T191" s="1">
        <f t="shared" si="163"/>
        <v>11844735.990679506</v>
      </c>
      <c r="U191" s="1">
        <f t="shared" ca="1" si="208"/>
        <v>11060747.920433</v>
      </c>
    </row>
    <row r="192" spans="1:21">
      <c r="A192" s="7">
        <v>46692</v>
      </c>
      <c r="B192">
        <f t="shared" si="222"/>
        <v>2027</v>
      </c>
      <c r="C192">
        <f t="shared" si="223"/>
        <v>11</v>
      </c>
      <c r="E192" s="106">
        <f t="shared" ref="E192:F192" ca="1" si="247">E180</f>
        <v>358.74999999999994</v>
      </c>
      <c r="F192" s="106">
        <f t="shared" ca="1" si="247"/>
        <v>2.79</v>
      </c>
      <c r="G192" s="107">
        <f t="shared" si="235"/>
        <v>30</v>
      </c>
      <c r="H192" s="107">
        <f t="shared" si="236"/>
        <v>1</v>
      </c>
      <c r="I192" s="107">
        <f t="shared" ca="1" si="240"/>
        <v>0</v>
      </c>
      <c r="J192" s="107">
        <f t="shared" ca="1" si="241"/>
        <v>0</v>
      </c>
      <c r="K192" s="108">
        <f>K191*'Customer Count'!$D$35</f>
        <v>18246.781629782181</v>
      </c>
      <c r="L192">
        <f t="shared" si="173"/>
        <v>0</v>
      </c>
      <c r="M192" s="8">
        <f t="shared" si="232"/>
        <v>-10908701.1490326</v>
      </c>
      <c r="N192" s="1">
        <f t="shared" ca="1" si="205"/>
        <v>3252220.1676527909</v>
      </c>
      <c r="O192" s="1">
        <f t="shared" ca="1" si="206"/>
        <v>42340.47882513122</v>
      </c>
      <c r="P192" s="1">
        <f t="shared" si="207"/>
        <v>8705990.0569571108</v>
      </c>
      <c r="Q192" s="1">
        <f t="shared" si="160"/>
        <v>-625752.80362413905</v>
      </c>
      <c r="R192" s="1">
        <f t="shared" ca="1" si="161"/>
        <v>0</v>
      </c>
      <c r="S192" s="1">
        <f t="shared" ca="1" si="162"/>
        <v>0</v>
      </c>
      <c r="T192" s="1">
        <f t="shared" si="163"/>
        <v>11861546.856663316</v>
      </c>
      <c r="U192" s="1">
        <f t="shared" ca="1" si="208"/>
        <v>12327643.607441612</v>
      </c>
    </row>
    <row r="193" spans="1:21">
      <c r="A193" s="7">
        <v>46722</v>
      </c>
      <c r="B193">
        <f t="shared" si="222"/>
        <v>2027</v>
      </c>
      <c r="C193">
        <f t="shared" si="223"/>
        <v>12</v>
      </c>
      <c r="E193" s="106">
        <f t="shared" ref="E193:F193" ca="1" si="248">E181</f>
        <v>526.03</v>
      </c>
      <c r="F193" s="106">
        <f t="shared" ca="1" si="248"/>
        <v>0</v>
      </c>
      <c r="G193" s="107">
        <f t="shared" si="235"/>
        <v>31</v>
      </c>
      <c r="H193" s="107">
        <f t="shared" si="236"/>
        <v>0</v>
      </c>
      <c r="I193" s="107">
        <f t="shared" ca="1" si="240"/>
        <v>0</v>
      </c>
      <c r="J193" s="107">
        <f t="shared" ca="1" si="241"/>
        <v>0</v>
      </c>
      <c r="K193" s="108">
        <f>K192*'Customer Count'!$D$35</f>
        <v>18272.67872034253</v>
      </c>
      <c r="L193">
        <f t="shared" si="173"/>
        <v>0</v>
      </c>
      <c r="M193" s="8">
        <f t="shared" si="232"/>
        <v>-10908701.1490326</v>
      </c>
      <c r="N193" s="1">
        <f t="shared" ca="1" si="205"/>
        <v>4768683.9715411784</v>
      </c>
      <c r="O193" s="1">
        <f t="shared" ca="1" si="206"/>
        <v>0</v>
      </c>
      <c r="P193" s="1">
        <f t="shared" si="207"/>
        <v>8996189.7255223468</v>
      </c>
      <c r="Q193" s="1">
        <f t="shared" si="160"/>
        <v>0</v>
      </c>
      <c r="R193" s="1">
        <f t="shared" ca="1" si="161"/>
        <v>0</v>
      </c>
      <c r="S193" s="1">
        <f t="shared" ca="1" si="162"/>
        <v>0</v>
      </c>
      <c r="T193" s="1">
        <f t="shared" si="163"/>
        <v>11878381.581787195</v>
      </c>
      <c r="U193" s="1">
        <f t="shared" ca="1" si="208"/>
        <v>14734554.129818119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>
    <tabColor theme="4" tint="0.79998168889431442"/>
  </sheetPr>
  <dimension ref="A1:AH193"/>
  <sheetViews>
    <sheetView topLeftCell="L1" workbookViewId="0">
      <selection activeCell="S31" sqref="S31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22" max="22" width="12.140625" customWidth="1"/>
    <col min="23" max="23" width="13.42578125" customWidth="1"/>
    <col min="24" max="24" width="12.5703125" bestFit="1" customWidth="1"/>
    <col min="25" max="25" width="12" bestFit="1" customWidth="1"/>
    <col min="26" max="26" width="10.28515625" bestFit="1" customWidth="1"/>
    <col min="27" max="30" width="10.85546875" bestFit="1" customWidth="1"/>
    <col min="31" max="31" width="10.28515625" bestFit="1" customWidth="1"/>
    <col min="32" max="33" width="10.85546875" bestFit="1" customWidth="1"/>
    <col min="34" max="34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0" t="str">
        <f>Dataset!BK1</f>
        <v>COVID_AM</v>
      </c>
      <c r="I1" t="str">
        <f>Dataset!BI1</f>
        <v>Shoulder</v>
      </c>
      <c r="K1" t="str">
        <f>U10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0" t="str">
        <f>H1</f>
        <v>COVID_AM</v>
      </c>
      <c r="P1" t="str">
        <f>I1</f>
        <v>Shoulder</v>
      </c>
      <c r="Q1" s="36" t="s">
        <v>138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 s="109">
        <f ca="1">Weather!CD61</f>
        <v>591.76</v>
      </c>
      <c r="F2" s="109">
        <f ca="1">Weather!CE61</f>
        <v>0</v>
      </c>
      <c r="G2" s="8">
        <f>Dataset!AR2</f>
        <v>31</v>
      </c>
      <c r="H2" s="100">
        <f>Dataset!BK2</f>
        <v>0</v>
      </c>
      <c r="I2">
        <f>Dataset!BI2</f>
        <v>0</v>
      </c>
      <c r="K2" s="8">
        <f t="shared" ref="K2:K33" si="0">$V$10</f>
        <v>500438.66002610797</v>
      </c>
      <c r="L2" s="1">
        <f t="shared" ref="L2:L33" ca="1" si="1">E2*$V$11</f>
        <v>1241277.0240498716</v>
      </c>
      <c r="M2" s="1">
        <f t="shared" ref="M2:M33" ca="1" si="2">F2*$V$12</f>
        <v>0</v>
      </c>
      <c r="N2" s="1">
        <f t="shared" ref="N2:N33" si="3">G2*$V$13</f>
        <v>3021081.3057071134</v>
      </c>
      <c r="O2" s="1">
        <f>H2*$V$14</f>
        <v>0</v>
      </c>
      <c r="P2" s="1">
        <f>I2*$V$15</f>
        <v>0</v>
      </c>
      <c r="Q2" s="1">
        <f ca="1">SUM(K2:P2)</f>
        <v>4762796.9897830933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 s="109">
        <f ca="1">Weather!CD62</f>
        <v>534.85000000000014</v>
      </c>
      <c r="F3" s="109">
        <f ca="1">Weather!CE62</f>
        <v>0</v>
      </c>
      <c r="G3" s="8">
        <f>Dataset!AR3</f>
        <v>29</v>
      </c>
      <c r="H3" s="100">
        <f>Dataset!BK3</f>
        <v>0</v>
      </c>
      <c r="I3">
        <f>Dataset!BI3</f>
        <v>0</v>
      </c>
      <c r="K3" s="8">
        <f t="shared" si="0"/>
        <v>500438.66002610797</v>
      </c>
      <c r="L3" s="1">
        <f t="shared" ca="1" si="1"/>
        <v>1121902.4880239861</v>
      </c>
      <c r="M3" s="1">
        <f t="shared" ca="1" si="2"/>
        <v>0</v>
      </c>
      <c r="N3" s="1">
        <f t="shared" si="3"/>
        <v>2826172.8343711705</v>
      </c>
      <c r="O3" s="1">
        <f t="shared" ref="O3:O66" si="4">H3*$V$14</f>
        <v>0</v>
      </c>
      <c r="P3" s="1">
        <f t="shared" ref="P3:P66" si="5">I3*$V$15</f>
        <v>0</v>
      </c>
      <c r="Q3" s="1">
        <f t="shared" ref="Q3:Q66" ca="1" si="6">SUM(K3:P3)</f>
        <v>4448513.9824212641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 s="109">
        <f ca="1">Weather!CD63</f>
        <v>453.9</v>
      </c>
      <c r="F4" s="109">
        <f ca="1">Weather!CE63</f>
        <v>0.24</v>
      </c>
      <c r="G4" s="8">
        <f>Dataset!AR4</f>
        <v>31</v>
      </c>
      <c r="H4" s="100">
        <f>Dataset!BK4</f>
        <v>0</v>
      </c>
      <c r="I4">
        <f>Dataset!BI4</f>
        <v>1</v>
      </c>
      <c r="K4" s="8">
        <f t="shared" si="0"/>
        <v>500438.66002610797</v>
      </c>
      <c r="L4" s="1">
        <f t="shared" ca="1" si="1"/>
        <v>952101.59729660116</v>
      </c>
      <c r="M4" s="1">
        <f t="shared" ca="1" si="2"/>
        <v>808.36446206606161</v>
      </c>
      <c r="N4" s="1">
        <f t="shared" si="3"/>
        <v>3021081.3057071134</v>
      </c>
      <c r="O4" s="1">
        <f t="shared" si="4"/>
        <v>0</v>
      </c>
      <c r="P4" s="1">
        <f t="shared" si="5"/>
        <v>-81331.103518595395</v>
      </c>
      <c r="Q4" s="1">
        <f t="shared" ca="1" si="6"/>
        <v>4393098.8239732934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 s="109">
        <f ca="1">Weather!CD64</f>
        <v>263.77999999999997</v>
      </c>
      <c r="F5" s="109">
        <f ca="1">Weather!CE64</f>
        <v>2.4</v>
      </c>
      <c r="G5" s="8">
        <f>Dataset!AR5</f>
        <v>30</v>
      </c>
      <c r="H5" s="100">
        <f>Dataset!BK5</f>
        <v>0</v>
      </c>
      <c r="I5">
        <f>Dataset!BI5</f>
        <v>1</v>
      </c>
      <c r="K5" s="8">
        <f t="shared" si="0"/>
        <v>500438.66002610797</v>
      </c>
      <c r="L5" s="1">
        <f t="shared" ca="1" si="1"/>
        <v>553305.48432451522</v>
      </c>
      <c r="M5" s="1">
        <f t="shared" ca="1" si="2"/>
        <v>8083.6446206606161</v>
      </c>
      <c r="N5" s="1">
        <f t="shared" si="3"/>
        <v>2923627.0700391419</v>
      </c>
      <c r="O5" s="1">
        <f t="shared" si="4"/>
        <v>0</v>
      </c>
      <c r="P5" s="1">
        <f t="shared" si="5"/>
        <v>-81331.103518595395</v>
      </c>
      <c r="Q5" s="1">
        <f t="shared" ca="1" si="6"/>
        <v>3904123.7554918304</v>
      </c>
      <c r="U5" t="s">
        <v>270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 s="109">
        <f ca="1">Weather!CD65</f>
        <v>96.78</v>
      </c>
      <c r="F6" s="109">
        <f ca="1">Weather!CE65</f>
        <v>47.03</v>
      </c>
      <c r="G6" s="8">
        <f>Dataset!AR6</f>
        <v>31</v>
      </c>
      <c r="H6" s="100">
        <f>Dataset!BK6</f>
        <v>0</v>
      </c>
      <c r="I6">
        <f>Dataset!BI6</f>
        <v>1</v>
      </c>
      <c r="K6" s="8">
        <f t="shared" si="0"/>
        <v>500438.66002610797</v>
      </c>
      <c r="L6" s="1">
        <f t="shared" ca="1" si="1"/>
        <v>203005.93211360447</v>
      </c>
      <c r="M6" s="1">
        <f t="shared" ca="1" si="2"/>
        <v>158405.75271236201</v>
      </c>
      <c r="N6" s="1">
        <f t="shared" si="3"/>
        <v>3021081.3057071134</v>
      </c>
      <c r="O6" s="1">
        <f t="shared" si="4"/>
        <v>0</v>
      </c>
      <c r="P6" s="1">
        <f t="shared" si="5"/>
        <v>-81331.103518595395</v>
      </c>
      <c r="Q6" s="1">
        <f t="shared" ca="1" si="6"/>
        <v>3801600.5470405924</v>
      </c>
      <c r="U6" t="s">
        <v>242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 s="109">
        <f ca="1">Weather!CD66</f>
        <v>11.41</v>
      </c>
      <c r="F7" s="109">
        <f ca="1">Weather!CE66</f>
        <v>106.78</v>
      </c>
      <c r="G7" s="8">
        <f>Dataset!AR7</f>
        <v>30</v>
      </c>
      <c r="H7" s="100">
        <f>Dataset!BK7</f>
        <v>0</v>
      </c>
      <c r="I7">
        <f>Dataset!BI7</f>
        <v>0</v>
      </c>
      <c r="K7" s="8">
        <f t="shared" si="0"/>
        <v>500438.66002610797</v>
      </c>
      <c r="L7" s="1">
        <f t="shared" ca="1" si="1"/>
        <v>23933.640064230494</v>
      </c>
      <c r="M7" s="1">
        <f t="shared" ca="1" si="2"/>
        <v>359654.82191422523</v>
      </c>
      <c r="N7" s="1">
        <f t="shared" si="3"/>
        <v>2923627.0700391419</v>
      </c>
      <c r="O7" s="1">
        <f t="shared" si="4"/>
        <v>0</v>
      </c>
      <c r="P7" s="1">
        <f t="shared" si="5"/>
        <v>0</v>
      </c>
      <c r="Q7" s="1">
        <f t="shared" ca="1" si="6"/>
        <v>3807654.1920437058</v>
      </c>
      <c r="U7" t="s">
        <v>271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 s="109">
        <f ca="1">Weather!CD67</f>
        <v>0</v>
      </c>
      <c r="F8" s="109">
        <f ca="1">Weather!CE67</f>
        <v>205.12999999999997</v>
      </c>
      <c r="G8" s="8">
        <f>Dataset!AR8</f>
        <v>31</v>
      </c>
      <c r="H8" s="100">
        <f>Dataset!BK8</f>
        <v>0</v>
      </c>
      <c r="I8">
        <f>Dataset!BI8</f>
        <v>0</v>
      </c>
      <c r="K8" s="8">
        <f t="shared" si="0"/>
        <v>500438.66002610797</v>
      </c>
      <c r="L8" s="1">
        <f t="shared" ca="1" si="1"/>
        <v>0</v>
      </c>
      <c r="M8" s="1">
        <f t="shared" ca="1" si="2"/>
        <v>690915.84209837997</v>
      </c>
      <c r="N8" s="1">
        <f t="shared" si="3"/>
        <v>3021081.3057071134</v>
      </c>
      <c r="O8" s="1">
        <f t="shared" si="4"/>
        <v>0</v>
      </c>
      <c r="P8" s="1">
        <f t="shared" si="5"/>
        <v>0</v>
      </c>
      <c r="Q8" s="1">
        <f t="shared" ca="1" si="6"/>
        <v>4212435.8078316012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 s="109">
        <f ca="1">Weather!CD68</f>
        <v>0.13</v>
      </c>
      <c r="F9" s="109">
        <f ca="1">Weather!CE68</f>
        <v>197.97000000000003</v>
      </c>
      <c r="G9" s="8">
        <f>Dataset!AR9</f>
        <v>31</v>
      </c>
      <c r="H9" s="100">
        <f>Dataset!BK9</f>
        <v>0</v>
      </c>
      <c r="I9">
        <f>Dataset!BI9</f>
        <v>0</v>
      </c>
      <c r="K9" s="8">
        <f t="shared" si="0"/>
        <v>500438.66002610797</v>
      </c>
      <c r="L9" s="1">
        <f t="shared" ca="1" si="1"/>
        <v>272.68827417615813</v>
      </c>
      <c r="M9" s="1">
        <f t="shared" ca="1" si="2"/>
        <v>666799.63564674265</v>
      </c>
      <c r="N9" s="1">
        <f t="shared" si="3"/>
        <v>3021081.3057071134</v>
      </c>
      <c r="O9" s="1">
        <f t="shared" si="4"/>
        <v>0</v>
      </c>
      <c r="P9" s="1">
        <f t="shared" si="5"/>
        <v>0</v>
      </c>
      <c r="Q9" s="1">
        <f t="shared" ca="1" si="6"/>
        <v>4188592.2896541404</v>
      </c>
      <c r="V9" t="s">
        <v>120</v>
      </c>
      <c r="W9" t="s">
        <v>121</v>
      </c>
      <c r="X9" t="s">
        <v>122</v>
      </c>
      <c r="Y9" t="s">
        <v>123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 s="109">
        <f ca="1">Weather!CD69</f>
        <v>15.52</v>
      </c>
      <c r="F10" s="109">
        <f ca="1">Weather!CE69</f>
        <v>103.91000000000001</v>
      </c>
      <c r="G10" s="8">
        <f>Dataset!AR10</f>
        <v>30</v>
      </c>
      <c r="H10" s="100">
        <f>Dataset!BK10</f>
        <v>0</v>
      </c>
      <c r="I10">
        <f>Dataset!BI10</f>
        <v>1</v>
      </c>
      <c r="K10" s="8">
        <f t="shared" si="0"/>
        <v>500438.66002610797</v>
      </c>
      <c r="L10" s="1">
        <f t="shared" ca="1" si="1"/>
        <v>32554.784732415181</v>
      </c>
      <c r="M10" s="1">
        <f t="shared" ca="1" si="2"/>
        <v>349988.13022201863</v>
      </c>
      <c r="N10" s="1">
        <f t="shared" si="3"/>
        <v>2923627.0700391419</v>
      </c>
      <c r="O10" s="1">
        <f t="shared" si="4"/>
        <v>0</v>
      </c>
      <c r="P10" s="1">
        <f t="shared" si="5"/>
        <v>-81331.103518595395</v>
      </c>
      <c r="Q10" s="1">
        <f t="shared" ca="1" si="6"/>
        <v>3725277.5415010885</v>
      </c>
      <c r="U10" t="s">
        <v>124</v>
      </c>
      <c r="V10" s="8">
        <v>500438.66002610797</v>
      </c>
      <c r="W10">
        <v>278769.551018367</v>
      </c>
      <c r="X10">
        <v>1.79516973140706</v>
      </c>
      <c r="Y10">
        <v>7.5023740974208206E-2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 s="109">
        <f ca="1">Weather!CD70</f>
        <v>125.15</v>
      </c>
      <c r="F11" s="109">
        <f ca="1">Weather!CE70</f>
        <v>24.950000000000003</v>
      </c>
      <c r="G11" s="8">
        <f>Dataset!AR11</f>
        <v>31</v>
      </c>
      <c r="H11" s="100">
        <f>Dataset!BK11</f>
        <v>0</v>
      </c>
      <c r="I11">
        <f>Dataset!BI11</f>
        <v>1</v>
      </c>
      <c r="K11" s="8">
        <f t="shared" si="0"/>
        <v>500438.66002610797</v>
      </c>
      <c r="L11" s="1">
        <f t="shared" ca="1" si="1"/>
        <v>262514.90394727839</v>
      </c>
      <c r="M11" s="1">
        <f t="shared" ca="1" si="2"/>
        <v>84036.222202284334</v>
      </c>
      <c r="N11" s="1">
        <f t="shared" si="3"/>
        <v>3021081.3057071134</v>
      </c>
      <c r="O11" s="1">
        <f t="shared" si="4"/>
        <v>0</v>
      </c>
      <c r="P11" s="1">
        <f t="shared" si="5"/>
        <v>-81331.103518595395</v>
      </c>
      <c r="Q11" s="1">
        <f t="shared" ca="1" si="6"/>
        <v>3786739.9883641885</v>
      </c>
      <c r="U11" t="s">
        <v>30</v>
      </c>
      <c r="V11" s="8">
        <v>2097.60210904737</v>
      </c>
      <c r="W11">
        <v>92.826890929193596</v>
      </c>
      <c r="X11">
        <v>22.596923025757398</v>
      </c>
      <c r="Y11" s="90">
        <v>3.7739642105329101E-46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 s="109">
        <f ca="1">Weather!CD71</f>
        <v>301.19</v>
      </c>
      <c r="F12" s="109">
        <f ca="1">Weather!CE71</f>
        <v>5.23</v>
      </c>
      <c r="G12" s="8">
        <f>Dataset!AR12</f>
        <v>30</v>
      </c>
      <c r="H12" s="100">
        <f>Dataset!BK12</f>
        <v>0</v>
      </c>
      <c r="I12">
        <f>Dataset!BI12</f>
        <v>1</v>
      </c>
      <c r="K12" s="8">
        <f t="shared" si="0"/>
        <v>500438.66002610797</v>
      </c>
      <c r="L12" s="1">
        <f t="shared" ca="1" si="1"/>
        <v>631776.77922397736</v>
      </c>
      <c r="M12" s="1">
        <f t="shared" ca="1" si="2"/>
        <v>17615.608902522927</v>
      </c>
      <c r="N12" s="1">
        <f t="shared" si="3"/>
        <v>2923627.0700391419</v>
      </c>
      <c r="O12" s="1">
        <f t="shared" si="4"/>
        <v>0</v>
      </c>
      <c r="P12" s="1">
        <f t="shared" si="5"/>
        <v>-81331.103518595395</v>
      </c>
      <c r="Q12" s="1">
        <f t="shared" ca="1" si="6"/>
        <v>3992127.0146731543</v>
      </c>
      <c r="U12" t="s">
        <v>31</v>
      </c>
      <c r="V12" s="8">
        <v>3368.1852586085902</v>
      </c>
      <c r="W12">
        <v>252.03479511058401</v>
      </c>
      <c r="X12">
        <v>13.3639692770625</v>
      </c>
      <c r="Y12" s="90">
        <v>6.5043895784609503E-26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 s="109">
        <f ca="1">Weather!CD72</f>
        <v>464.03000000000003</v>
      </c>
      <c r="F13" s="109">
        <f ca="1">Weather!CE72</f>
        <v>0</v>
      </c>
      <c r="G13" s="8">
        <f>Dataset!AR13</f>
        <v>31</v>
      </c>
      <c r="H13" s="100">
        <f>Dataset!BK13</f>
        <v>0</v>
      </c>
      <c r="I13">
        <f>Dataset!BI13</f>
        <v>0</v>
      </c>
      <c r="K13" s="8">
        <f t="shared" si="0"/>
        <v>500438.66002610797</v>
      </c>
      <c r="L13" s="1">
        <f t="shared" ca="1" si="1"/>
        <v>973350.30666125123</v>
      </c>
      <c r="M13" s="1">
        <f t="shared" ca="1" si="2"/>
        <v>0</v>
      </c>
      <c r="N13" s="1">
        <f t="shared" si="3"/>
        <v>3021081.3057071134</v>
      </c>
      <c r="O13" s="1">
        <f t="shared" si="4"/>
        <v>0</v>
      </c>
      <c r="P13" s="1">
        <f t="shared" si="5"/>
        <v>0</v>
      </c>
      <c r="Q13" s="1">
        <f t="shared" ca="1" si="6"/>
        <v>4494870.2723944727</v>
      </c>
      <c r="U13" t="s">
        <v>74</v>
      </c>
      <c r="V13" s="8">
        <v>97454.235667971399</v>
      </c>
      <c r="W13">
        <v>9397.6465030315794</v>
      </c>
      <c r="X13">
        <v>10.370068254486201</v>
      </c>
      <c r="Y13" s="90">
        <v>1.3557576843172999E-18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 s="109">
        <f t="shared" ref="E14:F14" ca="1" si="7">E2</f>
        <v>591.76</v>
      </c>
      <c r="F14" s="109">
        <f t="shared" ca="1" si="7"/>
        <v>0</v>
      </c>
      <c r="G14" s="8">
        <f>Dataset!AR14</f>
        <v>31</v>
      </c>
      <c r="H14" s="100">
        <f>Dataset!BK14</f>
        <v>0</v>
      </c>
      <c r="I14">
        <f>Dataset!BI14</f>
        <v>0</v>
      </c>
      <c r="K14" s="8">
        <f t="shared" si="0"/>
        <v>500438.66002610797</v>
      </c>
      <c r="L14" s="1">
        <f t="shared" ca="1" si="1"/>
        <v>1241277.0240498716</v>
      </c>
      <c r="M14" s="1">
        <f t="shared" ca="1" si="2"/>
        <v>0</v>
      </c>
      <c r="N14" s="1">
        <f t="shared" si="3"/>
        <v>3021081.3057071134</v>
      </c>
      <c r="O14" s="1">
        <f t="shared" si="4"/>
        <v>0</v>
      </c>
      <c r="P14" s="1">
        <f t="shared" si="5"/>
        <v>0</v>
      </c>
      <c r="Q14" s="1">
        <f t="shared" ca="1" si="6"/>
        <v>4762796.9897830933</v>
      </c>
      <c r="U14" t="s">
        <v>85</v>
      </c>
      <c r="V14" s="8">
        <v>-435024.10572425899</v>
      </c>
      <c r="W14">
        <v>89017.659669391505</v>
      </c>
      <c r="X14">
        <v>-4.8869416174265199</v>
      </c>
      <c r="Y14" s="90">
        <v>3.0510579477834402E-6</v>
      </c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 s="109">
        <f t="shared" ref="E15:F15" ca="1" si="8">E3</f>
        <v>534.85000000000014</v>
      </c>
      <c r="F15" s="109">
        <f t="shared" ca="1" si="8"/>
        <v>0</v>
      </c>
      <c r="G15" s="8">
        <f>Dataset!AR15</f>
        <v>28</v>
      </c>
      <c r="H15" s="100">
        <f>Dataset!BK15</f>
        <v>0</v>
      </c>
      <c r="I15">
        <f>Dataset!BI15</f>
        <v>0</v>
      </c>
      <c r="K15" s="8">
        <f t="shared" si="0"/>
        <v>500438.66002610797</v>
      </c>
      <c r="L15" s="1">
        <f t="shared" ca="1" si="1"/>
        <v>1121902.4880239861</v>
      </c>
      <c r="M15" s="1">
        <f t="shared" ca="1" si="2"/>
        <v>0</v>
      </c>
      <c r="N15" s="1">
        <f t="shared" si="3"/>
        <v>2728718.5987031991</v>
      </c>
      <c r="O15" s="1">
        <f t="shared" si="4"/>
        <v>0</v>
      </c>
      <c r="P15" s="1">
        <f t="shared" si="5"/>
        <v>0</v>
      </c>
      <c r="Q15" s="1">
        <f t="shared" ca="1" si="6"/>
        <v>4351059.7467532931</v>
      </c>
      <c r="U15" t="s">
        <v>83</v>
      </c>
      <c r="V15" s="8">
        <v>-81331.103518595395</v>
      </c>
      <c r="W15">
        <v>25062.640271737699</v>
      </c>
      <c r="X15">
        <v>-3.2451131499624899</v>
      </c>
      <c r="Y15" s="90">
        <v>1.50377391809266E-3</v>
      </c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 s="109">
        <f t="shared" ref="E16:F16" ca="1" si="9">E4</f>
        <v>453.9</v>
      </c>
      <c r="F16" s="109">
        <f t="shared" ca="1" si="9"/>
        <v>0.24</v>
      </c>
      <c r="G16" s="8">
        <f>Dataset!AR16</f>
        <v>31</v>
      </c>
      <c r="H16" s="100">
        <f>Dataset!BK16</f>
        <v>0</v>
      </c>
      <c r="I16">
        <f>Dataset!BI16</f>
        <v>1</v>
      </c>
      <c r="K16" s="8">
        <f t="shared" si="0"/>
        <v>500438.66002610797</v>
      </c>
      <c r="L16" s="1">
        <f t="shared" ca="1" si="1"/>
        <v>952101.59729660116</v>
      </c>
      <c r="M16" s="1">
        <f t="shared" ca="1" si="2"/>
        <v>808.36446206606161</v>
      </c>
      <c r="N16" s="1">
        <f t="shared" si="3"/>
        <v>3021081.3057071134</v>
      </c>
      <c r="O16" s="1">
        <f t="shared" si="4"/>
        <v>0</v>
      </c>
      <c r="P16" s="1">
        <f t="shared" si="5"/>
        <v>-81331.103518595395</v>
      </c>
      <c r="Q16" s="1">
        <f t="shared" ca="1" si="6"/>
        <v>4393098.8239732934</v>
      </c>
      <c r="V16" s="8"/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 s="109">
        <f t="shared" ref="E17:F17" ca="1" si="10">E5</f>
        <v>263.77999999999997</v>
      </c>
      <c r="F17" s="109">
        <f t="shared" ca="1" si="10"/>
        <v>2.4</v>
      </c>
      <c r="G17" s="8">
        <f>Dataset!AR17</f>
        <v>30</v>
      </c>
      <c r="H17" s="100">
        <f>Dataset!BK17</f>
        <v>0</v>
      </c>
      <c r="I17">
        <f>Dataset!BI17</f>
        <v>1</v>
      </c>
      <c r="K17" s="8">
        <f t="shared" si="0"/>
        <v>500438.66002610797</v>
      </c>
      <c r="L17" s="1">
        <f t="shared" ca="1" si="1"/>
        <v>553305.48432451522</v>
      </c>
      <c r="M17" s="1">
        <f t="shared" ca="1" si="2"/>
        <v>8083.6446206606161</v>
      </c>
      <c r="N17" s="1">
        <f t="shared" si="3"/>
        <v>2923627.0700391419</v>
      </c>
      <c r="O17" s="1">
        <f t="shared" si="4"/>
        <v>0</v>
      </c>
      <c r="P17" s="1">
        <f t="shared" si="5"/>
        <v>-81331.103518595395</v>
      </c>
      <c r="Q17" s="1">
        <f t="shared" ca="1" si="6"/>
        <v>3904123.7554918304</v>
      </c>
      <c r="U17" t="s">
        <v>128</v>
      </c>
      <c r="V17" s="8"/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 s="109">
        <f t="shared" ref="E18:F18" ca="1" si="11">E6</f>
        <v>96.78</v>
      </c>
      <c r="F18" s="109">
        <f t="shared" ca="1" si="11"/>
        <v>47.03</v>
      </c>
      <c r="G18" s="8">
        <f>Dataset!AR18</f>
        <v>31</v>
      </c>
      <c r="H18" s="100">
        <f>Dataset!BK18</f>
        <v>0</v>
      </c>
      <c r="I18">
        <f>Dataset!BI18</f>
        <v>1</v>
      </c>
      <c r="K18" s="8">
        <f t="shared" si="0"/>
        <v>500438.66002610797</v>
      </c>
      <c r="L18" s="1">
        <f t="shared" ca="1" si="1"/>
        <v>203005.93211360447</v>
      </c>
      <c r="M18" s="1">
        <f t="shared" ca="1" si="2"/>
        <v>158405.75271236201</v>
      </c>
      <c r="N18" s="1">
        <f t="shared" si="3"/>
        <v>3021081.3057071134</v>
      </c>
      <c r="O18" s="1">
        <f t="shared" si="4"/>
        <v>0</v>
      </c>
      <c r="P18" s="1">
        <f t="shared" si="5"/>
        <v>-81331.103518595395</v>
      </c>
      <c r="Q18" s="1">
        <f t="shared" ca="1" si="6"/>
        <v>3801600.5470405924</v>
      </c>
      <c r="U18" t="s">
        <v>129</v>
      </c>
      <c r="V18" s="8">
        <v>4064579.81279406</v>
      </c>
      <c r="W18" t="s">
        <v>130</v>
      </c>
      <c r="X18">
        <v>399128.59383317502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 s="109">
        <f t="shared" ref="E19:F19" ca="1" si="12">E7</f>
        <v>11.41</v>
      </c>
      <c r="F19" s="109">
        <f t="shared" ca="1" si="12"/>
        <v>106.78</v>
      </c>
      <c r="G19" s="8">
        <f>Dataset!AR19</f>
        <v>30</v>
      </c>
      <c r="H19" s="100">
        <f>Dataset!BK19</f>
        <v>0</v>
      </c>
      <c r="I19">
        <f>Dataset!BI19</f>
        <v>0</v>
      </c>
      <c r="K19" s="8">
        <f t="shared" si="0"/>
        <v>500438.66002610797</v>
      </c>
      <c r="L19" s="1">
        <f t="shared" ca="1" si="1"/>
        <v>23933.640064230494</v>
      </c>
      <c r="M19" s="1">
        <f t="shared" ca="1" si="2"/>
        <v>359654.82191422523</v>
      </c>
      <c r="N19" s="1">
        <f t="shared" si="3"/>
        <v>2923627.0700391419</v>
      </c>
      <c r="O19" s="1">
        <f t="shared" si="4"/>
        <v>0</v>
      </c>
      <c r="P19" s="1">
        <f t="shared" si="5"/>
        <v>0</v>
      </c>
      <c r="Q19" s="1">
        <f t="shared" ca="1" si="6"/>
        <v>3807654.1920437058</v>
      </c>
      <c r="U19" t="s">
        <v>131</v>
      </c>
      <c r="V19">
        <v>1610632600651.8799</v>
      </c>
      <c r="W19" t="s">
        <v>132</v>
      </c>
      <c r="X19">
        <v>113061.038460966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 s="109">
        <f t="shared" ref="E20:F20" ca="1" si="13">E8</f>
        <v>0</v>
      </c>
      <c r="F20" s="109">
        <f t="shared" ca="1" si="13"/>
        <v>205.12999999999997</v>
      </c>
      <c r="G20" s="8">
        <f>Dataset!AR20</f>
        <v>31</v>
      </c>
      <c r="H20" s="100">
        <f>Dataset!BK20</f>
        <v>0</v>
      </c>
      <c r="I20">
        <f>Dataset!BI20</f>
        <v>0</v>
      </c>
      <c r="K20" s="8">
        <f t="shared" si="0"/>
        <v>500438.66002610797</v>
      </c>
      <c r="L20" s="1">
        <f t="shared" ca="1" si="1"/>
        <v>0</v>
      </c>
      <c r="M20" s="1">
        <f t="shared" ca="1" si="2"/>
        <v>690915.84209837997</v>
      </c>
      <c r="N20" s="1">
        <f t="shared" si="3"/>
        <v>3021081.3057071134</v>
      </c>
      <c r="O20" s="1">
        <f t="shared" si="4"/>
        <v>0</v>
      </c>
      <c r="P20" s="1">
        <f t="shared" si="5"/>
        <v>0</v>
      </c>
      <c r="Q20" s="1">
        <f t="shared" ca="1" si="6"/>
        <v>4212435.8078316012</v>
      </c>
      <c r="U20" t="s">
        <v>133</v>
      </c>
      <c r="V20">
        <v>0.92362474227243896</v>
      </c>
      <c r="W20" t="s">
        <v>134</v>
      </c>
      <c r="X20">
        <v>0.92059397807690102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 s="109">
        <f t="shared" ref="E21:F21" ca="1" si="14">E9</f>
        <v>0.13</v>
      </c>
      <c r="F21" s="109">
        <f t="shared" ca="1" si="14"/>
        <v>197.97000000000003</v>
      </c>
      <c r="G21" s="8">
        <f>Dataset!AR21</f>
        <v>31</v>
      </c>
      <c r="H21" s="100">
        <f>Dataset!BK21</f>
        <v>0</v>
      </c>
      <c r="I21">
        <f>Dataset!BI21</f>
        <v>0</v>
      </c>
      <c r="K21" s="8">
        <f t="shared" si="0"/>
        <v>500438.66002610797</v>
      </c>
      <c r="L21" s="1">
        <f t="shared" ca="1" si="1"/>
        <v>272.68827417615813</v>
      </c>
      <c r="M21" s="1">
        <f t="shared" ca="1" si="2"/>
        <v>666799.63564674265</v>
      </c>
      <c r="N21" s="1">
        <f t="shared" si="3"/>
        <v>3021081.3057071134</v>
      </c>
      <c r="O21" s="1">
        <f t="shared" si="4"/>
        <v>0</v>
      </c>
      <c r="P21" s="1">
        <f t="shared" si="5"/>
        <v>0</v>
      </c>
      <c r="Q21" s="1">
        <f t="shared" ca="1" si="6"/>
        <v>4188592.2896541404</v>
      </c>
      <c r="U21" t="s">
        <v>272</v>
      </c>
      <c r="V21">
        <v>248.85047875613</v>
      </c>
      <c r="W21" t="s">
        <v>135</v>
      </c>
      <c r="X21" s="90">
        <v>1.7032012192649201E-63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 s="109">
        <f t="shared" ref="E22:F22" ca="1" si="15">E10</f>
        <v>15.52</v>
      </c>
      <c r="F22" s="109">
        <f t="shared" ca="1" si="15"/>
        <v>103.91000000000001</v>
      </c>
      <c r="G22" s="8">
        <f>Dataset!AR22</f>
        <v>30</v>
      </c>
      <c r="H22" s="100">
        <f>Dataset!BK22</f>
        <v>0</v>
      </c>
      <c r="I22">
        <f>Dataset!BI22</f>
        <v>1</v>
      </c>
      <c r="K22" s="8">
        <f t="shared" si="0"/>
        <v>500438.66002610797</v>
      </c>
      <c r="L22" s="1">
        <f t="shared" ca="1" si="1"/>
        <v>32554.784732415181</v>
      </c>
      <c r="M22" s="1">
        <f t="shared" ca="1" si="2"/>
        <v>349988.13022201863</v>
      </c>
      <c r="N22" s="1">
        <f t="shared" si="3"/>
        <v>2923627.0700391419</v>
      </c>
      <c r="O22" s="1">
        <f t="shared" si="4"/>
        <v>0</v>
      </c>
      <c r="P22" s="1">
        <f t="shared" si="5"/>
        <v>-81331.103518595395</v>
      </c>
      <c r="Q22" s="1">
        <f t="shared" ca="1" si="6"/>
        <v>3725277.5415010885</v>
      </c>
      <c r="U22" t="s">
        <v>136</v>
      </c>
      <c r="V22">
        <v>-5.6160679224025303E-2</v>
      </c>
      <c r="W22" t="s">
        <v>137</v>
      </c>
      <c r="X22">
        <v>2.0841970168654802</v>
      </c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 s="109">
        <f t="shared" ref="E23:F23" ca="1" si="16">E11</f>
        <v>125.15</v>
      </c>
      <c r="F23" s="109">
        <f t="shared" ca="1" si="16"/>
        <v>24.950000000000003</v>
      </c>
      <c r="G23" s="8">
        <f>Dataset!AR23</f>
        <v>31</v>
      </c>
      <c r="H23" s="100">
        <f>Dataset!BK23</f>
        <v>0</v>
      </c>
      <c r="I23">
        <f>Dataset!BI23</f>
        <v>1</v>
      </c>
      <c r="K23" s="8">
        <f t="shared" si="0"/>
        <v>500438.66002610797</v>
      </c>
      <c r="L23" s="1">
        <f t="shared" ca="1" si="1"/>
        <v>262514.90394727839</v>
      </c>
      <c r="M23" s="1">
        <f t="shared" ca="1" si="2"/>
        <v>84036.222202284334</v>
      </c>
      <c r="N23" s="1">
        <f t="shared" si="3"/>
        <v>3021081.3057071134</v>
      </c>
      <c r="O23" s="1">
        <f t="shared" si="4"/>
        <v>0</v>
      </c>
      <c r="P23" s="1">
        <f t="shared" si="5"/>
        <v>-81331.103518595395</v>
      </c>
      <c r="Q23" s="1">
        <f t="shared" ca="1" si="6"/>
        <v>3786739.9883641885</v>
      </c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 s="109">
        <f t="shared" ref="E24:F24" ca="1" si="17">E12</f>
        <v>301.19</v>
      </c>
      <c r="F24" s="109">
        <f t="shared" ca="1" si="17"/>
        <v>5.23</v>
      </c>
      <c r="G24" s="8">
        <f>Dataset!AR24</f>
        <v>30</v>
      </c>
      <c r="H24" s="100">
        <f>Dataset!BK24</f>
        <v>0</v>
      </c>
      <c r="I24">
        <f>Dataset!BI24</f>
        <v>1</v>
      </c>
      <c r="K24" s="8">
        <f t="shared" si="0"/>
        <v>500438.66002610797</v>
      </c>
      <c r="L24" s="1">
        <f t="shared" ca="1" si="1"/>
        <v>631776.77922397736</v>
      </c>
      <c r="M24" s="1">
        <f t="shared" ca="1" si="2"/>
        <v>17615.608902522927</v>
      </c>
      <c r="N24" s="1">
        <f t="shared" si="3"/>
        <v>2923627.0700391419</v>
      </c>
      <c r="O24" s="1">
        <f t="shared" si="4"/>
        <v>0</v>
      </c>
      <c r="P24" s="1">
        <f t="shared" si="5"/>
        <v>-81331.103518595395</v>
      </c>
      <c r="Q24" s="1">
        <f t="shared" ca="1" si="6"/>
        <v>3992127.0146731543</v>
      </c>
      <c r="X24" s="90"/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 s="109">
        <f t="shared" ref="E25:F25" ca="1" si="18">E13</f>
        <v>464.03000000000003</v>
      </c>
      <c r="F25" s="109">
        <f t="shared" ca="1" si="18"/>
        <v>0</v>
      </c>
      <c r="G25" s="8">
        <f>Dataset!AR25</f>
        <v>31</v>
      </c>
      <c r="H25" s="100">
        <f>Dataset!BK25</f>
        <v>0</v>
      </c>
      <c r="I25">
        <f>Dataset!BI25</f>
        <v>0</v>
      </c>
      <c r="K25" s="8">
        <f t="shared" si="0"/>
        <v>500438.66002610797</v>
      </c>
      <c r="L25" s="1">
        <f t="shared" ca="1" si="1"/>
        <v>973350.30666125123</v>
      </c>
      <c r="M25" s="1">
        <f t="shared" ca="1" si="2"/>
        <v>0</v>
      </c>
      <c r="N25" s="1">
        <f t="shared" si="3"/>
        <v>3021081.3057071134</v>
      </c>
      <c r="O25" s="1">
        <f t="shared" si="4"/>
        <v>0</v>
      </c>
      <c r="P25" s="1">
        <f t="shared" si="5"/>
        <v>0</v>
      </c>
      <c r="Q25" s="1">
        <f t="shared" ca="1" si="6"/>
        <v>4494870.2723944727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 s="109">
        <f t="shared" ref="E26:F26" ca="1" si="19">E14</f>
        <v>591.76</v>
      </c>
      <c r="F26" s="109">
        <f t="shared" ca="1" si="19"/>
        <v>0</v>
      </c>
      <c r="G26" s="8">
        <f>Dataset!AR26</f>
        <v>31</v>
      </c>
      <c r="H26" s="100">
        <f>Dataset!BK26</f>
        <v>0</v>
      </c>
      <c r="I26">
        <f>Dataset!BI26</f>
        <v>0</v>
      </c>
      <c r="K26" s="8">
        <f t="shared" si="0"/>
        <v>500438.66002610797</v>
      </c>
      <c r="L26" s="1">
        <f t="shared" ca="1" si="1"/>
        <v>1241277.0240498716</v>
      </c>
      <c r="M26" s="1">
        <f t="shared" ca="1" si="2"/>
        <v>0</v>
      </c>
      <c r="N26" s="1">
        <f t="shared" si="3"/>
        <v>3021081.3057071134</v>
      </c>
      <c r="O26" s="1">
        <f t="shared" si="4"/>
        <v>0</v>
      </c>
      <c r="P26" s="1">
        <f t="shared" si="5"/>
        <v>0</v>
      </c>
      <c r="Q26" s="1">
        <f t="shared" ca="1" si="6"/>
        <v>4762796.9897830933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 s="109">
        <f t="shared" ref="E27:F27" ca="1" si="20">E15</f>
        <v>534.85000000000014</v>
      </c>
      <c r="F27" s="109">
        <f t="shared" ca="1" si="20"/>
        <v>0</v>
      </c>
      <c r="G27" s="8">
        <f>Dataset!AR27</f>
        <v>28</v>
      </c>
      <c r="H27" s="100">
        <f>Dataset!BK27</f>
        <v>0</v>
      </c>
      <c r="I27">
        <f>Dataset!BI27</f>
        <v>0</v>
      </c>
      <c r="K27" s="8">
        <f t="shared" si="0"/>
        <v>500438.66002610797</v>
      </c>
      <c r="L27" s="1">
        <f t="shared" ca="1" si="1"/>
        <v>1121902.4880239861</v>
      </c>
      <c r="M27" s="1">
        <f t="shared" ca="1" si="2"/>
        <v>0</v>
      </c>
      <c r="N27" s="1">
        <f t="shared" si="3"/>
        <v>2728718.5987031991</v>
      </c>
      <c r="O27" s="1">
        <f t="shared" si="4"/>
        <v>0</v>
      </c>
      <c r="P27" s="1">
        <f t="shared" si="5"/>
        <v>0</v>
      </c>
      <c r="Q27" s="1">
        <f t="shared" ca="1" si="6"/>
        <v>4351059.7467532931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 s="109">
        <f t="shared" ref="E28:F28" ca="1" si="21">E16</f>
        <v>453.9</v>
      </c>
      <c r="F28" s="109">
        <f t="shared" ca="1" si="21"/>
        <v>0.24</v>
      </c>
      <c r="G28" s="8">
        <f>Dataset!AR28</f>
        <v>31</v>
      </c>
      <c r="H28" s="100">
        <f>Dataset!BK28</f>
        <v>0</v>
      </c>
      <c r="I28">
        <f>Dataset!BI28</f>
        <v>1</v>
      </c>
      <c r="K28" s="8">
        <f t="shared" si="0"/>
        <v>500438.66002610797</v>
      </c>
      <c r="L28" s="1">
        <f t="shared" ca="1" si="1"/>
        <v>952101.59729660116</v>
      </c>
      <c r="M28" s="1">
        <f t="shared" ca="1" si="2"/>
        <v>808.36446206606161</v>
      </c>
      <c r="N28" s="1">
        <f t="shared" si="3"/>
        <v>3021081.3057071134</v>
      </c>
      <c r="O28" s="1">
        <f t="shared" si="4"/>
        <v>0</v>
      </c>
      <c r="P28" s="1">
        <f t="shared" si="5"/>
        <v>-81331.103518595395</v>
      </c>
      <c r="Q28" s="1">
        <f t="shared" ca="1" si="6"/>
        <v>4393098.8239732934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 s="109">
        <f t="shared" ref="E29:F29" ca="1" si="22">E17</f>
        <v>263.77999999999997</v>
      </c>
      <c r="F29" s="109">
        <f t="shared" ca="1" si="22"/>
        <v>2.4</v>
      </c>
      <c r="G29" s="8">
        <f>Dataset!AR29</f>
        <v>30</v>
      </c>
      <c r="H29" s="100">
        <f>Dataset!BK29</f>
        <v>0</v>
      </c>
      <c r="I29">
        <f>Dataset!BI29</f>
        <v>1</v>
      </c>
      <c r="K29" s="8">
        <f t="shared" si="0"/>
        <v>500438.66002610797</v>
      </c>
      <c r="L29" s="1">
        <f t="shared" ca="1" si="1"/>
        <v>553305.48432451522</v>
      </c>
      <c r="M29" s="1">
        <f t="shared" ca="1" si="2"/>
        <v>8083.6446206606161</v>
      </c>
      <c r="N29" s="1">
        <f t="shared" si="3"/>
        <v>2923627.0700391419</v>
      </c>
      <c r="O29" s="1">
        <f t="shared" si="4"/>
        <v>0</v>
      </c>
      <c r="P29" s="1">
        <f t="shared" si="5"/>
        <v>-81331.103518595395</v>
      </c>
      <c r="Q29" s="1">
        <f t="shared" ca="1" si="6"/>
        <v>3904123.7554918304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 s="109">
        <f t="shared" ref="E30:F30" ca="1" si="23">E18</f>
        <v>96.78</v>
      </c>
      <c r="F30" s="109">
        <f t="shared" ca="1" si="23"/>
        <v>47.03</v>
      </c>
      <c r="G30" s="8">
        <f>Dataset!AR30</f>
        <v>31</v>
      </c>
      <c r="H30" s="100">
        <f>Dataset!BK30</f>
        <v>0</v>
      </c>
      <c r="I30">
        <f>Dataset!BI30</f>
        <v>1</v>
      </c>
      <c r="K30" s="8">
        <f t="shared" si="0"/>
        <v>500438.66002610797</v>
      </c>
      <c r="L30" s="1">
        <f t="shared" ca="1" si="1"/>
        <v>203005.93211360447</v>
      </c>
      <c r="M30" s="1">
        <f t="shared" ca="1" si="2"/>
        <v>158405.75271236201</v>
      </c>
      <c r="N30" s="1">
        <f t="shared" si="3"/>
        <v>3021081.3057071134</v>
      </c>
      <c r="O30" s="1">
        <f t="shared" si="4"/>
        <v>0</v>
      </c>
      <c r="P30" s="1">
        <f t="shared" si="5"/>
        <v>-81331.103518595395</v>
      </c>
      <c r="Q30" s="1">
        <f t="shared" ca="1" si="6"/>
        <v>3801600.5470405924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 s="109">
        <f t="shared" ref="E31:F31" ca="1" si="24">E19</f>
        <v>11.41</v>
      </c>
      <c r="F31" s="109">
        <f t="shared" ca="1" si="24"/>
        <v>106.78</v>
      </c>
      <c r="G31" s="8">
        <f>Dataset!AR31</f>
        <v>30</v>
      </c>
      <c r="H31" s="100">
        <f>Dataset!BK31</f>
        <v>0</v>
      </c>
      <c r="I31">
        <f>Dataset!BI31</f>
        <v>0</v>
      </c>
      <c r="K31" s="8">
        <f t="shared" si="0"/>
        <v>500438.66002610797</v>
      </c>
      <c r="L31" s="1">
        <f t="shared" ca="1" si="1"/>
        <v>23933.640064230494</v>
      </c>
      <c r="M31" s="1">
        <f t="shared" ca="1" si="2"/>
        <v>359654.82191422523</v>
      </c>
      <c r="N31" s="1">
        <f t="shared" si="3"/>
        <v>2923627.0700391419</v>
      </c>
      <c r="O31" s="1">
        <f t="shared" si="4"/>
        <v>0</v>
      </c>
      <c r="P31" s="1">
        <f t="shared" si="5"/>
        <v>0</v>
      </c>
      <c r="Q31" s="1">
        <f t="shared" ca="1" si="6"/>
        <v>3807654.1920437058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 s="109">
        <f t="shared" ref="E32:F32" ca="1" si="25">E20</f>
        <v>0</v>
      </c>
      <c r="F32" s="109">
        <f t="shared" ca="1" si="25"/>
        <v>205.12999999999997</v>
      </c>
      <c r="G32" s="8">
        <f>Dataset!AR32</f>
        <v>31</v>
      </c>
      <c r="H32" s="100">
        <f>Dataset!BK32</f>
        <v>0</v>
      </c>
      <c r="I32">
        <f>Dataset!BI32</f>
        <v>0</v>
      </c>
      <c r="K32" s="8">
        <f t="shared" si="0"/>
        <v>500438.66002610797</v>
      </c>
      <c r="L32" s="1">
        <f t="shared" ca="1" si="1"/>
        <v>0</v>
      </c>
      <c r="M32" s="1">
        <f t="shared" ca="1" si="2"/>
        <v>690915.84209837997</v>
      </c>
      <c r="N32" s="1">
        <f t="shared" si="3"/>
        <v>3021081.3057071134</v>
      </c>
      <c r="O32" s="1">
        <f t="shared" si="4"/>
        <v>0</v>
      </c>
      <c r="P32" s="1">
        <f t="shared" si="5"/>
        <v>0</v>
      </c>
      <c r="Q32" s="1">
        <f t="shared" ca="1" si="6"/>
        <v>4212435.8078316012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 s="109">
        <f t="shared" ref="E33:F33" ca="1" si="26">E21</f>
        <v>0.13</v>
      </c>
      <c r="F33" s="109">
        <f t="shared" ca="1" si="26"/>
        <v>197.97000000000003</v>
      </c>
      <c r="G33" s="8">
        <f>Dataset!AR33</f>
        <v>31</v>
      </c>
      <c r="H33" s="100">
        <f>Dataset!BK33</f>
        <v>0</v>
      </c>
      <c r="I33">
        <f>Dataset!BI33</f>
        <v>0</v>
      </c>
      <c r="K33" s="8">
        <f t="shared" si="0"/>
        <v>500438.66002610797</v>
      </c>
      <c r="L33" s="1">
        <f t="shared" ca="1" si="1"/>
        <v>272.68827417615813</v>
      </c>
      <c r="M33" s="1">
        <f t="shared" ca="1" si="2"/>
        <v>666799.63564674265</v>
      </c>
      <c r="N33" s="1">
        <f t="shared" si="3"/>
        <v>3021081.3057071134</v>
      </c>
      <c r="O33" s="1">
        <f t="shared" si="4"/>
        <v>0</v>
      </c>
      <c r="P33" s="1">
        <f t="shared" si="5"/>
        <v>0</v>
      </c>
      <c r="Q33" s="1">
        <f t="shared" ca="1" si="6"/>
        <v>4188592.2896541404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 s="109">
        <f t="shared" ref="E34:F34" ca="1" si="27">E22</f>
        <v>15.52</v>
      </c>
      <c r="F34" s="109">
        <f t="shared" ca="1" si="27"/>
        <v>103.91000000000001</v>
      </c>
      <c r="G34" s="8">
        <f>Dataset!AR34</f>
        <v>30</v>
      </c>
      <c r="H34" s="100">
        <f>Dataset!BK34</f>
        <v>0</v>
      </c>
      <c r="I34">
        <f>Dataset!BI34</f>
        <v>1</v>
      </c>
      <c r="K34" s="8">
        <f t="shared" ref="K34:K65" si="28">$V$10</f>
        <v>500438.66002610797</v>
      </c>
      <c r="L34" s="1">
        <f t="shared" ref="L34:L65" ca="1" si="29">E34*$V$11</f>
        <v>32554.784732415181</v>
      </c>
      <c r="M34" s="1">
        <f t="shared" ref="M34:M65" ca="1" si="30">F34*$V$12</f>
        <v>349988.13022201863</v>
      </c>
      <c r="N34" s="1">
        <f t="shared" ref="N34:N65" si="31">G34*$V$13</f>
        <v>2923627.0700391419</v>
      </c>
      <c r="O34" s="1">
        <f t="shared" si="4"/>
        <v>0</v>
      </c>
      <c r="P34" s="1">
        <f t="shared" si="5"/>
        <v>-81331.103518595395</v>
      </c>
      <c r="Q34" s="1">
        <f t="shared" ca="1" si="6"/>
        <v>3725277.5415010885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 s="109">
        <f t="shared" ref="E35:F35" ca="1" si="32">E23</f>
        <v>125.15</v>
      </c>
      <c r="F35" s="109">
        <f t="shared" ca="1" si="32"/>
        <v>24.950000000000003</v>
      </c>
      <c r="G35" s="8">
        <f>Dataset!AR35</f>
        <v>31</v>
      </c>
      <c r="H35" s="100">
        <f>Dataset!BK35</f>
        <v>0</v>
      </c>
      <c r="I35">
        <f>Dataset!BI35</f>
        <v>1</v>
      </c>
      <c r="K35" s="8">
        <f t="shared" si="28"/>
        <v>500438.66002610797</v>
      </c>
      <c r="L35" s="1">
        <f t="shared" ca="1" si="29"/>
        <v>262514.90394727839</v>
      </c>
      <c r="M35" s="1">
        <f t="shared" ca="1" si="30"/>
        <v>84036.222202284334</v>
      </c>
      <c r="N35" s="1">
        <f t="shared" si="31"/>
        <v>3021081.3057071134</v>
      </c>
      <c r="O35" s="1">
        <f t="shared" si="4"/>
        <v>0</v>
      </c>
      <c r="P35" s="1">
        <f t="shared" si="5"/>
        <v>-81331.103518595395</v>
      </c>
      <c r="Q35" s="1">
        <f t="shared" ca="1" si="6"/>
        <v>3786739.9883641885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 s="109">
        <f t="shared" ref="E36:F36" ca="1" si="33">E24</f>
        <v>301.19</v>
      </c>
      <c r="F36" s="109">
        <f t="shared" ca="1" si="33"/>
        <v>5.23</v>
      </c>
      <c r="G36" s="8">
        <f>Dataset!AR36</f>
        <v>30</v>
      </c>
      <c r="H36" s="100">
        <f>Dataset!BK36</f>
        <v>0</v>
      </c>
      <c r="I36">
        <f>Dataset!BI36</f>
        <v>1</v>
      </c>
      <c r="K36" s="8">
        <f t="shared" si="28"/>
        <v>500438.66002610797</v>
      </c>
      <c r="L36" s="1">
        <f t="shared" ca="1" si="29"/>
        <v>631776.77922397736</v>
      </c>
      <c r="M36" s="1">
        <f t="shared" ca="1" si="30"/>
        <v>17615.608902522927</v>
      </c>
      <c r="N36" s="1">
        <f t="shared" si="31"/>
        <v>2923627.0700391419</v>
      </c>
      <c r="O36" s="1">
        <f t="shared" si="4"/>
        <v>0</v>
      </c>
      <c r="P36" s="1">
        <f t="shared" si="5"/>
        <v>-81331.103518595395</v>
      </c>
      <c r="Q36" s="1">
        <f t="shared" ca="1" si="6"/>
        <v>3992127.0146731543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 s="109">
        <f t="shared" ref="E37:F37" ca="1" si="34">E25</f>
        <v>464.03000000000003</v>
      </c>
      <c r="F37" s="109">
        <f t="shared" ca="1" si="34"/>
        <v>0</v>
      </c>
      <c r="G37" s="8">
        <f>Dataset!AR37</f>
        <v>31</v>
      </c>
      <c r="H37" s="100">
        <f>Dataset!BK37</f>
        <v>0</v>
      </c>
      <c r="I37">
        <f>Dataset!BI37</f>
        <v>0</v>
      </c>
      <c r="K37" s="8">
        <f t="shared" si="28"/>
        <v>500438.66002610797</v>
      </c>
      <c r="L37" s="1">
        <f t="shared" ca="1" si="29"/>
        <v>973350.30666125123</v>
      </c>
      <c r="M37" s="1">
        <f t="shared" ca="1" si="30"/>
        <v>0</v>
      </c>
      <c r="N37" s="1">
        <f t="shared" si="31"/>
        <v>3021081.3057071134</v>
      </c>
      <c r="O37" s="1">
        <f t="shared" si="4"/>
        <v>0</v>
      </c>
      <c r="P37" s="1">
        <f t="shared" si="5"/>
        <v>0</v>
      </c>
      <c r="Q37" s="1">
        <f t="shared" ca="1" si="6"/>
        <v>4494870.2723944727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 s="109">
        <f t="shared" ref="E38:F38" ca="1" si="35">E26</f>
        <v>591.76</v>
      </c>
      <c r="F38" s="109">
        <f t="shared" ca="1" si="35"/>
        <v>0</v>
      </c>
      <c r="G38" s="8">
        <f>Dataset!AR38</f>
        <v>31</v>
      </c>
      <c r="H38" s="100">
        <f>Dataset!BK38</f>
        <v>0</v>
      </c>
      <c r="I38">
        <f>Dataset!BI38</f>
        <v>0</v>
      </c>
      <c r="K38" s="8">
        <f t="shared" si="28"/>
        <v>500438.66002610797</v>
      </c>
      <c r="L38" s="1">
        <f t="shared" ca="1" si="29"/>
        <v>1241277.0240498716</v>
      </c>
      <c r="M38" s="1">
        <f t="shared" ca="1" si="30"/>
        <v>0</v>
      </c>
      <c r="N38" s="1">
        <f t="shared" si="31"/>
        <v>3021081.3057071134</v>
      </c>
      <c r="O38" s="1">
        <f t="shared" si="4"/>
        <v>0</v>
      </c>
      <c r="P38" s="1">
        <f t="shared" si="5"/>
        <v>0</v>
      </c>
      <c r="Q38" s="1">
        <f t="shared" ca="1" si="6"/>
        <v>4762796.9897830933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 s="109">
        <f t="shared" ref="E39:F39" ca="1" si="36">E27</f>
        <v>534.85000000000014</v>
      </c>
      <c r="F39" s="109">
        <f t="shared" ca="1" si="36"/>
        <v>0</v>
      </c>
      <c r="G39" s="8">
        <f>Dataset!AR39</f>
        <v>28</v>
      </c>
      <c r="H39" s="100">
        <f>Dataset!BK39</f>
        <v>0</v>
      </c>
      <c r="I39">
        <f>Dataset!BI39</f>
        <v>0</v>
      </c>
      <c r="K39" s="8">
        <f t="shared" si="28"/>
        <v>500438.66002610797</v>
      </c>
      <c r="L39" s="1">
        <f t="shared" ca="1" si="29"/>
        <v>1121902.4880239861</v>
      </c>
      <c r="M39" s="1">
        <f t="shared" ca="1" si="30"/>
        <v>0</v>
      </c>
      <c r="N39" s="1">
        <f t="shared" si="31"/>
        <v>2728718.5987031991</v>
      </c>
      <c r="O39" s="1">
        <f t="shared" si="4"/>
        <v>0</v>
      </c>
      <c r="P39" s="1">
        <f t="shared" si="5"/>
        <v>0</v>
      </c>
      <c r="Q39" s="1">
        <f t="shared" ca="1" si="6"/>
        <v>4351059.7467532931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 s="109">
        <f t="shared" ref="E40:F40" ca="1" si="37">E28</f>
        <v>453.9</v>
      </c>
      <c r="F40" s="109">
        <f t="shared" ca="1" si="37"/>
        <v>0.24</v>
      </c>
      <c r="G40" s="8">
        <f>Dataset!AR40</f>
        <v>31</v>
      </c>
      <c r="H40" s="100">
        <f>Dataset!BK40</f>
        <v>0</v>
      </c>
      <c r="I40">
        <f>Dataset!BI40</f>
        <v>1</v>
      </c>
      <c r="K40" s="8">
        <f t="shared" si="28"/>
        <v>500438.66002610797</v>
      </c>
      <c r="L40" s="1">
        <f t="shared" ca="1" si="29"/>
        <v>952101.59729660116</v>
      </c>
      <c r="M40" s="1">
        <f t="shared" ca="1" si="30"/>
        <v>808.36446206606161</v>
      </c>
      <c r="N40" s="1">
        <f t="shared" si="31"/>
        <v>3021081.3057071134</v>
      </c>
      <c r="O40" s="1">
        <f t="shared" si="4"/>
        <v>0</v>
      </c>
      <c r="P40" s="1">
        <f t="shared" si="5"/>
        <v>-81331.103518595395</v>
      </c>
      <c r="Q40" s="1">
        <f t="shared" ca="1" si="6"/>
        <v>4393098.8239732934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 s="109">
        <f t="shared" ref="E41:F41" ca="1" si="38">E29</f>
        <v>263.77999999999997</v>
      </c>
      <c r="F41" s="109">
        <f t="shared" ca="1" si="38"/>
        <v>2.4</v>
      </c>
      <c r="G41" s="8">
        <f>Dataset!AR41</f>
        <v>30</v>
      </c>
      <c r="H41" s="100">
        <f>Dataset!BK41</f>
        <v>0</v>
      </c>
      <c r="I41">
        <f>Dataset!BI41</f>
        <v>1</v>
      </c>
      <c r="K41" s="8">
        <f t="shared" si="28"/>
        <v>500438.66002610797</v>
      </c>
      <c r="L41" s="1">
        <f t="shared" ca="1" si="29"/>
        <v>553305.48432451522</v>
      </c>
      <c r="M41" s="1">
        <f t="shared" ca="1" si="30"/>
        <v>8083.6446206606161</v>
      </c>
      <c r="N41" s="1">
        <f t="shared" si="31"/>
        <v>2923627.0700391419</v>
      </c>
      <c r="O41" s="1">
        <f t="shared" si="4"/>
        <v>0</v>
      </c>
      <c r="P41" s="1">
        <f t="shared" si="5"/>
        <v>-81331.103518595395</v>
      </c>
      <c r="Q41" s="1">
        <f t="shared" ca="1" si="6"/>
        <v>3904123.7554918304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 s="109">
        <f t="shared" ref="E42:F42" ca="1" si="39">E30</f>
        <v>96.78</v>
      </c>
      <c r="F42" s="109">
        <f t="shared" ca="1" si="39"/>
        <v>47.03</v>
      </c>
      <c r="G42" s="8">
        <f>Dataset!AR42</f>
        <v>31</v>
      </c>
      <c r="H42" s="100">
        <f>Dataset!BK42</f>
        <v>0</v>
      </c>
      <c r="I42">
        <f>Dataset!BI42</f>
        <v>1</v>
      </c>
      <c r="K42" s="8">
        <f t="shared" si="28"/>
        <v>500438.66002610797</v>
      </c>
      <c r="L42" s="1">
        <f t="shared" ca="1" si="29"/>
        <v>203005.93211360447</v>
      </c>
      <c r="M42" s="1">
        <f t="shared" ca="1" si="30"/>
        <v>158405.75271236201</v>
      </c>
      <c r="N42" s="1">
        <f t="shared" si="31"/>
        <v>3021081.3057071134</v>
      </c>
      <c r="O42" s="1">
        <f t="shared" si="4"/>
        <v>0</v>
      </c>
      <c r="P42" s="1">
        <f t="shared" si="5"/>
        <v>-81331.103518595395</v>
      </c>
      <c r="Q42" s="1">
        <f t="shared" ca="1" si="6"/>
        <v>3801600.5470405924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 s="109">
        <f t="shared" ref="E43:F43" ca="1" si="40">E31</f>
        <v>11.41</v>
      </c>
      <c r="F43" s="109">
        <f t="shared" ca="1" si="40"/>
        <v>106.78</v>
      </c>
      <c r="G43" s="8">
        <f>Dataset!AR43</f>
        <v>30</v>
      </c>
      <c r="H43" s="100">
        <f>Dataset!BK43</f>
        <v>0</v>
      </c>
      <c r="I43">
        <f>Dataset!BI43</f>
        <v>0</v>
      </c>
      <c r="K43" s="8">
        <f t="shared" si="28"/>
        <v>500438.66002610797</v>
      </c>
      <c r="L43" s="1">
        <f t="shared" ca="1" si="29"/>
        <v>23933.640064230494</v>
      </c>
      <c r="M43" s="1">
        <f t="shared" ca="1" si="30"/>
        <v>359654.82191422523</v>
      </c>
      <c r="N43" s="1">
        <f t="shared" si="31"/>
        <v>2923627.0700391419</v>
      </c>
      <c r="O43" s="1">
        <f t="shared" si="4"/>
        <v>0</v>
      </c>
      <c r="P43" s="1">
        <f t="shared" si="5"/>
        <v>0</v>
      </c>
      <c r="Q43" s="1">
        <f t="shared" ca="1" si="6"/>
        <v>3807654.1920437058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 s="109">
        <f t="shared" ref="E44:F44" ca="1" si="41">E32</f>
        <v>0</v>
      </c>
      <c r="F44" s="109">
        <f t="shared" ca="1" si="41"/>
        <v>205.12999999999997</v>
      </c>
      <c r="G44" s="8">
        <f>Dataset!AR44</f>
        <v>31</v>
      </c>
      <c r="H44" s="100">
        <f>Dataset!BK44</f>
        <v>0</v>
      </c>
      <c r="I44">
        <f>Dataset!BI44</f>
        <v>0</v>
      </c>
      <c r="K44" s="8">
        <f t="shared" si="28"/>
        <v>500438.66002610797</v>
      </c>
      <c r="L44" s="1">
        <f t="shared" ca="1" si="29"/>
        <v>0</v>
      </c>
      <c r="M44" s="1">
        <f t="shared" ca="1" si="30"/>
        <v>690915.84209837997</v>
      </c>
      <c r="N44" s="1">
        <f t="shared" si="31"/>
        <v>3021081.3057071134</v>
      </c>
      <c r="O44" s="1">
        <f t="shared" si="4"/>
        <v>0</v>
      </c>
      <c r="P44" s="1">
        <f t="shared" si="5"/>
        <v>0</v>
      </c>
      <c r="Q44" s="1">
        <f t="shared" ca="1" si="6"/>
        <v>4212435.8078316012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 s="109">
        <f t="shared" ref="E45:F45" ca="1" si="42">E33</f>
        <v>0.13</v>
      </c>
      <c r="F45" s="109">
        <f t="shared" ca="1" si="42"/>
        <v>197.97000000000003</v>
      </c>
      <c r="G45" s="8">
        <f>Dataset!AR45</f>
        <v>31</v>
      </c>
      <c r="H45" s="100">
        <f>Dataset!BK45</f>
        <v>0</v>
      </c>
      <c r="I45">
        <f>Dataset!BI45</f>
        <v>0</v>
      </c>
      <c r="K45" s="8">
        <f t="shared" si="28"/>
        <v>500438.66002610797</v>
      </c>
      <c r="L45" s="1">
        <f t="shared" ca="1" si="29"/>
        <v>272.68827417615813</v>
      </c>
      <c r="M45" s="1">
        <f t="shared" ca="1" si="30"/>
        <v>666799.63564674265</v>
      </c>
      <c r="N45" s="1">
        <f t="shared" si="31"/>
        <v>3021081.3057071134</v>
      </c>
      <c r="O45" s="1">
        <f t="shared" si="4"/>
        <v>0</v>
      </c>
      <c r="P45" s="1">
        <f t="shared" si="5"/>
        <v>0</v>
      </c>
      <c r="Q45" s="1">
        <f t="shared" ca="1" si="6"/>
        <v>4188592.2896541404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 s="109">
        <f t="shared" ref="E46:F46" ca="1" si="43">E34</f>
        <v>15.52</v>
      </c>
      <c r="F46" s="109">
        <f t="shared" ca="1" si="43"/>
        <v>103.91000000000001</v>
      </c>
      <c r="G46" s="8">
        <f>Dataset!AR46</f>
        <v>30</v>
      </c>
      <c r="H46" s="100">
        <f>Dataset!BK46</f>
        <v>0</v>
      </c>
      <c r="I46">
        <f>Dataset!BI46</f>
        <v>1</v>
      </c>
      <c r="K46" s="8">
        <f t="shared" si="28"/>
        <v>500438.66002610797</v>
      </c>
      <c r="L46" s="1">
        <f t="shared" ca="1" si="29"/>
        <v>32554.784732415181</v>
      </c>
      <c r="M46" s="1">
        <f t="shared" ca="1" si="30"/>
        <v>349988.13022201863</v>
      </c>
      <c r="N46" s="1">
        <f t="shared" si="31"/>
        <v>2923627.0700391419</v>
      </c>
      <c r="O46" s="1">
        <f t="shared" si="4"/>
        <v>0</v>
      </c>
      <c r="P46" s="1">
        <f t="shared" si="5"/>
        <v>-81331.103518595395</v>
      </c>
      <c r="Q46" s="1">
        <f t="shared" ca="1" si="6"/>
        <v>3725277.5415010885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 s="109">
        <f t="shared" ref="E47:F47" ca="1" si="44">E35</f>
        <v>125.15</v>
      </c>
      <c r="F47" s="109">
        <f t="shared" ca="1" si="44"/>
        <v>24.950000000000003</v>
      </c>
      <c r="G47" s="8">
        <f>Dataset!AR47</f>
        <v>31</v>
      </c>
      <c r="H47" s="100">
        <f>Dataset!BK47</f>
        <v>0</v>
      </c>
      <c r="I47">
        <f>Dataset!BI47</f>
        <v>1</v>
      </c>
      <c r="K47" s="8">
        <f t="shared" si="28"/>
        <v>500438.66002610797</v>
      </c>
      <c r="L47" s="1">
        <f t="shared" ca="1" si="29"/>
        <v>262514.90394727839</v>
      </c>
      <c r="M47" s="1">
        <f t="shared" ca="1" si="30"/>
        <v>84036.222202284334</v>
      </c>
      <c r="N47" s="1">
        <f t="shared" si="31"/>
        <v>3021081.3057071134</v>
      </c>
      <c r="O47" s="1">
        <f t="shared" si="4"/>
        <v>0</v>
      </c>
      <c r="P47" s="1">
        <f t="shared" si="5"/>
        <v>-81331.103518595395</v>
      </c>
      <c r="Q47" s="1">
        <f t="shared" ca="1" si="6"/>
        <v>3786739.9883641885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 s="109">
        <f t="shared" ref="E48:F48" ca="1" si="45">E36</f>
        <v>301.19</v>
      </c>
      <c r="F48" s="109">
        <f t="shared" ca="1" si="45"/>
        <v>5.23</v>
      </c>
      <c r="G48" s="8">
        <f>Dataset!AR48</f>
        <v>30</v>
      </c>
      <c r="H48" s="100">
        <f>Dataset!BK48</f>
        <v>0</v>
      </c>
      <c r="I48">
        <f>Dataset!BI48</f>
        <v>1</v>
      </c>
      <c r="K48" s="8">
        <f t="shared" si="28"/>
        <v>500438.66002610797</v>
      </c>
      <c r="L48" s="1">
        <f t="shared" ca="1" si="29"/>
        <v>631776.77922397736</v>
      </c>
      <c r="M48" s="1">
        <f t="shared" ca="1" si="30"/>
        <v>17615.608902522927</v>
      </c>
      <c r="N48" s="1">
        <f t="shared" si="31"/>
        <v>2923627.0700391419</v>
      </c>
      <c r="O48" s="1">
        <f t="shared" si="4"/>
        <v>0</v>
      </c>
      <c r="P48" s="1">
        <f t="shared" si="5"/>
        <v>-81331.103518595395</v>
      </c>
      <c r="Q48" s="1">
        <f t="shared" ca="1" si="6"/>
        <v>3992127.0146731543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 s="109">
        <f t="shared" ref="E49:F49" ca="1" si="46">E37</f>
        <v>464.03000000000003</v>
      </c>
      <c r="F49" s="109">
        <f t="shared" ca="1" si="46"/>
        <v>0</v>
      </c>
      <c r="G49" s="8">
        <f>Dataset!AR49</f>
        <v>31</v>
      </c>
      <c r="H49" s="100">
        <f>Dataset!BK49</f>
        <v>0</v>
      </c>
      <c r="I49">
        <f>Dataset!BI49</f>
        <v>0</v>
      </c>
      <c r="K49" s="8">
        <f t="shared" si="28"/>
        <v>500438.66002610797</v>
      </c>
      <c r="L49" s="1">
        <f t="shared" ca="1" si="29"/>
        <v>973350.30666125123</v>
      </c>
      <c r="M49" s="1">
        <f t="shared" ca="1" si="30"/>
        <v>0</v>
      </c>
      <c r="N49" s="1">
        <f t="shared" si="31"/>
        <v>3021081.3057071134</v>
      </c>
      <c r="O49" s="1">
        <f t="shared" si="4"/>
        <v>0</v>
      </c>
      <c r="P49" s="1">
        <f t="shared" si="5"/>
        <v>0</v>
      </c>
      <c r="Q49" s="1">
        <f t="shared" ca="1" si="6"/>
        <v>4494870.2723944727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 s="109">
        <f t="shared" ref="E50:F50" ca="1" si="47">E38</f>
        <v>591.76</v>
      </c>
      <c r="F50" s="109">
        <f t="shared" ca="1" si="47"/>
        <v>0</v>
      </c>
      <c r="G50" s="8">
        <f>Dataset!AR50</f>
        <v>31</v>
      </c>
      <c r="H50" s="100">
        <f>Dataset!BK50</f>
        <v>0</v>
      </c>
      <c r="I50">
        <f>Dataset!BI50</f>
        <v>0</v>
      </c>
      <c r="K50" s="8">
        <f t="shared" si="28"/>
        <v>500438.66002610797</v>
      </c>
      <c r="L50" s="1">
        <f t="shared" ca="1" si="29"/>
        <v>1241277.0240498716</v>
      </c>
      <c r="M50" s="1">
        <f t="shared" ca="1" si="30"/>
        <v>0</v>
      </c>
      <c r="N50" s="1">
        <f t="shared" si="31"/>
        <v>3021081.3057071134</v>
      </c>
      <c r="O50" s="1">
        <f t="shared" si="4"/>
        <v>0</v>
      </c>
      <c r="P50" s="1">
        <f t="shared" si="5"/>
        <v>0</v>
      </c>
      <c r="Q50" s="1">
        <f t="shared" ca="1" si="6"/>
        <v>4762796.9897830933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 s="109">
        <f t="shared" ref="E51:F51" ca="1" si="48">E39</f>
        <v>534.85000000000014</v>
      </c>
      <c r="F51" s="109">
        <f t="shared" ca="1" si="48"/>
        <v>0</v>
      </c>
      <c r="G51" s="8">
        <f>Dataset!AR51</f>
        <v>29</v>
      </c>
      <c r="H51" s="100">
        <f>Dataset!BK51</f>
        <v>0</v>
      </c>
      <c r="I51">
        <f>Dataset!BI51</f>
        <v>0</v>
      </c>
      <c r="K51" s="8">
        <f t="shared" si="28"/>
        <v>500438.66002610797</v>
      </c>
      <c r="L51" s="1">
        <f t="shared" ca="1" si="29"/>
        <v>1121902.4880239861</v>
      </c>
      <c r="M51" s="1">
        <f t="shared" ca="1" si="30"/>
        <v>0</v>
      </c>
      <c r="N51" s="1">
        <f t="shared" si="31"/>
        <v>2826172.8343711705</v>
      </c>
      <c r="O51" s="1">
        <f t="shared" si="4"/>
        <v>0</v>
      </c>
      <c r="P51" s="1">
        <f t="shared" si="5"/>
        <v>0</v>
      </c>
      <c r="Q51" s="1">
        <f t="shared" ca="1" si="6"/>
        <v>4448513.9824212641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 s="109">
        <f t="shared" ref="E52:F52" ca="1" si="49">E40</f>
        <v>453.9</v>
      </c>
      <c r="F52" s="109">
        <f t="shared" ca="1" si="49"/>
        <v>0.24</v>
      </c>
      <c r="G52" s="8">
        <f>Dataset!AR52</f>
        <v>31</v>
      </c>
      <c r="H52" s="100">
        <f>Dataset!BK52</f>
        <v>0</v>
      </c>
      <c r="I52">
        <f>Dataset!BI52</f>
        <v>1</v>
      </c>
      <c r="K52" s="8">
        <f t="shared" si="28"/>
        <v>500438.66002610797</v>
      </c>
      <c r="L52" s="1">
        <f t="shared" ca="1" si="29"/>
        <v>952101.59729660116</v>
      </c>
      <c r="M52" s="1">
        <f t="shared" ca="1" si="30"/>
        <v>808.36446206606161</v>
      </c>
      <c r="N52" s="1">
        <f t="shared" si="31"/>
        <v>3021081.3057071134</v>
      </c>
      <c r="O52" s="1">
        <f t="shared" si="4"/>
        <v>0</v>
      </c>
      <c r="P52" s="1">
        <f t="shared" si="5"/>
        <v>-81331.103518595395</v>
      </c>
      <c r="Q52" s="1">
        <f t="shared" ca="1" si="6"/>
        <v>4393098.8239732934</v>
      </c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 s="109">
        <f t="shared" ref="E53:F53" ca="1" si="50">E41</f>
        <v>263.77999999999997</v>
      </c>
      <c r="F53" s="109">
        <f t="shared" ca="1" si="50"/>
        <v>2.4</v>
      </c>
      <c r="G53" s="8">
        <f>Dataset!AR53</f>
        <v>30</v>
      </c>
      <c r="H53" s="100">
        <f>Dataset!BK53</f>
        <v>0</v>
      </c>
      <c r="I53">
        <f>Dataset!BI53</f>
        <v>1</v>
      </c>
      <c r="K53" s="8">
        <f t="shared" si="28"/>
        <v>500438.66002610797</v>
      </c>
      <c r="L53" s="1">
        <f t="shared" ca="1" si="29"/>
        <v>553305.48432451522</v>
      </c>
      <c r="M53" s="1">
        <f t="shared" ca="1" si="30"/>
        <v>8083.6446206606161</v>
      </c>
      <c r="N53" s="1">
        <f t="shared" si="31"/>
        <v>2923627.0700391419</v>
      </c>
      <c r="O53" s="1">
        <f t="shared" si="4"/>
        <v>0</v>
      </c>
      <c r="P53" s="1">
        <f t="shared" si="5"/>
        <v>-81331.103518595395</v>
      </c>
      <c r="Q53" s="1">
        <f t="shared" ca="1" si="6"/>
        <v>3904123.7554918304</v>
      </c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 s="109">
        <f t="shared" ref="E54:F54" ca="1" si="51">E42</f>
        <v>96.78</v>
      </c>
      <c r="F54" s="109">
        <f t="shared" ca="1" si="51"/>
        <v>47.03</v>
      </c>
      <c r="G54" s="8">
        <f>Dataset!AR54</f>
        <v>31</v>
      </c>
      <c r="H54" s="100">
        <f>Dataset!BK54</f>
        <v>0</v>
      </c>
      <c r="I54">
        <f>Dataset!BI54</f>
        <v>1</v>
      </c>
      <c r="K54" s="8">
        <f t="shared" si="28"/>
        <v>500438.66002610797</v>
      </c>
      <c r="L54" s="1">
        <f t="shared" ca="1" si="29"/>
        <v>203005.93211360447</v>
      </c>
      <c r="M54" s="1">
        <f t="shared" ca="1" si="30"/>
        <v>158405.75271236201</v>
      </c>
      <c r="N54" s="1">
        <f t="shared" si="31"/>
        <v>3021081.3057071134</v>
      </c>
      <c r="O54" s="1">
        <f t="shared" si="4"/>
        <v>0</v>
      </c>
      <c r="P54" s="1">
        <f t="shared" si="5"/>
        <v>-81331.103518595395</v>
      </c>
      <c r="Q54" s="1">
        <f t="shared" ca="1" si="6"/>
        <v>3801600.5470405924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"/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 s="109">
        <f t="shared" ref="E55:F55" ca="1" si="52">E43</f>
        <v>11.41</v>
      </c>
      <c r="F55" s="109">
        <f t="shared" ca="1" si="52"/>
        <v>106.78</v>
      </c>
      <c r="G55" s="8">
        <f>Dataset!AR55</f>
        <v>30</v>
      </c>
      <c r="H55" s="100">
        <f>Dataset!BK55</f>
        <v>0</v>
      </c>
      <c r="I55">
        <f>Dataset!BI55</f>
        <v>0</v>
      </c>
      <c r="K55" s="8">
        <f t="shared" si="28"/>
        <v>500438.66002610797</v>
      </c>
      <c r="L55" s="1">
        <f t="shared" ca="1" si="29"/>
        <v>23933.640064230494</v>
      </c>
      <c r="M55" s="1">
        <f t="shared" ca="1" si="30"/>
        <v>359654.82191422523</v>
      </c>
      <c r="N55" s="1">
        <f t="shared" si="31"/>
        <v>2923627.0700391419</v>
      </c>
      <c r="O55" s="1">
        <f t="shared" si="4"/>
        <v>0</v>
      </c>
      <c r="P55" s="1">
        <f t="shared" si="5"/>
        <v>0</v>
      </c>
      <c r="Q55" s="1">
        <f t="shared" ca="1" si="6"/>
        <v>3807654.1920437058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"/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 s="109">
        <f t="shared" ref="E56:F56" ca="1" si="53">E44</f>
        <v>0</v>
      </c>
      <c r="F56" s="109">
        <f t="shared" ca="1" si="53"/>
        <v>205.12999999999997</v>
      </c>
      <c r="G56" s="8">
        <f>Dataset!AR56</f>
        <v>31</v>
      </c>
      <c r="H56" s="100">
        <f>Dataset!BK56</f>
        <v>0</v>
      </c>
      <c r="I56">
        <f>Dataset!BI56</f>
        <v>0</v>
      </c>
      <c r="K56" s="8">
        <f t="shared" si="28"/>
        <v>500438.66002610797</v>
      </c>
      <c r="L56" s="1">
        <f t="shared" ca="1" si="29"/>
        <v>0</v>
      </c>
      <c r="M56" s="1">
        <f t="shared" ca="1" si="30"/>
        <v>690915.84209837997</v>
      </c>
      <c r="N56" s="1">
        <f t="shared" si="31"/>
        <v>3021081.3057071134</v>
      </c>
      <c r="O56" s="1">
        <f t="shared" si="4"/>
        <v>0</v>
      </c>
      <c r="P56" s="1">
        <f t="shared" si="5"/>
        <v>0</v>
      </c>
      <c r="Q56" s="1">
        <f t="shared" ca="1" si="6"/>
        <v>4212435.8078316012</v>
      </c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 s="109">
        <f t="shared" ref="E57:F57" ca="1" si="54">E45</f>
        <v>0.13</v>
      </c>
      <c r="F57" s="109">
        <f t="shared" ca="1" si="54"/>
        <v>197.97000000000003</v>
      </c>
      <c r="G57" s="8">
        <f>Dataset!AR57</f>
        <v>31</v>
      </c>
      <c r="H57" s="100">
        <f>Dataset!BK57</f>
        <v>0</v>
      </c>
      <c r="I57">
        <f>Dataset!BI57</f>
        <v>0</v>
      </c>
      <c r="K57" s="8">
        <f t="shared" si="28"/>
        <v>500438.66002610797</v>
      </c>
      <c r="L57" s="1">
        <f t="shared" ca="1" si="29"/>
        <v>272.68827417615813</v>
      </c>
      <c r="M57" s="1">
        <f t="shared" ca="1" si="30"/>
        <v>666799.63564674265</v>
      </c>
      <c r="N57" s="1">
        <f t="shared" si="31"/>
        <v>3021081.3057071134</v>
      </c>
      <c r="O57" s="1">
        <f t="shared" si="4"/>
        <v>0</v>
      </c>
      <c r="P57" s="1">
        <f t="shared" si="5"/>
        <v>0</v>
      </c>
      <c r="Q57" s="1">
        <f t="shared" ca="1" si="6"/>
        <v>4188592.2896541404</v>
      </c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 s="109">
        <f t="shared" ref="E58:F58" ca="1" si="55">E46</f>
        <v>15.52</v>
      </c>
      <c r="F58" s="109">
        <f t="shared" ca="1" si="55"/>
        <v>103.91000000000001</v>
      </c>
      <c r="G58" s="8">
        <f>Dataset!AR58</f>
        <v>30</v>
      </c>
      <c r="H58" s="100">
        <f>Dataset!BK58</f>
        <v>0</v>
      </c>
      <c r="I58">
        <f>Dataset!BI58</f>
        <v>1</v>
      </c>
      <c r="K58" s="8">
        <f t="shared" si="28"/>
        <v>500438.66002610797</v>
      </c>
      <c r="L58" s="1">
        <f t="shared" ca="1" si="29"/>
        <v>32554.784732415181</v>
      </c>
      <c r="M58" s="1">
        <f t="shared" ca="1" si="30"/>
        <v>349988.13022201863</v>
      </c>
      <c r="N58" s="1">
        <f t="shared" si="31"/>
        <v>2923627.0700391419</v>
      </c>
      <c r="O58" s="1">
        <f t="shared" si="4"/>
        <v>0</v>
      </c>
      <c r="P58" s="1">
        <f t="shared" si="5"/>
        <v>-81331.103518595395</v>
      </c>
      <c r="Q58" s="1">
        <f t="shared" ca="1" si="6"/>
        <v>3725277.5415010885</v>
      </c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 s="109">
        <f t="shared" ref="E59:F59" ca="1" si="56">E47</f>
        <v>125.15</v>
      </c>
      <c r="F59" s="109">
        <f t="shared" ca="1" si="56"/>
        <v>24.950000000000003</v>
      </c>
      <c r="G59" s="8">
        <f>Dataset!AR59</f>
        <v>31</v>
      </c>
      <c r="H59" s="100">
        <f>Dataset!BK59</f>
        <v>0</v>
      </c>
      <c r="I59">
        <f>Dataset!BI59</f>
        <v>1</v>
      </c>
      <c r="K59" s="8">
        <f t="shared" si="28"/>
        <v>500438.66002610797</v>
      </c>
      <c r="L59" s="1">
        <f t="shared" ca="1" si="29"/>
        <v>262514.90394727839</v>
      </c>
      <c r="M59" s="1">
        <f t="shared" ca="1" si="30"/>
        <v>84036.222202284334</v>
      </c>
      <c r="N59" s="1">
        <f t="shared" si="31"/>
        <v>3021081.3057071134</v>
      </c>
      <c r="O59" s="1">
        <f t="shared" si="4"/>
        <v>0</v>
      </c>
      <c r="P59" s="1">
        <f t="shared" si="5"/>
        <v>-81331.103518595395</v>
      </c>
      <c r="Q59" s="1">
        <f t="shared" ca="1" si="6"/>
        <v>3786739.9883641885</v>
      </c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 s="109">
        <f t="shared" ref="E60:F60" ca="1" si="57">E48</f>
        <v>301.19</v>
      </c>
      <c r="F60" s="109">
        <f t="shared" ca="1" si="57"/>
        <v>5.23</v>
      </c>
      <c r="G60" s="8">
        <f>Dataset!AR60</f>
        <v>30</v>
      </c>
      <c r="H60" s="100">
        <f>Dataset!BK60</f>
        <v>0</v>
      </c>
      <c r="I60">
        <f>Dataset!BI60</f>
        <v>1</v>
      </c>
      <c r="K60" s="8">
        <f t="shared" si="28"/>
        <v>500438.66002610797</v>
      </c>
      <c r="L60" s="1">
        <f t="shared" ca="1" si="29"/>
        <v>631776.77922397736</v>
      </c>
      <c r="M60" s="1">
        <f t="shared" ca="1" si="30"/>
        <v>17615.608902522927</v>
      </c>
      <c r="N60" s="1">
        <f t="shared" si="31"/>
        <v>2923627.0700391419</v>
      </c>
      <c r="O60" s="1">
        <f t="shared" si="4"/>
        <v>0</v>
      </c>
      <c r="P60" s="1">
        <f t="shared" si="5"/>
        <v>-81331.103518595395</v>
      </c>
      <c r="Q60" s="1">
        <f t="shared" ca="1" si="6"/>
        <v>3992127.0146731543</v>
      </c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 s="109">
        <f t="shared" ref="E61:F61" ca="1" si="58">E49</f>
        <v>464.03000000000003</v>
      </c>
      <c r="F61" s="109">
        <f t="shared" ca="1" si="58"/>
        <v>0</v>
      </c>
      <c r="G61" s="8">
        <f>Dataset!AR61</f>
        <v>31</v>
      </c>
      <c r="H61" s="100">
        <f>Dataset!BK61</f>
        <v>0</v>
      </c>
      <c r="I61">
        <f>Dataset!BI61</f>
        <v>0</v>
      </c>
      <c r="K61" s="8">
        <f t="shared" si="28"/>
        <v>500438.66002610797</v>
      </c>
      <c r="L61" s="1">
        <f t="shared" ca="1" si="29"/>
        <v>973350.30666125123</v>
      </c>
      <c r="M61" s="1">
        <f t="shared" ca="1" si="30"/>
        <v>0</v>
      </c>
      <c r="N61" s="1">
        <f t="shared" si="31"/>
        <v>3021081.3057071134</v>
      </c>
      <c r="O61" s="1">
        <f t="shared" si="4"/>
        <v>0</v>
      </c>
      <c r="P61" s="1">
        <f t="shared" si="5"/>
        <v>0</v>
      </c>
      <c r="Q61" s="1">
        <f t="shared" ca="1" si="6"/>
        <v>4494870.2723944727</v>
      </c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 s="109">
        <f t="shared" ref="E62:F62" ca="1" si="59">E50</f>
        <v>591.76</v>
      </c>
      <c r="F62" s="109">
        <f t="shared" ca="1" si="59"/>
        <v>0</v>
      </c>
      <c r="G62" s="8">
        <f>Dataset!AR62</f>
        <v>31</v>
      </c>
      <c r="H62" s="100">
        <f>Dataset!BK62</f>
        <v>0</v>
      </c>
      <c r="I62">
        <f>Dataset!BI62</f>
        <v>0</v>
      </c>
      <c r="K62" s="8">
        <f t="shared" si="28"/>
        <v>500438.66002610797</v>
      </c>
      <c r="L62" s="1">
        <f t="shared" ca="1" si="29"/>
        <v>1241277.0240498716</v>
      </c>
      <c r="M62" s="1">
        <f t="shared" ca="1" si="30"/>
        <v>0</v>
      </c>
      <c r="N62" s="1">
        <f t="shared" si="31"/>
        <v>3021081.3057071134</v>
      </c>
      <c r="O62" s="1">
        <f t="shared" si="4"/>
        <v>0</v>
      </c>
      <c r="P62" s="1">
        <f t="shared" si="5"/>
        <v>0</v>
      </c>
      <c r="Q62" s="1">
        <f t="shared" ca="1" si="6"/>
        <v>4762796.9897830933</v>
      </c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 s="109">
        <f t="shared" ref="E63:F63" ca="1" si="60">E51</f>
        <v>534.85000000000014</v>
      </c>
      <c r="F63" s="109">
        <f t="shared" ca="1" si="60"/>
        <v>0</v>
      </c>
      <c r="G63" s="8">
        <f>Dataset!AR63</f>
        <v>28</v>
      </c>
      <c r="H63" s="100">
        <f>Dataset!BK63</f>
        <v>0</v>
      </c>
      <c r="I63">
        <f>Dataset!BI63</f>
        <v>0</v>
      </c>
      <c r="K63" s="8">
        <f t="shared" si="28"/>
        <v>500438.66002610797</v>
      </c>
      <c r="L63" s="1">
        <f t="shared" ca="1" si="29"/>
        <v>1121902.4880239861</v>
      </c>
      <c r="M63" s="1">
        <f t="shared" ca="1" si="30"/>
        <v>0</v>
      </c>
      <c r="N63" s="1">
        <f t="shared" si="31"/>
        <v>2728718.5987031991</v>
      </c>
      <c r="O63" s="1">
        <f t="shared" si="4"/>
        <v>0</v>
      </c>
      <c r="P63" s="1">
        <f t="shared" si="5"/>
        <v>0</v>
      </c>
      <c r="Q63" s="1">
        <f t="shared" ca="1" si="6"/>
        <v>4351059.7467532931</v>
      </c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 s="109">
        <f t="shared" ref="E64:F64" ca="1" si="61">E52</f>
        <v>453.9</v>
      </c>
      <c r="F64" s="109">
        <f t="shared" ca="1" si="61"/>
        <v>0.24</v>
      </c>
      <c r="G64" s="8">
        <f>Dataset!AR64</f>
        <v>31</v>
      </c>
      <c r="H64" s="100">
        <f>Dataset!BK64</f>
        <v>0</v>
      </c>
      <c r="I64">
        <f>Dataset!BI64</f>
        <v>1</v>
      </c>
      <c r="K64" s="8">
        <f t="shared" si="28"/>
        <v>500438.66002610797</v>
      </c>
      <c r="L64" s="1">
        <f t="shared" ca="1" si="29"/>
        <v>952101.59729660116</v>
      </c>
      <c r="M64" s="1">
        <f t="shared" ca="1" si="30"/>
        <v>808.36446206606161</v>
      </c>
      <c r="N64" s="1">
        <f t="shared" si="31"/>
        <v>3021081.3057071134</v>
      </c>
      <c r="O64" s="1">
        <f t="shared" si="4"/>
        <v>0</v>
      </c>
      <c r="P64" s="1">
        <f t="shared" si="5"/>
        <v>-81331.103518595395</v>
      </c>
      <c r="Q64" s="1">
        <f t="shared" ca="1" si="6"/>
        <v>4393098.8239732934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 s="109">
        <f t="shared" ref="E65:F65" ca="1" si="62">E53</f>
        <v>263.77999999999997</v>
      </c>
      <c r="F65" s="109">
        <f t="shared" ca="1" si="62"/>
        <v>2.4</v>
      </c>
      <c r="G65" s="8">
        <f>Dataset!AR65</f>
        <v>30</v>
      </c>
      <c r="H65" s="100">
        <f>Dataset!BK65</f>
        <v>0</v>
      </c>
      <c r="I65">
        <f>Dataset!BI65</f>
        <v>1</v>
      </c>
      <c r="K65" s="8">
        <f t="shared" si="28"/>
        <v>500438.66002610797</v>
      </c>
      <c r="L65" s="1">
        <f t="shared" ca="1" si="29"/>
        <v>553305.48432451522</v>
      </c>
      <c r="M65" s="1">
        <f t="shared" ca="1" si="30"/>
        <v>8083.6446206606161</v>
      </c>
      <c r="N65" s="1">
        <f t="shared" si="31"/>
        <v>2923627.0700391419</v>
      </c>
      <c r="O65" s="1">
        <f t="shared" si="4"/>
        <v>0</v>
      </c>
      <c r="P65" s="1">
        <f t="shared" si="5"/>
        <v>-81331.103518595395</v>
      </c>
      <c r="Q65" s="1">
        <f t="shared" ca="1" si="6"/>
        <v>3904123.7554918304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 s="109">
        <f t="shared" ref="E66:F66" ca="1" si="63">E54</f>
        <v>96.78</v>
      </c>
      <c r="F66" s="109">
        <f t="shared" ca="1" si="63"/>
        <v>47.03</v>
      </c>
      <c r="G66" s="8">
        <f>Dataset!AR66</f>
        <v>31</v>
      </c>
      <c r="H66" s="100">
        <f>Dataset!BK66</f>
        <v>0</v>
      </c>
      <c r="I66">
        <f>Dataset!BI66</f>
        <v>1</v>
      </c>
      <c r="K66" s="8">
        <f t="shared" ref="K66:K97" si="64">$V$10</f>
        <v>500438.66002610797</v>
      </c>
      <c r="L66" s="1">
        <f t="shared" ref="L66:L97" ca="1" si="65">E66*$V$11</f>
        <v>203005.93211360447</v>
      </c>
      <c r="M66" s="1">
        <f t="shared" ref="M66:M97" ca="1" si="66">F66*$V$12</f>
        <v>158405.75271236201</v>
      </c>
      <c r="N66" s="1">
        <f t="shared" ref="N66:N97" si="67">G66*$V$13</f>
        <v>3021081.3057071134</v>
      </c>
      <c r="O66" s="1">
        <f t="shared" si="4"/>
        <v>0</v>
      </c>
      <c r="P66" s="1">
        <f t="shared" si="5"/>
        <v>-81331.103518595395</v>
      </c>
      <c r="Q66" s="1">
        <f t="shared" ca="1" si="6"/>
        <v>3801600.5470405924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 s="109">
        <f t="shared" ref="E67:F67" ca="1" si="68">E55</f>
        <v>11.41</v>
      </c>
      <c r="F67" s="109">
        <f t="shared" ca="1" si="68"/>
        <v>106.78</v>
      </c>
      <c r="G67" s="8">
        <f>Dataset!AR67</f>
        <v>30</v>
      </c>
      <c r="H67" s="100">
        <f>Dataset!BK67</f>
        <v>0</v>
      </c>
      <c r="I67">
        <f>Dataset!BI67</f>
        <v>0</v>
      </c>
      <c r="K67" s="8">
        <f t="shared" si="64"/>
        <v>500438.66002610797</v>
      </c>
      <c r="L67" s="1">
        <f t="shared" ca="1" si="65"/>
        <v>23933.640064230494</v>
      </c>
      <c r="M67" s="1">
        <f t="shared" ca="1" si="66"/>
        <v>359654.82191422523</v>
      </c>
      <c r="N67" s="1">
        <f t="shared" si="67"/>
        <v>2923627.0700391419</v>
      </c>
      <c r="O67" s="1">
        <f t="shared" ref="O67:O130" si="69">H67*$V$14</f>
        <v>0</v>
      </c>
      <c r="P67" s="1">
        <f t="shared" ref="P67:P130" si="70">I67*$V$15</f>
        <v>0</v>
      </c>
      <c r="Q67" s="1">
        <f t="shared" ref="Q67:Q130" ca="1" si="71">SUM(K67:P67)</f>
        <v>3807654.1920437058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 s="109">
        <f t="shared" ref="E68:F68" ca="1" si="72">E56</f>
        <v>0</v>
      </c>
      <c r="F68" s="109">
        <f t="shared" ca="1" si="72"/>
        <v>205.12999999999997</v>
      </c>
      <c r="G68" s="8">
        <f>Dataset!AR68</f>
        <v>31</v>
      </c>
      <c r="H68" s="100">
        <f>Dataset!BK68</f>
        <v>0</v>
      </c>
      <c r="I68">
        <f>Dataset!BI68</f>
        <v>0</v>
      </c>
      <c r="K68" s="8">
        <f t="shared" si="64"/>
        <v>500438.66002610797</v>
      </c>
      <c r="L68" s="1">
        <f t="shared" ca="1" si="65"/>
        <v>0</v>
      </c>
      <c r="M68" s="1">
        <f t="shared" ca="1" si="66"/>
        <v>690915.84209837997</v>
      </c>
      <c r="N68" s="1">
        <f t="shared" si="67"/>
        <v>3021081.3057071134</v>
      </c>
      <c r="O68" s="1">
        <f t="shared" si="69"/>
        <v>0</v>
      </c>
      <c r="P68" s="1">
        <f t="shared" si="70"/>
        <v>0</v>
      </c>
      <c r="Q68" s="1">
        <f t="shared" ca="1" si="71"/>
        <v>4212435.8078316012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 s="109">
        <f t="shared" ref="E69:F69" ca="1" si="73">E57</f>
        <v>0.13</v>
      </c>
      <c r="F69" s="109">
        <f t="shared" ca="1" si="73"/>
        <v>197.97000000000003</v>
      </c>
      <c r="G69" s="8">
        <f>Dataset!AR69</f>
        <v>31</v>
      </c>
      <c r="H69" s="100">
        <f>Dataset!BK69</f>
        <v>0</v>
      </c>
      <c r="I69">
        <f>Dataset!BI69</f>
        <v>0</v>
      </c>
      <c r="K69" s="8">
        <f t="shared" si="64"/>
        <v>500438.66002610797</v>
      </c>
      <c r="L69" s="1">
        <f t="shared" ca="1" si="65"/>
        <v>272.68827417615813</v>
      </c>
      <c r="M69" s="1">
        <f t="shared" ca="1" si="66"/>
        <v>666799.63564674265</v>
      </c>
      <c r="N69" s="1">
        <f t="shared" si="67"/>
        <v>3021081.3057071134</v>
      </c>
      <c r="O69" s="1">
        <f t="shared" si="69"/>
        <v>0</v>
      </c>
      <c r="P69" s="1">
        <f t="shared" si="70"/>
        <v>0</v>
      </c>
      <c r="Q69" s="1">
        <f t="shared" ca="1" si="71"/>
        <v>4188592.2896541404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 s="109">
        <f t="shared" ref="E70:F70" ca="1" si="74">E58</f>
        <v>15.52</v>
      </c>
      <c r="F70" s="109">
        <f t="shared" ca="1" si="74"/>
        <v>103.91000000000001</v>
      </c>
      <c r="G70" s="8">
        <f>Dataset!AR70</f>
        <v>30</v>
      </c>
      <c r="H70" s="100">
        <f>Dataset!BK70</f>
        <v>0</v>
      </c>
      <c r="I70">
        <f>Dataset!BI70</f>
        <v>1</v>
      </c>
      <c r="K70" s="8">
        <f t="shared" si="64"/>
        <v>500438.66002610797</v>
      </c>
      <c r="L70" s="1">
        <f t="shared" ca="1" si="65"/>
        <v>32554.784732415181</v>
      </c>
      <c r="M70" s="1">
        <f t="shared" ca="1" si="66"/>
        <v>349988.13022201863</v>
      </c>
      <c r="N70" s="1">
        <f t="shared" si="67"/>
        <v>2923627.0700391419</v>
      </c>
      <c r="O70" s="1">
        <f t="shared" si="69"/>
        <v>0</v>
      </c>
      <c r="P70" s="1">
        <f t="shared" si="70"/>
        <v>-81331.103518595395</v>
      </c>
      <c r="Q70" s="1">
        <f t="shared" ca="1" si="71"/>
        <v>3725277.5415010885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 s="109">
        <f t="shared" ref="E71:F71" ca="1" si="75">E59</f>
        <v>125.15</v>
      </c>
      <c r="F71" s="109">
        <f t="shared" ca="1" si="75"/>
        <v>24.950000000000003</v>
      </c>
      <c r="G71" s="8">
        <f>Dataset!AR71</f>
        <v>31</v>
      </c>
      <c r="H71" s="100">
        <f>Dataset!BK71</f>
        <v>0</v>
      </c>
      <c r="I71">
        <f>Dataset!BI71</f>
        <v>1</v>
      </c>
      <c r="K71" s="8">
        <f t="shared" si="64"/>
        <v>500438.66002610797</v>
      </c>
      <c r="L71" s="1">
        <f t="shared" ca="1" si="65"/>
        <v>262514.90394727839</v>
      </c>
      <c r="M71" s="1">
        <f t="shared" ca="1" si="66"/>
        <v>84036.222202284334</v>
      </c>
      <c r="N71" s="1">
        <f t="shared" si="67"/>
        <v>3021081.3057071134</v>
      </c>
      <c r="O71" s="1">
        <f t="shared" si="69"/>
        <v>0</v>
      </c>
      <c r="P71" s="1">
        <f t="shared" si="70"/>
        <v>-81331.103518595395</v>
      </c>
      <c r="Q71" s="1">
        <f t="shared" ca="1" si="71"/>
        <v>3786739.9883641885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 s="109">
        <f t="shared" ref="E72:F72" ca="1" si="76">E60</f>
        <v>301.19</v>
      </c>
      <c r="F72" s="109">
        <f t="shared" ca="1" si="76"/>
        <v>5.23</v>
      </c>
      <c r="G72" s="8">
        <f>Dataset!AR72</f>
        <v>30</v>
      </c>
      <c r="H72" s="100">
        <f>Dataset!BK72</f>
        <v>0</v>
      </c>
      <c r="I72">
        <f>Dataset!BI72</f>
        <v>1</v>
      </c>
      <c r="K72" s="8">
        <f t="shared" si="64"/>
        <v>500438.66002610797</v>
      </c>
      <c r="L72" s="1">
        <f t="shared" ca="1" si="65"/>
        <v>631776.77922397736</v>
      </c>
      <c r="M72" s="1">
        <f t="shared" ca="1" si="66"/>
        <v>17615.608902522927</v>
      </c>
      <c r="N72" s="1">
        <f t="shared" si="67"/>
        <v>2923627.0700391419</v>
      </c>
      <c r="O72" s="1">
        <f t="shared" si="69"/>
        <v>0</v>
      </c>
      <c r="P72" s="1">
        <f t="shared" si="70"/>
        <v>-81331.103518595395</v>
      </c>
      <c r="Q72" s="1">
        <f t="shared" ca="1" si="71"/>
        <v>3992127.0146731543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 s="109">
        <f t="shared" ref="E73:F73" ca="1" si="77">E61</f>
        <v>464.03000000000003</v>
      </c>
      <c r="F73" s="109">
        <f t="shared" ca="1" si="77"/>
        <v>0</v>
      </c>
      <c r="G73" s="8">
        <f>Dataset!AR73</f>
        <v>31</v>
      </c>
      <c r="H73" s="100">
        <f>Dataset!BK73</f>
        <v>0</v>
      </c>
      <c r="I73">
        <f>Dataset!BI73</f>
        <v>0</v>
      </c>
      <c r="K73" s="8">
        <f t="shared" si="64"/>
        <v>500438.66002610797</v>
      </c>
      <c r="L73" s="1">
        <f t="shared" ca="1" si="65"/>
        <v>973350.30666125123</v>
      </c>
      <c r="M73" s="1">
        <f t="shared" ca="1" si="66"/>
        <v>0</v>
      </c>
      <c r="N73" s="1">
        <f t="shared" si="67"/>
        <v>3021081.3057071134</v>
      </c>
      <c r="O73" s="1">
        <f t="shared" si="69"/>
        <v>0</v>
      </c>
      <c r="P73" s="1">
        <f t="shared" si="70"/>
        <v>0</v>
      </c>
      <c r="Q73" s="1">
        <f t="shared" ca="1" si="71"/>
        <v>4494870.2723944727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 s="109">
        <f t="shared" ref="E74:F74" ca="1" si="78">E62</f>
        <v>591.76</v>
      </c>
      <c r="F74" s="109">
        <f t="shared" ca="1" si="78"/>
        <v>0</v>
      </c>
      <c r="G74" s="8">
        <f>Dataset!AR74</f>
        <v>31</v>
      </c>
      <c r="H74" s="100">
        <f>Dataset!BK74</f>
        <v>0</v>
      </c>
      <c r="I74">
        <f>Dataset!BI74</f>
        <v>0</v>
      </c>
      <c r="K74" s="8">
        <f t="shared" si="64"/>
        <v>500438.66002610797</v>
      </c>
      <c r="L74" s="1">
        <f t="shared" ca="1" si="65"/>
        <v>1241277.0240498716</v>
      </c>
      <c r="M74" s="1">
        <f t="shared" ca="1" si="66"/>
        <v>0</v>
      </c>
      <c r="N74" s="1">
        <f t="shared" si="67"/>
        <v>3021081.3057071134</v>
      </c>
      <c r="O74" s="1">
        <f t="shared" si="69"/>
        <v>0</v>
      </c>
      <c r="P74" s="1">
        <f t="shared" si="70"/>
        <v>0</v>
      </c>
      <c r="Q74" s="1">
        <f t="shared" ca="1" si="71"/>
        <v>4762796.9897830933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 s="109">
        <f t="shared" ref="E75:F75" ca="1" si="79">E63</f>
        <v>534.85000000000014</v>
      </c>
      <c r="F75" s="109">
        <f t="shared" ca="1" si="79"/>
        <v>0</v>
      </c>
      <c r="G75" s="8">
        <f>Dataset!AR75</f>
        <v>28</v>
      </c>
      <c r="H75" s="100">
        <f>Dataset!BK75</f>
        <v>0</v>
      </c>
      <c r="I75">
        <f>Dataset!BI75</f>
        <v>0</v>
      </c>
      <c r="K75" s="8">
        <f t="shared" si="64"/>
        <v>500438.66002610797</v>
      </c>
      <c r="L75" s="1">
        <f t="shared" ca="1" si="65"/>
        <v>1121902.4880239861</v>
      </c>
      <c r="M75" s="1">
        <f t="shared" ca="1" si="66"/>
        <v>0</v>
      </c>
      <c r="N75" s="1">
        <f t="shared" si="67"/>
        <v>2728718.5987031991</v>
      </c>
      <c r="O75" s="1">
        <f t="shared" si="69"/>
        <v>0</v>
      </c>
      <c r="P75" s="1">
        <f t="shared" si="70"/>
        <v>0</v>
      </c>
      <c r="Q75" s="1">
        <f t="shared" ca="1" si="71"/>
        <v>4351059.7467532931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 s="109">
        <f t="shared" ref="E76:F76" ca="1" si="80">E64</f>
        <v>453.9</v>
      </c>
      <c r="F76" s="109">
        <f t="shared" ca="1" si="80"/>
        <v>0.24</v>
      </c>
      <c r="G76" s="8">
        <f>Dataset!AR76</f>
        <v>31</v>
      </c>
      <c r="H76" s="100">
        <f>Dataset!BK76</f>
        <v>0</v>
      </c>
      <c r="I76">
        <f>Dataset!BI76</f>
        <v>1</v>
      </c>
      <c r="K76" s="8">
        <f t="shared" si="64"/>
        <v>500438.66002610797</v>
      </c>
      <c r="L76" s="1">
        <f t="shared" ca="1" si="65"/>
        <v>952101.59729660116</v>
      </c>
      <c r="M76" s="1">
        <f t="shared" ca="1" si="66"/>
        <v>808.36446206606161</v>
      </c>
      <c r="N76" s="1">
        <f t="shared" si="67"/>
        <v>3021081.3057071134</v>
      </c>
      <c r="O76" s="1">
        <f t="shared" si="69"/>
        <v>0</v>
      </c>
      <c r="P76" s="1">
        <f t="shared" si="70"/>
        <v>-81331.103518595395</v>
      </c>
      <c r="Q76" s="1">
        <f t="shared" ca="1" si="71"/>
        <v>4393098.8239732934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 s="109">
        <f t="shared" ref="E77:F77" ca="1" si="81">E65</f>
        <v>263.77999999999997</v>
      </c>
      <c r="F77" s="109">
        <f t="shared" ca="1" si="81"/>
        <v>2.4</v>
      </c>
      <c r="G77" s="8">
        <f>Dataset!AR77</f>
        <v>30</v>
      </c>
      <c r="H77" s="100">
        <f>Dataset!BK77</f>
        <v>0</v>
      </c>
      <c r="I77">
        <f>Dataset!BI77</f>
        <v>1</v>
      </c>
      <c r="K77" s="8">
        <f t="shared" si="64"/>
        <v>500438.66002610797</v>
      </c>
      <c r="L77" s="1">
        <f t="shared" ca="1" si="65"/>
        <v>553305.48432451522</v>
      </c>
      <c r="M77" s="1">
        <f t="shared" ca="1" si="66"/>
        <v>8083.6446206606161</v>
      </c>
      <c r="N77" s="1">
        <f t="shared" si="67"/>
        <v>2923627.0700391419</v>
      </c>
      <c r="O77" s="1">
        <f t="shared" si="69"/>
        <v>0</v>
      </c>
      <c r="P77" s="1">
        <f t="shared" si="70"/>
        <v>-81331.103518595395</v>
      </c>
      <c r="Q77" s="1">
        <f t="shared" ca="1" si="71"/>
        <v>3904123.7554918304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 s="109">
        <f t="shared" ref="E78:F78" ca="1" si="82">E66</f>
        <v>96.78</v>
      </c>
      <c r="F78" s="109">
        <f t="shared" ca="1" si="82"/>
        <v>47.03</v>
      </c>
      <c r="G78" s="8">
        <f>Dataset!AR78</f>
        <v>31</v>
      </c>
      <c r="H78" s="100">
        <f>Dataset!BK78</f>
        <v>0</v>
      </c>
      <c r="I78">
        <f>Dataset!BI78</f>
        <v>1</v>
      </c>
      <c r="K78" s="8">
        <f t="shared" si="64"/>
        <v>500438.66002610797</v>
      </c>
      <c r="L78" s="1">
        <f t="shared" ca="1" si="65"/>
        <v>203005.93211360447</v>
      </c>
      <c r="M78" s="1">
        <f t="shared" ca="1" si="66"/>
        <v>158405.75271236201</v>
      </c>
      <c r="N78" s="1">
        <f t="shared" si="67"/>
        <v>3021081.3057071134</v>
      </c>
      <c r="O78" s="1">
        <f t="shared" si="69"/>
        <v>0</v>
      </c>
      <c r="P78" s="1">
        <f t="shared" si="70"/>
        <v>-81331.103518595395</v>
      </c>
      <c r="Q78" s="1">
        <f t="shared" ca="1" si="71"/>
        <v>3801600.5470405924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 s="109">
        <f t="shared" ref="E79:F79" ca="1" si="83">E67</f>
        <v>11.41</v>
      </c>
      <c r="F79" s="109">
        <f t="shared" ca="1" si="83"/>
        <v>106.78</v>
      </c>
      <c r="G79" s="8">
        <f>Dataset!AR79</f>
        <v>30</v>
      </c>
      <c r="H79" s="100">
        <f>Dataset!BK79</f>
        <v>0</v>
      </c>
      <c r="I79">
        <f>Dataset!BI79</f>
        <v>0</v>
      </c>
      <c r="K79" s="8">
        <f t="shared" si="64"/>
        <v>500438.66002610797</v>
      </c>
      <c r="L79" s="1">
        <f t="shared" ca="1" si="65"/>
        <v>23933.640064230494</v>
      </c>
      <c r="M79" s="1">
        <f t="shared" ca="1" si="66"/>
        <v>359654.82191422523</v>
      </c>
      <c r="N79" s="1">
        <f t="shared" si="67"/>
        <v>2923627.0700391419</v>
      </c>
      <c r="O79" s="1">
        <f t="shared" si="69"/>
        <v>0</v>
      </c>
      <c r="P79" s="1">
        <f t="shared" si="70"/>
        <v>0</v>
      </c>
      <c r="Q79" s="1">
        <f t="shared" ca="1" si="71"/>
        <v>3807654.1920437058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 s="109">
        <f t="shared" ref="E80:F80" ca="1" si="84">E68</f>
        <v>0</v>
      </c>
      <c r="F80" s="109">
        <f t="shared" ca="1" si="84"/>
        <v>205.12999999999997</v>
      </c>
      <c r="G80" s="8">
        <f>Dataset!AR80</f>
        <v>31</v>
      </c>
      <c r="H80" s="100">
        <f>Dataset!BK80</f>
        <v>0</v>
      </c>
      <c r="I80">
        <f>Dataset!BI80</f>
        <v>0</v>
      </c>
      <c r="K80" s="8">
        <f t="shared" si="64"/>
        <v>500438.66002610797</v>
      </c>
      <c r="L80" s="1">
        <f t="shared" ca="1" si="65"/>
        <v>0</v>
      </c>
      <c r="M80" s="1">
        <f t="shared" ca="1" si="66"/>
        <v>690915.84209837997</v>
      </c>
      <c r="N80" s="1">
        <f t="shared" si="67"/>
        <v>3021081.3057071134</v>
      </c>
      <c r="O80" s="1">
        <f t="shared" si="69"/>
        <v>0</v>
      </c>
      <c r="P80" s="1">
        <f t="shared" si="70"/>
        <v>0</v>
      </c>
      <c r="Q80" s="1">
        <f t="shared" ca="1" si="71"/>
        <v>4212435.8078316012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 s="109">
        <f t="shared" ref="E81:F81" ca="1" si="85">E69</f>
        <v>0.13</v>
      </c>
      <c r="F81" s="109">
        <f t="shared" ca="1" si="85"/>
        <v>197.97000000000003</v>
      </c>
      <c r="G81" s="8">
        <f>Dataset!AR81</f>
        <v>31</v>
      </c>
      <c r="H81" s="100">
        <f>Dataset!BK81</f>
        <v>0</v>
      </c>
      <c r="I81">
        <f>Dataset!BI81</f>
        <v>0</v>
      </c>
      <c r="K81" s="8">
        <f t="shared" si="64"/>
        <v>500438.66002610797</v>
      </c>
      <c r="L81" s="1">
        <f t="shared" ca="1" si="65"/>
        <v>272.68827417615813</v>
      </c>
      <c r="M81" s="1">
        <f t="shared" ca="1" si="66"/>
        <v>666799.63564674265</v>
      </c>
      <c r="N81" s="1">
        <f t="shared" si="67"/>
        <v>3021081.3057071134</v>
      </c>
      <c r="O81" s="1">
        <f t="shared" si="69"/>
        <v>0</v>
      </c>
      <c r="P81" s="1">
        <f t="shared" si="70"/>
        <v>0</v>
      </c>
      <c r="Q81" s="1">
        <f t="shared" ca="1" si="71"/>
        <v>4188592.2896541404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 s="109">
        <f t="shared" ref="E82:F82" ca="1" si="86">E70</f>
        <v>15.52</v>
      </c>
      <c r="F82" s="109">
        <f t="shared" ca="1" si="86"/>
        <v>103.91000000000001</v>
      </c>
      <c r="G82" s="8">
        <f>Dataset!AR82</f>
        <v>30</v>
      </c>
      <c r="H82" s="100">
        <f>Dataset!BK82</f>
        <v>0</v>
      </c>
      <c r="I82">
        <f>Dataset!BI82</f>
        <v>1</v>
      </c>
      <c r="K82" s="8">
        <f t="shared" si="64"/>
        <v>500438.66002610797</v>
      </c>
      <c r="L82" s="1">
        <f t="shared" ca="1" si="65"/>
        <v>32554.784732415181</v>
      </c>
      <c r="M82" s="1">
        <f t="shared" ca="1" si="66"/>
        <v>349988.13022201863</v>
      </c>
      <c r="N82" s="1">
        <f t="shared" si="67"/>
        <v>2923627.0700391419</v>
      </c>
      <c r="O82" s="1">
        <f t="shared" si="69"/>
        <v>0</v>
      </c>
      <c r="P82" s="1">
        <f t="shared" si="70"/>
        <v>-81331.103518595395</v>
      </c>
      <c r="Q82" s="1">
        <f t="shared" ca="1" si="71"/>
        <v>3725277.5415010885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 s="109">
        <f t="shared" ref="E83:F83" ca="1" si="87">E71</f>
        <v>125.15</v>
      </c>
      <c r="F83" s="109">
        <f t="shared" ca="1" si="87"/>
        <v>24.950000000000003</v>
      </c>
      <c r="G83" s="8">
        <f>Dataset!AR83</f>
        <v>31</v>
      </c>
      <c r="H83" s="100">
        <f>Dataset!BK83</f>
        <v>0</v>
      </c>
      <c r="I83">
        <f>Dataset!BI83</f>
        <v>1</v>
      </c>
      <c r="K83" s="8">
        <f t="shared" si="64"/>
        <v>500438.66002610797</v>
      </c>
      <c r="L83" s="1">
        <f t="shared" ca="1" si="65"/>
        <v>262514.90394727839</v>
      </c>
      <c r="M83" s="1">
        <f t="shared" ca="1" si="66"/>
        <v>84036.222202284334</v>
      </c>
      <c r="N83" s="1">
        <f t="shared" si="67"/>
        <v>3021081.3057071134</v>
      </c>
      <c r="O83" s="1">
        <f t="shared" si="69"/>
        <v>0</v>
      </c>
      <c r="P83" s="1">
        <f t="shared" si="70"/>
        <v>-81331.103518595395</v>
      </c>
      <c r="Q83" s="1">
        <f t="shared" ca="1" si="71"/>
        <v>3786739.9883641885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 s="109">
        <f t="shared" ref="E84:F84" ca="1" si="88">E72</f>
        <v>301.19</v>
      </c>
      <c r="F84" s="109">
        <f t="shared" ca="1" si="88"/>
        <v>5.23</v>
      </c>
      <c r="G84" s="8">
        <f>Dataset!AR84</f>
        <v>30</v>
      </c>
      <c r="H84" s="100">
        <f>Dataset!BK84</f>
        <v>0</v>
      </c>
      <c r="I84">
        <f>Dataset!BI84</f>
        <v>1</v>
      </c>
      <c r="K84" s="8">
        <f t="shared" si="64"/>
        <v>500438.66002610797</v>
      </c>
      <c r="L84" s="1">
        <f t="shared" ca="1" si="65"/>
        <v>631776.77922397736</v>
      </c>
      <c r="M84" s="1">
        <f t="shared" ca="1" si="66"/>
        <v>17615.608902522927</v>
      </c>
      <c r="N84" s="1">
        <f t="shared" si="67"/>
        <v>2923627.0700391419</v>
      </c>
      <c r="O84" s="1">
        <f t="shared" si="69"/>
        <v>0</v>
      </c>
      <c r="P84" s="1">
        <f t="shared" si="70"/>
        <v>-81331.103518595395</v>
      </c>
      <c r="Q84" s="1">
        <f t="shared" ca="1" si="71"/>
        <v>3992127.0146731543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 s="109">
        <f t="shared" ref="E85:F85" ca="1" si="89">E73</f>
        <v>464.03000000000003</v>
      </c>
      <c r="F85" s="109">
        <f t="shared" ca="1" si="89"/>
        <v>0</v>
      </c>
      <c r="G85" s="8">
        <f>Dataset!AR85</f>
        <v>31</v>
      </c>
      <c r="H85" s="100">
        <f>Dataset!BK85</f>
        <v>0</v>
      </c>
      <c r="I85">
        <f>Dataset!BI85</f>
        <v>0</v>
      </c>
      <c r="K85" s="8">
        <f t="shared" si="64"/>
        <v>500438.66002610797</v>
      </c>
      <c r="L85" s="1">
        <f t="shared" ca="1" si="65"/>
        <v>973350.30666125123</v>
      </c>
      <c r="M85" s="1">
        <f t="shared" ca="1" si="66"/>
        <v>0</v>
      </c>
      <c r="N85" s="1">
        <f t="shared" si="67"/>
        <v>3021081.3057071134</v>
      </c>
      <c r="O85" s="1">
        <f t="shared" si="69"/>
        <v>0</v>
      </c>
      <c r="P85" s="1">
        <f t="shared" si="70"/>
        <v>0</v>
      </c>
      <c r="Q85" s="1">
        <f t="shared" ca="1" si="71"/>
        <v>4494870.2723944727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 s="109">
        <f t="shared" ref="E86:F86" ca="1" si="90">E74</f>
        <v>591.76</v>
      </c>
      <c r="F86" s="109">
        <f t="shared" ca="1" si="90"/>
        <v>0</v>
      </c>
      <c r="G86" s="8">
        <f>Dataset!AR86</f>
        <v>31</v>
      </c>
      <c r="H86" s="100">
        <f>Dataset!BK86</f>
        <v>0</v>
      </c>
      <c r="I86">
        <f>Dataset!BI86</f>
        <v>0</v>
      </c>
      <c r="K86" s="8">
        <f t="shared" si="64"/>
        <v>500438.66002610797</v>
      </c>
      <c r="L86" s="1">
        <f t="shared" ca="1" si="65"/>
        <v>1241277.0240498716</v>
      </c>
      <c r="M86" s="1">
        <f t="shared" ca="1" si="66"/>
        <v>0</v>
      </c>
      <c r="N86" s="1">
        <f t="shared" si="67"/>
        <v>3021081.3057071134</v>
      </c>
      <c r="O86" s="1">
        <f t="shared" si="69"/>
        <v>0</v>
      </c>
      <c r="P86" s="1">
        <f t="shared" si="70"/>
        <v>0</v>
      </c>
      <c r="Q86" s="1">
        <f t="shared" ca="1" si="71"/>
        <v>4762796.9897830933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 s="109">
        <f t="shared" ref="E87:F87" ca="1" si="91">E75</f>
        <v>534.85000000000014</v>
      </c>
      <c r="F87" s="109">
        <f t="shared" ca="1" si="91"/>
        <v>0</v>
      </c>
      <c r="G87" s="8">
        <f>Dataset!AR87</f>
        <v>28</v>
      </c>
      <c r="H87" s="100">
        <f>Dataset!BK87</f>
        <v>0</v>
      </c>
      <c r="I87">
        <f>Dataset!BI87</f>
        <v>0</v>
      </c>
      <c r="K87" s="8">
        <f t="shared" si="64"/>
        <v>500438.66002610797</v>
      </c>
      <c r="L87" s="1">
        <f t="shared" ca="1" si="65"/>
        <v>1121902.4880239861</v>
      </c>
      <c r="M87" s="1">
        <f t="shared" ca="1" si="66"/>
        <v>0</v>
      </c>
      <c r="N87" s="1">
        <f t="shared" si="67"/>
        <v>2728718.5987031991</v>
      </c>
      <c r="O87" s="1">
        <f t="shared" si="69"/>
        <v>0</v>
      </c>
      <c r="P87" s="1">
        <f t="shared" si="70"/>
        <v>0</v>
      </c>
      <c r="Q87" s="1">
        <f t="shared" ca="1" si="71"/>
        <v>4351059.7467532931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 s="109">
        <f t="shared" ref="E88:F88" ca="1" si="92">E76</f>
        <v>453.9</v>
      </c>
      <c r="F88" s="109">
        <f t="shared" ca="1" si="92"/>
        <v>0.24</v>
      </c>
      <c r="G88" s="8">
        <f>Dataset!AR88</f>
        <v>31</v>
      </c>
      <c r="H88" s="100">
        <f>Dataset!BK88</f>
        <v>0</v>
      </c>
      <c r="I88">
        <f>Dataset!BI88</f>
        <v>1</v>
      </c>
      <c r="K88" s="8">
        <f t="shared" si="64"/>
        <v>500438.66002610797</v>
      </c>
      <c r="L88" s="1">
        <f t="shared" ca="1" si="65"/>
        <v>952101.59729660116</v>
      </c>
      <c r="M88" s="1">
        <f t="shared" ca="1" si="66"/>
        <v>808.36446206606161</v>
      </c>
      <c r="N88" s="1">
        <f t="shared" si="67"/>
        <v>3021081.3057071134</v>
      </c>
      <c r="O88" s="1">
        <f t="shared" si="69"/>
        <v>0</v>
      </c>
      <c r="P88" s="1">
        <f t="shared" si="70"/>
        <v>-81331.103518595395</v>
      </c>
      <c r="Q88" s="1">
        <f t="shared" ca="1" si="71"/>
        <v>4393098.8239732934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 s="109">
        <f t="shared" ref="E89:F89" ca="1" si="93">E77</f>
        <v>263.77999999999997</v>
      </c>
      <c r="F89" s="109">
        <f t="shared" ca="1" si="93"/>
        <v>2.4</v>
      </c>
      <c r="G89" s="8">
        <f>Dataset!AR89</f>
        <v>30</v>
      </c>
      <c r="H89" s="100">
        <f>Dataset!BK89</f>
        <v>0</v>
      </c>
      <c r="I89">
        <f>Dataset!BI89</f>
        <v>1</v>
      </c>
      <c r="K89" s="8">
        <f t="shared" si="64"/>
        <v>500438.66002610797</v>
      </c>
      <c r="L89" s="1">
        <f t="shared" ca="1" si="65"/>
        <v>553305.48432451522</v>
      </c>
      <c r="M89" s="1">
        <f t="shared" ca="1" si="66"/>
        <v>8083.6446206606161</v>
      </c>
      <c r="N89" s="1">
        <f t="shared" si="67"/>
        <v>2923627.0700391419</v>
      </c>
      <c r="O89" s="1">
        <f t="shared" si="69"/>
        <v>0</v>
      </c>
      <c r="P89" s="1">
        <f t="shared" si="70"/>
        <v>-81331.103518595395</v>
      </c>
      <c r="Q89" s="1">
        <f t="shared" ca="1" si="71"/>
        <v>3904123.7554918304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 s="109">
        <f t="shared" ref="E90:F90" ca="1" si="94">E78</f>
        <v>96.78</v>
      </c>
      <c r="F90" s="109">
        <f t="shared" ca="1" si="94"/>
        <v>47.03</v>
      </c>
      <c r="G90" s="8">
        <f>Dataset!AR90</f>
        <v>31</v>
      </c>
      <c r="H90" s="100">
        <f>Dataset!BK90</f>
        <v>0</v>
      </c>
      <c r="I90">
        <f>Dataset!BI90</f>
        <v>1</v>
      </c>
      <c r="K90" s="8">
        <f t="shared" si="64"/>
        <v>500438.66002610797</v>
      </c>
      <c r="L90" s="1">
        <f t="shared" ca="1" si="65"/>
        <v>203005.93211360447</v>
      </c>
      <c r="M90" s="1">
        <f t="shared" ca="1" si="66"/>
        <v>158405.75271236201</v>
      </c>
      <c r="N90" s="1">
        <f t="shared" si="67"/>
        <v>3021081.3057071134</v>
      </c>
      <c r="O90" s="1">
        <f t="shared" si="69"/>
        <v>0</v>
      </c>
      <c r="P90" s="1">
        <f t="shared" si="70"/>
        <v>-81331.103518595395</v>
      </c>
      <c r="Q90" s="1">
        <f t="shared" ca="1" si="71"/>
        <v>3801600.5470405924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 s="109">
        <f t="shared" ref="E91:F91" ca="1" si="95">E79</f>
        <v>11.41</v>
      </c>
      <c r="F91" s="109">
        <f t="shared" ca="1" si="95"/>
        <v>106.78</v>
      </c>
      <c r="G91" s="8">
        <f>Dataset!AR91</f>
        <v>30</v>
      </c>
      <c r="H91" s="100">
        <f>Dataset!BK91</f>
        <v>0</v>
      </c>
      <c r="I91">
        <f>Dataset!BI91</f>
        <v>0</v>
      </c>
      <c r="K91" s="8">
        <f t="shared" si="64"/>
        <v>500438.66002610797</v>
      </c>
      <c r="L91" s="1">
        <f t="shared" ca="1" si="65"/>
        <v>23933.640064230494</v>
      </c>
      <c r="M91" s="1">
        <f t="shared" ca="1" si="66"/>
        <v>359654.82191422523</v>
      </c>
      <c r="N91" s="1">
        <f t="shared" si="67"/>
        <v>2923627.0700391419</v>
      </c>
      <c r="O91" s="1">
        <f t="shared" si="69"/>
        <v>0</v>
      </c>
      <c r="P91" s="1">
        <f t="shared" si="70"/>
        <v>0</v>
      </c>
      <c r="Q91" s="1">
        <f t="shared" ca="1" si="71"/>
        <v>3807654.1920437058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 s="109">
        <f t="shared" ref="E92:F92" ca="1" si="96">E80</f>
        <v>0</v>
      </c>
      <c r="F92" s="109">
        <f t="shared" ca="1" si="96"/>
        <v>205.12999999999997</v>
      </c>
      <c r="G92" s="8">
        <f>Dataset!AR92</f>
        <v>31</v>
      </c>
      <c r="H92" s="100">
        <f>Dataset!BK92</f>
        <v>0</v>
      </c>
      <c r="I92">
        <f>Dataset!BI92</f>
        <v>0</v>
      </c>
      <c r="K92" s="8">
        <f t="shared" si="64"/>
        <v>500438.66002610797</v>
      </c>
      <c r="L92" s="1">
        <f t="shared" ca="1" si="65"/>
        <v>0</v>
      </c>
      <c r="M92" s="1">
        <f t="shared" ca="1" si="66"/>
        <v>690915.84209837997</v>
      </c>
      <c r="N92" s="1">
        <f t="shared" si="67"/>
        <v>3021081.3057071134</v>
      </c>
      <c r="O92" s="1">
        <f t="shared" si="69"/>
        <v>0</v>
      </c>
      <c r="P92" s="1">
        <f t="shared" si="70"/>
        <v>0</v>
      </c>
      <c r="Q92" s="1">
        <f t="shared" ca="1" si="71"/>
        <v>4212435.8078316012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 s="109">
        <f t="shared" ref="E93:F93" ca="1" si="97">E81</f>
        <v>0.13</v>
      </c>
      <c r="F93" s="109">
        <f t="shared" ca="1" si="97"/>
        <v>197.97000000000003</v>
      </c>
      <c r="G93" s="8">
        <f>Dataset!AR93</f>
        <v>31</v>
      </c>
      <c r="H93" s="100">
        <f>Dataset!BK93</f>
        <v>0</v>
      </c>
      <c r="I93">
        <f>Dataset!BI93</f>
        <v>0</v>
      </c>
      <c r="K93" s="8">
        <f t="shared" si="64"/>
        <v>500438.66002610797</v>
      </c>
      <c r="L93" s="1">
        <f t="shared" ca="1" si="65"/>
        <v>272.68827417615813</v>
      </c>
      <c r="M93" s="1">
        <f t="shared" ca="1" si="66"/>
        <v>666799.63564674265</v>
      </c>
      <c r="N93" s="1">
        <f t="shared" si="67"/>
        <v>3021081.3057071134</v>
      </c>
      <c r="O93" s="1">
        <f t="shared" si="69"/>
        <v>0</v>
      </c>
      <c r="P93" s="1">
        <f t="shared" si="70"/>
        <v>0</v>
      </c>
      <c r="Q93" s="1">
        <f t="shared" ca="1" si="71"/>
        <v>4188592.2896541404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 s="109">
        <f t="shared" ref="E94:F94" ca="1" si="98">E82</f>
        <v>15.52</v>
      </c>
      <c r="F94" s="109">
        <f t="shared" ca="1" si="98"/>
        <v>103.91000000000001</v>
      </c>
      <c r="G94" s="8">
        <f>Dataset!AR94</f>
        <v>30</v>
      </c>
      <c r="H94" s="100">
        <f>Dataset!BK94</f>
        <v>0</v>
      </c>
      <c r="I94">
        <f>Dataset!BI94</f>
        <v>1</v>
      </c>
      <c r="K94" s="8">
        <f t="shared" si="64"/>
        <v>500438.66002610797</v>
      </c>
      <c r="L94" s="1">
        <f t="shared" ca="1" si="65"/>
        <v>32554.784732415181</v>
      </c>
      <c r="M94" s="1">
        <f t="shared" ca="1" si="66"/>
        <v>349988.13022201863</v>
      </c>
      <c r="N94" s="1">
        <f t="shared" si="67"/>
        <v>2923627.0700391419</v>
      </c>
      <c r="O94" s="1">
        <f t="shared" si="69"/>
        <v>0</v>
      </c>
      <c r="P94" s="1">
        <f t="shared" si="70"/>
        <v>-81331.103518595395</v>
      </c>
      <c r="Q94" s="1">
        <f t="shared" ca="1" si="71"/>
        <v>3725277.5415010885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 s="109">
        <f t="shared" ref="E95:F95" ca="1" si="99">E83</f>
        <v>125.15</v>
      </c>
      <c r="F95" s="109">
        <f t="shared" ca="1" si="99"/>
        <v>24.950000000000003</v>
      </c>
      <c r="G95" s="8">
        <f>Dataset!AR95</f>
        <v>31</v>
      </c>
      <c r="H95" s="100">
        <f>Dataset!BK95</f>
        <v>0</v>
      </c>
      <c r="I95">
        <f>Dataset!BI95</f>
        <v>1</v>
      </c>
      <c r="K95" s="8">
        <f t="shared" si="64"/>
        <v>500438.66002610797</v>
      </c>
      <c r="L95" s="1">
        <f t="shared" ca="1" si="65"/>
        <v>262514.90394727839</v>
      </c>
      <c r="M95" s="1">
        <f t="shared" ca="1" si="66"/>
        <v>84036.222202284334</v>
      </c>
      <c r="N95" s="1">
        <f t="shared" si="67"/>
        <v>3021081.3057071134</v>
      </c>
      <c r="O95" s="1">
        <f t="shared" si="69"/>
        <v>0</v>
      </c>
      <c r="P95" s="1">
        <f t="shared" si="70"/>
        <v>-81331.103518595395</v>
      </c>
      <c r="Q95" s="1">
        <f t="shared" ca="1" si="71"/>
        <v>3786739.9883641885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 s="109">
        <f t="shared" ref="E96:F96" ca="1" si="100">E84</f>
        <v>301.19</v>
      </c>
      <c r="F96" s="109">
        <f t="shared" ca="1" si="100"/>
        <v>5.23</v>
      </c>
      <c r="G96" s="8">
        <f>Dataset!AR96</f>
        <v>30</v>
      </c>
      <c r="H96" s="100">
        <f>Dataset!BK96</f>
        <v>0</v>
      </c>
      <c r="I96">
        <f>Dataset!BI96</f>
        <v>1</v>
      </c>
      <c r="K96" s="8">
        <f t="shared" si="64"/>
        <v>500438.66002610797</v>
      </c>
      <c r="L96" s="1">
        <f t="shared" ca="1" si="65"/>
        <v>631776.77922397736</v>
      </c>
      <c r="M96" s="1">
        <f t="shared" ca="1" si="66"/>
        <v>17615.608902522927</v>
      </c>
      <c r="N96" s="1">
        <f t="shared" si="67"/>
        <v>2923627.0700391419</v>
      </c>
      <c r="O96" s="1">
        <f t="shared" si="69"/>
        <v>0</v>
      </c>
      <c r="P96" s="1">
        <f t="shared" si="70"/>
        <v>-81331.103518595395</v>
      </c>
      <c r="Q96" s="1">
        <f t="shared" ca="1" si="71"/>
        <v>3992127.0146731543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 s="109">
        <f t="shared" ref="E97:F97" ca="1" si="101">E85</f>
        <v>464.03000000000003</v>
      </c>
      <c r="F97" s="109">
        <f t="shared" ca="1" si="101"/>
        <v>0</v>
      </c>
      <c r="G97" s="8">
        <f>Dataset!AR97</f>
        <v>31</v>
      </c>
      <c r="H97" s="100">
        <f>Dataset!BK97</f>
        <v>0</v>
      </c>
      <c r="I97">
        <f>Dataset!BI97</f>
        <v>0</v>
      </c>
      <c r="K97" s="8">
        <f t="shared" si="64"/>
        <v>500438.66002610797</v>
      </c>
      <c r="L97" s="1">
        <f t="shared" ca="1" si="65"/>
        <v>973350.30666125123</v>
      </c>
      <c r="M97" s="1">
        <f t="shared" ca="1" si="66"/>
        <v>0</v>
      </c>
      <c r="N97" s="1">
        <f t="shared" si="67"/>
        <v>3021081.3057071134</v>
      </c>
      <c r="O97" s="1">
        <f t="shared" si="69"/>
        <v>0</v>
      </c>
      <c r="P97" s="1">
        <f t="shared" si="70"/>
        <v>0</v>
      </c>
      <c r="Q97" s="1">
        <f t="shared" ca="1" si="71"/>
        <v>4494870.2723944727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 s="109">
        <f t="shared" ref="E98:F98" ca="1" si="102">E86</f>
        <v>591.76</v>
      </c>
      <c r="F98" s="109">
        <f t="shared" ca="1" si="102"/>
        <v>0</v>
      </c>
      <c r="G98" s="8">
        <f>Dataset!AR98</f>
        <v>31</v>
      </c>
      <c r="H98" s="100">
        <f>Dataset!BK98</f>
        <v>0</v>
      </c>
      <c r="I98">
        <f>Dataset!BI98</f>
        <v>0</v>
      </c>
      <c r="K98" s="8">
        <f t="shared" ref="K98:K129" si="103">$V$10</f>
        <v>500438.66002610797</v>
      </c>
      <c r="L98" s="1">
        <f t="shared" ref="L98:L129" ca="1" si="104">E98*$V$11</f>
        <v>1241277.0240498716</v>
      </c>
      <c r="M98" s="1">
        <f t="shared" ref="M98:M129" ca="1" si="105">F98*$V$12</f>
        <v>0</v>
      </c>
      <c r="N98" s="1">
        <f t="shared" ref="N98:N129" si="106">G98*$V$13</f>
        <v>3021081.3057071134</v>
      </c>
      <c r="O98" s="1">
        <f t="shared" si="69"/>
        <v>0</v>
      </c>
      <c r="P98" s="1">
        <f t="shared" si="70"/>
        <v>0</v>
      </c>
      <c r="Q98" s="1">
        <f t="shared" ca="1" si="71"/>
        <v>4762796.9897830933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 s="109">
        <f t="shared" ref="E99:F99" ca="1" si="107">E87</f>
        <v>534.85000000000014</v>
      </c>
      <c r="F99" s="109">
        <f t="shared" ca="1" si="107"/>
        <v>0</v>
      </c>
      <c r="G99" s="8">
        <f>Dataset!AR99</f>
        <v>29</v>
      </c>
      <c r="H99" s="100">
        <f>Dataset!BK99</f>
        <v>0</v>
      </c>
      <c r="I99">
        <f>Dataset!BI99</f>
        <v>0</v>
      </c>
      <c r="K99" s="8">
        <f t="shared" si="103"/>
        <v>500438.66002610797</v>
      </c>
      <c r="L99" s="1">
        <f t="shared" ca="1" si="104"/>
        <v>1121902.4880239861</v>
      </c>
      <c r="M99" s="1">
        <f t="shared" ca="1" si="105"/>
        <v>0</v>
      </c>
      <c r="N99" s="1">
        <f t="shared" si="106"/>
        <v>2826172.8343711705</v>
      </c>
      <c r="O99" s="1">
        <f t="shared" si="69"/>
        <v>0</v>
      </c>
      <c r="P99" s="1">
        <f t="shared" si="70"/>
        <v>0</v>
      </c>
      <c r="Q99" s="1">
        <f t="shared" ca="1" si="71"/>
        <v>4448513.9824212641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 s="109">
        <f t="shared" ref="E100:F100" ca="1" si="108">E88</f>
        <v>453.9</v>
      </c>
      <c r="F100" s="109">
        <f t="shared" ca="1" si="108"/>
        <v>0.24</v>
      </c>
      <c r="G100" s="8">
        <f>Dataset!AR100</f>
        <v>31</v>
      </c>
      <c r="H100" s="100">
        <f>Dataset!BK100</f>
        <v>0.5</v>
      </c>
      <c r="I100">
        <f>Dataset!BI100</f>
        <v>1</v>
      </c>
      <c r="K100" s="8">
        <f t="shared" si="103"/>
        <v>500438.66002610797</v>
      </c>
      <c r="L100" s="1">
        <f t="shared" ca="1" si="104"/>
        <v>952101.59729660116</v>
      </c>
      <c r="M100" s="1">
        <f t="shared" ca="1" si="105"/>
        <v>808.36446206606161</v>
      </c>
      <c r="N100" s="1">
        <f t="shared" si="106"/>
        <v>3021081.3057071134</v>
      </c>
      <c r="O100" s="1">
        <f t="shared" si="69"/>
        <v>-217512.05286212949</v>
      </c>
      <c r="P100" s="1">
        <f t="shared" si="70"/>
        <v>-81331.103518595395</v>
      </c>
      <c r="Q100" s="1">
        <f t="shared" ca="1" si="71"/>
        <v>4175586.7711111638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 s="109">
        <f t="shared" ref="E101:F101" ca="1" si="109">E89</f>
        <v>263.77999999999997</v>
      </c>
      <c r="F101" s="109">
        <f t="shared" ca="1" si="109"/>
        <v>2.4</v>
      </c>
      <c r="G101" s="8">
        <f>Dataset!AR101</f>
        <v>30</v>
      </c>
      <c r="H101" s="100">
        <f>Dataset!BK101</f>
        <v>1</v>
      </c>
      <c r="I101">
        <f>Dataset!BI101</f>
        <v>1</v>
      </c>
      <c r="K101" s="8">
        <f t="shared" si="103"/>
        <v>500438.66002610797</v>
      </c>
      <c r="L101" s="1">
        <f t="shared" ca="1" si="104"/>
        <v>553305.48432451522</v>
      </c>
      <c r="M101" s="1">
        <f t="shared" ca="1" si="105"/>
        <v>8083.6446206606161</v>
      </c>
      <c r="N101" s="1">
        <f t="shared" si="106"/>
        <v>2923627.0700391419</v>
      </c>
      <c r="O101" s="1">
        <f t="shared" si="69"/>
        <v>-435024.10572425899</v>
      </c>
      <c r="P101" s="1">
        <f t="shared" si="70"/>
        <v>-81331.103518595395</v>
      </c>
      <c r="Q101" s="1">
        <f t="shared" ca="1" si="71"/>
        <v>3469099.6497675716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 s="109">
        <f t="shared" ref="E102:F102" ca="1" si="110">E90</f>
        <v>96.78</v>
      </c>
      <c r="F102" s="109">
        <f t="shared" ca="1" si="110"/>
        <v>47.03</v>
      </c>
      <c r="G102" s="8">
        <f>Dataset!AR102</f>
        <v>31</v>
      </c>
      <c r="H102" s="100">
        <f>Dataset!BK102</f>
        <v>1</v>
      </c>
      <c r="I102">
        <f>Dataset!BI102</f>
        <v>1</v>
      </c>
      <c r="K102" s="8">
        <f t="shared" si="103"/>
        <v>500438.66002610797</v>
      </c>
      <c r="L102" s="1">
        <f t="shared" ca="1" si="104"/>
        <v>203005.93211360447</v>
      </c>
      <c r="M102" s="1">
        <f t="shared" ca="1" si="105"/>
        <v>158405.75271236201</v>
      </c>
      <c r="N102" s="1">
        <f t="shared" si="106"/>
        <v>3021081.3057071134</v>
      </c>
      <c r="O102" s="1">
        <f t="shared" si="69"/>
        <v>-435024.10572425899</v>
      </c>
      <c r="P102" s="1">
        <f t="shared" si="70"/>
        <v>-81331.103518595395</v>
      </c>
      <c r="Q102" s="1">
        <f t="shared" ca="1" si="71"/>
        <v>3366576.4413163336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 s="109">
        <f t="shared" ref="E103:F103" ca="1" si="111">E91</f>
        <v>11.41</v>
      </c>
      <c r="F103" s="109">
        <f t="shared" ca="1" si="111"/>
        <v>106.78</v>
      </c>
      <c r="G103" s="8">
        <f>Dataset!AR103</f>
        <v>30</v>
      </c>
      <c r="H103" s="100">
        <f>Dataset!BK103</f>
        <v>0.5</v>
      </c>
      <c r="I103">
        <f>Dataset!BI103</f>
        <v>0</v>
      </c>
      <c r="K103" s="8">
        <f t="shared" si="103"/>
        <v>500438.66002610797</v>
      </c>
      <c r="L103" s="1">
        <f t="shared" ca="1" si="104"/>
        <v>23933.640064230494</v>
      </c>
      <c r="M103" s="1">
        <f t="shared" ca="1" si="105"/>
        <v>359654.82191422523</v>
      </c>
      <c r="N103" s="1">
        <f t="shared" si="106"/>
        <v>2923627.0700391419</v>
      </c>
      <c r="O103" s="1">
        <f t="shared" si="69"/>
        <v>-217512.05286212949</v>
      </c>
      <c r="P103" s="1">
        <f t="shared" si="70"/>
        <v>0</v>
      </c>
      <c r="Q103" s="1">
        <f t="shared" ca="1" si="71"/>
        <v>3590142.1391815762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 s="109">
        <f t="shared" ref="E104:F104" ca="1" si="112">E92</f>
        <v>0</v>
      </c>
      <c r="F104" s="109">
        <f t="shared" ca="1" si="112"/>
        <v>205.12999999999997</v>
      </c>
      <c r="G104" s="8">
        <f>Dataset!AR104</f>
        <v>31</v>
      </c>
      <c r="H104" s="100">
        <f>Dataset!BK104</f>
        <v>0.5</v>
      </c>
      <c r="I104">
        <f>Dataset!BI104</f>
        <v>0</v>
      </c>
      <c r="K104" s="8">
        <f t="shared" si="103"/>
        <v>500438.66002610797</v>
      </c>
      <c r="L104" s="1">
        <f t="shared" ca="1" si="104"/>
        <v>0</v>
      </c>
      <c r="M104" s="1">
        <f t="shared" ca="1" si="105"/>
        <v>690915.84209837997</v>
      </c>
      <c r="N104" s="1">
        <f t="shared" si="106"/>
        <v>3021081.3057071134</v>
      </c>
      <c r="O104" s="1">
        <f t="shared" si="69"/>
        <v>-217512.05286212949</v>
      </c>
      <c r="P104" s="1">
        <f t="shared" si="70"/>
        <v>0</v>
      </c>
      <c r="Q104" s="1">
        <f t="shared" ca="1" si="71"/>
        <v>3994923.7549694716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 s="109">
        <f t="shared" ref="E105:F105" ca="1" si="113">E93</f>
        <v>0.13</v>
      </c>
      <c r="F105" s="109">
        <f t="shared" ca="1" si="113"/>
        <v>197.97000000000003</v>
      </c>
      <c r="G105" s="8">
        <f>Dataset!AR105</f>
        <v>31</v>
      </c>
      <c r="H105" s="100">
        <f>Dataset!BK105</f>
        <v>0.5</v>
      </c>
      <c r="I105">
        <f>Dataset!BI105</f>
        <v>0</v>
      </c>
      <c r="K105" s="8">
        <f t="shared" si="103"/>
        <v>500438.66002610797</v>
      </c>
      <c r="L105" s="1">
        <f t="shared" ca="1" si="104"/>
        <v>272.68827417615813</v>
      </c>
      <c r="M105" s="1">
        <f t="shared" ca="1" si="105"/>
        <v>666799.63564674265</v>
      </c>
      <c r="N105" s="1">
        <f t="shared" si="106"/>
        <v>3021081.3057071134</v>
      </c>
      <c r="O105" s="1">
        <f t="shared" si="69"/>
        <v>-217512.05286212949</v>
      </c>
      <c r="P105" s="1">
        <f t="shared" si="70"/>
        <v>0</v>
      </c>
      <c r="Q105" s="1">
        <f t="shared" ca="1" si="71"/>
        <v>3971080.2367920107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 s="109">
        <f t="shared" ref="E106:F106" ca="1" si="114">E94</f>
        <v>15.52</v>
      </c>
      <c r="F106" s="109">
        <f t="shared" ca="1" si="114"/>
        <v>103.91000000000001</v>
      </c>
      <c r="G106" s="8">
        <f>Dataset!AR106</f>
        <v>30</v>
      </c>
      <c r="H106" s="100">
        <f>Dataset!BK106</f>
        <v>0.5</v>
      </c>
      <c r="I106">
        <f>Dataset!BI106</f>
        <v>1</v>
      </c>
      <c r="K106" s="8">
        <f t="shared" si="103"/>
        <v>500438.66002610797</v>
      </c>
      <c r="L106" s="1">
        <f t="shared" ca="1" si="104"/>
        <v>32554.784732415181</v>
      </c>
      <c r="M106" s="1">
        <f t="shared" ca="1" si="105"/>
        <v>349988.13022201863</v>
      </c>
      <c r="N106" s="1">
        <f t="shared" si="106"/>
        <v>2923627.0700391419</v>
      </c>
      <c r="O106" s="1">
        <f t="shared" si="69"/>
        <v>-217512.05286212949</v>
      </c>
      <c r="P106" s="1">
        <f t="shared" si="70"/>
        <v>-81331.103518595395</v>
      </c>
      <c r="Q106" s="1">
        <f t="shared" ca="1" si="71"/>
        <v>3507765.4886389589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 s="109">
        <f t="shared" ref="E107:F107" ca="1" si="115">E95</f>
        <v>125.15</v>
      </c>
      <c r="F107" s="109">
        <f t="shared" ca="1" si="115"/>
        <v>24.950000000000003</v>
      </c>
      <c r="G107" s="8">
        <f>Dataset!AR107</f>
        <v>31</v>
      </c>
      <c r="H107" s="100">
        <f>Dataset!BK107</f>
        <v>0.5</v>
      </c>
      <c r="I107">
        <f>Dataset!BI107</f>
        <v>1</v>
      </c>
      <c r="K107" s="8">
        <f t="shared" si="103"/>
        <v>500438.66002610797</v>
      </c>
      <c r="L107" s="1">
        <f t="shared" ca="1" si="104"/>
        <v>262514.90394727839</v>
      </c>
      <c r="M107" s="1">
        <f t="shared" ca="1" si="105"/>
        <v>84036.222202284334</v>
      </c>
      <c r="N107" s="1">
        <f t="shared" si="106"/>
        <v>3021081.3057071134</v>
      </c>
      <c r="O107" s="1">
        <f t="shared" si="69"/>
        <v>-217512.05286212949</v>
      </c>
      <c r="P107" s="1">
        <f t="shared" si="70"/>
        <v>-81331.103518595395</v>
      </c>
      <c r="Q107" s="1">
        <f t="shared" ca="1" si="71"/>
        <v>3569227.9355020588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 s="109">
        <f t="shared" ref="E108:F108" ca="1" si="116">E96</f>
        <v>301.19</v>
      </c>
      <c r="F108" s="109">
        <f t="shared" ca="1" si="116"/>
        <v>5.23</v>
      </c>
      <c r="G108" s="8">
        <f>Dataset!AR108</f>
        <v>30</v>
      </c>
      <c r="H108" s="100">
        <f>Dataset!BK108</f>
        <v>0.5</v>
      </c>
      <c r="I108">
        <f>Dataset!BI108</f>
        <v>1</v>
      </c>
      <c r="K108" s="8">
        <f t="shared" si="103"/>
        <v>500438.66002610797</v>
      </c>
      <c r="L108" s="1">
        <f t="shared" ca="1" si="104"/>
        <v>631776.77922397736</v>
      </c>
      <c r="M108" s="1">
        <f t="shared" ca="1" si="105"/>
        <v>17615.608902522927</v>
      </c>
      <c r="N108" s="1">
        <f t="shared" si="106"/>
        <v>2923627.0700391419</v>
      </c>
      <c r="O108" s="1">
        <f t="shared" si="69"/>
        <v>-217512.05286212949</v>
      </c>
      <c r="P108" s="1">
        <f t="shared" si="70"/>
        <v>-81331.103518595395</v>
      </c>
      <c r="Q108" s="1">
        <f t="shared" ca="1" si="71"/>
        <v>3774614.9618110247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 s="109">
        <f t="shared" ref="E109:F109" ca="1" si="117">E97</f>
        <v>464.03000000000003</v>
      </c>
      <c r="F109" s="109">
        <f t="shared" ca="1" si="117"/>
        <v>0</v>
      </c>
      <c r="G109" s="8">
        <f>Dataset!AR109</f>
        <v>31</v>
      </c>
      <c r="H109" s="100">
        <f>Dataset!BK109</f>
        <v>0.5</v>
      </c>
      <c r="I109">
        <f>Dataset!BI109</f>
        <v>0</v>
      </c>
      <c r="K109" s="8">
        <f t="shared" si="103"/>
        <v>500438.66002610797</v>
      </c>
      <c r="L109" s="1">
        <f t="shared" ca="1" si="104"/>
        <v>973350.30666125123</v>
      </c>
      <c r="M109" s="1">
        <f t="shared" ca="1" si="105"/>
        <v>0</v>
      </c>
      <c r="N109" s="1">
        <f t="shared" si="106"/>
        <v>3021081.3057071134</v>
      </c>
      <c r="O109" s="1">
        <f t="shared" si="69"/>
        <v>-217512.05286212949</v>
      </c>
      <c r="P109" s="1">
        <f t="shared" si="70"/>
        <v>0</v>
      </c>
      <c r="Q109" s="1">
        <f t="shared" ca="1" si="71"/>
        <v>4277358.2195323436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4279230.3037358206</v>
      </c>
      <c r="E110" s="109">
        <f t="shared" ref="E110:F110" ca="1" si="118">E98</f>
        <v>591.76</v>
      </c>
      <c r="F110" s="109">
        <f t="shared" ca="1" si="118"/>
        <v>0</v>
      </c>
      <c r="G110" s="8">
        <f>Dataset!AR110</f>
        <v>31</v>
      </c>
      <c r="H110" s="100">
        <f>Dataset!BK110</f>
        <v>0.5</v>
      </c>
      <c r="I110">
        <f>Dataset!BI110</f>
        <v>0</v>
      </c>
      <c r="K110" s="8">
        <f t="shared" si="103"/>
        <v>500438.66002610797</v>
      </c>
      <c r="L110" s="1">
        <f t="shared" ca="1" si="104"/>
        <v>1241277.0240498716</v>
      </c>
      <c r="M110" s="1">
        <f t="shared" ca="1" si="105"/>
        <v>0</v>
      </c>
      <c r="N110" s="1">
        <f t="shared" si="106"/>
        <v>3021081.3057071134</v>
      </c>
      <c r="O110" s="1">
        <f t="shared" si="69"/>
        <v>-217512.05286212949</v>
      </c>
      <c r="P110" s="1">
        <f t="shared" si="70"/>
        <v>0</v>
      </c>
      <c r="Q110" s="1">
        <f t="shared" ca="1" si="71"/>
        <v>4545284.9369209642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4162970.6492228899</v>
      </c>
      <c r="E111" s="109">
        <f t="shared" ref="E111:F111" ca="1" si="119">E99</f>
        <v>534.85000000000014</v>
      </c>
      <c r="F111" s="109">
        <f t="shared" ca="1" si="119"/>
        <v>0</v>
      </c>
      <c r="G111" s="8">
        <f>Dataset!AR111</f>
        <v>28</v>
      </c>
      <c r="H111" s="100">
        <f>Dataset!BK111</f>
        <v>0.5</v>
      </c>
      <c r="I111">
        <f>Dataset!BI111</f>
        <v>0</v>
      </c>
      <c r="K111" s="8">
        <f t="shared" si="103"/>
        <v>500438.66002610797</v>
      </c>
      <c r="L111" s="1">
        <f t="shared" ca="1" si="104"/>
        <v>1121902.4880239861</v>
      </c>
      <c r="M111" s="1">
        <f t="shared" ca="1" si="105"/>
        <v>0</v>
      </c>
      <c r="N111" s="1">
        <f t="shared" si="106"/>
        <v>2728718.5987031991</v>
      </c>
      <c r="O111" s="1">
        <f t="shared" si="69"/>
        <v>-217512.05286212949</v>
      </c>
      <c r="P111" s="1">
        <f t="shared" si="70"/>
        <v>0</v>
      </c>
      <c r="Q111" s="1">
        <f t="shared" ca="1" si="71"/>
        <v>4133547.6938911634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4310574.3410223266</v>
      </c>
      <c r="E112" s="109">
        <f t="shared" ref="E112:F112" ca="1" si="120">E100</f>
        <v>453.9</v>
      </c>
      <c r="F112" s="109">
        <f t="shared" ca="1" si="120"/>
        <v>0.24</v>
      </c>
      <c r="G112" s="8">
        <f>Dataset!AR112</f>
        <v>31</v>
      </c>
      <c r="H112" s="100">
        <f>Dataset!BK112</f>
        <v>0.5</v>
      </c>
      <c r="I112">
        <f>Dataset!BI112</f>
        <v>1</v>
      </c>
      <c r="K112" s="8">
        <f t="shared" si="103"/>
        <v>500438.66002610797</v>
      </c>
      <c r="L112" s="1">
        <f t="shared" ca="1" si="104"/>
        <v>952101.59729660116</v>
      </c>
      <c r="M112" s="1">
        <f t="shared" ca="1" si="105"/>
        <v>808.36446206606161</v>
      </c>
      <c r="N112" s="1">
        <f t="shared" si="106"/>
        <v>3021081.3057071134</v>
      </c>
      <c r="O112" s="1">
        <f t="shared" si="69"/>
        <v>-217512.05286212949</v>
      </c>
      <c r="P112" s="1">
        <f t="shared" si="70"/>
        <v>-81331.103518595395</v>
      </c>
      <c r="Q112" s="1">
        <f t="shared" ca="1" si="71"/>
        <v>4175586.7711111638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3499864.4409701372</v>
      </c>
      <c r="E113" s="109">
        <f t="shared" ref="E113:F113" ca="1" si="121">E101</f>
        <v>263.77999999999997</v>
      </c>
      <c r="F113" s="109">
        <f t="shared" ca="1" si="121"/>
        <v>2.4</v>
      </c>
      <c r="G113" s="8">
        <f>Dataset!AR113</f>
        <v>30</v>
      </c>
      <c r="H113" s="100">
        <f>Dataset!BK113</f>
        <v>0.5</v>
      </c>
      <c r="I113">
        <f>Dataset!BI113</f>
        <v>1</v>
      </c>
      <c r="K113" s="8">
        <f t="shared" si="103"/>
        <v>500438.66002610797</v>
      </c>
      <c r="L113" s="1">
        <f t="shared" ca="1" si="104"/>
        <v>553305.48432451522</v>
      </c>
      <c r="M113" s="1">
        <f t="shared" ca="1" si="105"/>
        <v>8083.6446206606161</v>
      </c>
      <c r="N113" s="1">
        <f t="shared" si="106"/>
        <v>2923627.0700391419</v>
      </c>
      <c r="O113" s="1">
        <f t="shared" si="69"/>
        <v>-217512.05286212949</v>
      </c>
      <c r="P113" s="1">
        <f t="shared" si="70"/>
        <v>-81331.103518595395</v>
      </c>
      <c r="Q113" s="1">
        <f t="shared" ca="1" si="71"/>
        <v>3686611.7026297008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3449365.510884</v>
      </c>
      <c r="E114" s="109">
        <f t="shared" ref="E114:F114" ca="1" si="122">E102</f>
        <v>96.78</v>
      </c>
      <c r="F114" s="109">
        <f t="shared" ca="1" si="122"/>
        <v>47.03</v>
      </c>
      <c r="G114" s="8">
        <f>Dataset!AR114</f>
        <v>31</v>
      </c>
      <c r="H114" s="100">
        <f>Dataset!BK114</f>
        <v>0.5</v>
      </c>
      <c r="I114">
        <f>Dataset!BI114</f>
        <v>1</v>
      </c>
      <c r="K114" s="8">
        <f t="shared" si="103"/>
        <v>500438.66002610797</v>
      </c>
      <c r="L114" s="1">
        <f t="shared" ca="1" si="104"/>
        <v>203005.93211360447</v>
      </c>
      <c r="M114" s="1">
        <f t="shared" ca="1" si="105"/>
        <v>158405.75271236201</v>
      </c>
      <c r="N114" s="1">
        <f t="shared" si="106"/>
        <v>3021081.3057071134</v>
      </c>
      <c r="O114" s="1">
        <f t="shared" si="69"/>
        <v>-217512.05286212949</v>
      </c>
      <c r="P114" s="1">
        <f t="shared" si="70"/>
        <v>-81331.103518595395</v>
      </c>
      <c r="Q114" s="1">
        <f t="shared" ca="1" si="71"/>
        <v>3584088.4941784628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3805926.2205004706</v>
      </c>
      <c r="E115" s="109">
        <f t="shared" ref="E115:F115" ca="1" si="123">E103</f>
        <v>11.41</v>
      </c>
      <c r="F115" s="109">
        <f t="shared" ca="1" si="123"/>
        <v>106.78</v>
      </c>
      <c r="G115" s="8">
        <f>Dataset!AR115</f>
        <v>30</v>
      </c>
      <c r="H115" s="100">
        <f>Dataset!BK115</f>
        <v>0.5</v>
      </c>
      <c r="I115">
        <f>Dataset!BI115</f>
        <v>0</v>
      </c>
      <c r="K115" s="8">
        <f t="shared" si="103"/>
        <v>500438.66002610797</v>
      </c>
      <c r="L115" s="1">
        <f t="shared" ca="1" si="104"/>
        <v>23933.640064230494</v>
      </c>
      <c r="M115" s="1">
        <f t="shared" ca="1" si="105"/>
        <v>359654.82191422523</v>
      </c>
      <c r="N115" s="1">
        <f t="shared" si="106"/>
        <v>2923627.0700391419</v>
      </c>
      <c r="O115" s="1">
        <f t="shared" si="69"/>
        <v>-217512.05286212949</v>
      </c>
      <c r="P115" s="1">
        <f t="shared" si="70"/>
        <v>0</v>
      </c>
      <c r="Q115" s="1">
        <f t="shared" ca="1" si="71"/>
        <v>3590142.1391815762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4009300.3572593862</v>
      </c>
      <c r="E116" s="109">
        <f t="shared" ref="E116:F116" ca="1" si="124">E104</f>
        <v>0</v>
      </c>
      <c r="F116" s="109">
        <f t="shared" ca="1" si="124"/>
        <v>205.12999999999997</v>
      </c>
      <c r="G116" s="8">
        <f>Dataset!AR116</f>
        <v>31</v>
      </c>
      <c r="H116" s="100">
        <f>Dataset!BK116</f>
        <v>0.5</v>
      </c>
      <c r="I116">
        <f>Dataset!BI116</f>
        <v>0</v>
      </c>
      <c r="K116" s="8">
        <f t="shared" si="103"/>
        <v>500438.66002610797</v>
      </c>
      <c r="L116" s="1">
        <f t="shared" ca="1" si="104"/>
        <v>0</v>
      </c>
      <c r="M116" s="1">
        <f t="shared" ca="1" si="105"/>
        <v>690915.84209837997</v>
      </c>
      <c r="N116" s="1">
        <f t="shared" si="106"/>
        <v>3021081.3057071134</v>
      </c>
      <c r="O116" s="1">
        <f t="shared" si="69"/>
        <v>-217512.05286212949</v>
      </c>
      <c r="P116" s="1">
        <f t="shared" si="70"/>
        <v>0</v>
      </c>
      <c r="Q116" s="1">
        <f t="shared" ca="1" si="71"/>
        <v>3994923.7549694716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4425743.8346883422</v>
      </c>
      <c r="E117" s="109">
        <f t="shared" ref="E117:F118" ca="1" si="125">E105</f>
        <v>0.13</v>
      </c>
      <c r="F117" s="109">
        <f t="shared" ca="1" si="125"/>
        <v>197.97000000000003</v>
      </c>
      <c r="G117" s="8">
        <f>Dataset!AR117</f>
        <v>31</v>
      </c>
      <c r="H117" s="100">
        <f>Dataset!BK117</f>
        <v>0.5</v>
      </c>
      <c r="I117">
        <f>Dataset!BI117</f>
        <v>0</v>
      </c>
      <c r="K117" s="8">
        <f t="shared" si="103"/>
        <v>500438.66002610797</v>
      </c>
      <c r="L117" s="1">
        <f t="shared" ca="1" si="104"/>
        <v>272.68827417615813</v>
      </c>
      <c r="M117" s="1">
        <f t="shared" ca="1" si="105"/>
        <v>666799.63564674265</v>
      </c>
      <c r="N117" s="1">
        <f t="shared" si="106"/>
        <v>3021081.3057071134</v>
      </c>
      <c r="O117" s="1">
        <f t="shared" si="69"/>
        <v>-217512.05286212949</v>
      </c>
      <c r="P117" s="1">
        <f t="shared" si="70"/>
        <v>0</v>
      </c>
      <c r="Q117" s="1">
        <f t="shared" ca="1" si="71"/>
        <v>3971080.2367920107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Dataset!I118</f>
        <v>3714372.6716474672</v>
      </c>
      <c r="E118" s="109">
        <f t="shared" ca="1" si="125"/>
        <v>15.52</v>
      </c>
      <c r="F118" s="109">
        <f t="shared" ca="1" si="125"/>
        <v>103.91000000000001</v>
      </c>
      <c r="G118" s="8">
        <f>Dataset!AR118</f>
        <v>30</v>
      </c>
      <c r="H118" s="100">
        <f>Dataset!BK118</f>
        <v>0.5</v>
      </c>
      <c r="I118">
        <f>Dataset!BI118</f>
        <v>1</v>
      </c>
      <c r="K118" s="8">
        <f t="shared" si="103"/>
        <v>500438.66002610797</v>
      </c>
      <c r="L118" s="1">
        <f t="shared" ca="1" si="104"/>
        <v>32554.784732415181</v>
      </c>
      <c r="M118" s="1">
        <f t="shared" ca="1" si="105"/>
        <v>349988.13022201863</v>
      </c>
      <c r="N118" s="1">
        <f t="shared" si="106"/>
        <v>2923627.0700391419</v>
      </c>
      <c r="O118" s="1">
        <f t="shared" si="69"/>
        <v>-217512.05286212949</v>
      </c>
      <c r="P118" s="1">
        <f t="shared" si="70"/>
        <v>-81331.103518595395</v>
      </c>
      <c r="Q118" s="1">
        <f t="shared" ca="1" si="71"/>
        <v>3507765.4886389589</v>
      </c>
    </row>
    <row r="119" spans="1:17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3697191.6858254434</v>
      </c>
      <c r="E119" s="109">
        <f t="shared" ref="E119:F119" ca="1" si="126">E107</f>
        <v>125.15</v>
      </c>
      <c r="F119" s="109">
        <f t="shared" ca="1" si="126"/>
        <v>24.950000000000003</v>
      </c>
      <c r="G119" s="8">
        <f>Dataset!AR119</f>
        <v>31</v>
      </c>
      <c r="H119" s="100">
        <f>Dataset!BK119</f>
        <v>0.5</v>
      </c>
      <c r="I119">
        <f>Dataset!BI119</f>
        <v>1</v>
      </c>
      <c r="K119" s="8">
        <f t="shared" si="103"/>
        <v>500438.66002610797</v>
      </c>
      <c r="L119" s="1">
        <f t="shared" ref="L119:L121" ca="1" si="127">E119*$V$11</f>
        <v>262514.90394727839</v>
      </c>
      <c r="M119" s="1">
        <f t="shared" ref="M119:M121" ca="1" si="128">F119*$V$12</f>
        <v>84036.222202284334</v>
      </c>
      <c r="N119" s="1">
        <f t="shared" ref="N119:N121" si="129">G119*$V$13</f>
        <v>3021081.3057071134</v>
      </c>
      <c r="O119" s="1">
        <f t="shared" ref="O119:O121" si="130">H119*$V$14</f>
        <v>-217512.05286212949</v>
      </c>
      <c r="P119" s="1">
        <f t="shared" ref="P119:P121" si="131">I119*$V$15</f>
        <v>-81331.103518595395</v>
      </c>
      <c r="Q119" s="1">
        <f t="shared" ref="Q119:Q121" ca="1" si="132">SUM(K119:P119)</f>
        <v>3569227.9355020588</v>
      </c>
    </row>
    <row r="120" spans="1:17">
      <c r="A120" s="7">
        <v>44470</v>
      </c>
      <c r="B120">
        <f t="shared" ref="B120" si="133">YEAR(A120)</f>
        <v>2021</v>
      </c>
      <c r="C120">
        <f t="shared" ref="C120" si="134">MONTH(A120)</f>
        <v>10</v>
      </c>
      <c r="D120" s="8">
        <f>Dataset!I120</f>
        <v>3991825.0538231386</v>
      </c>
      <c r="E120" s="109">
        <f t="shared" ref="E120:F120" ca="1" si="135">E108</f>
        <v>301.19</v>
      </c>
      <c r="F120" s="109">
        <f t="shared" ca="1" si="135"/>
        <v>5.23</v>
      </c>
      <c r="G120" s="8">
        <f>Dataset!AR120</f>
        <v>30</v>
      </c>
      <c r="H120" s="100">
        <f>Dataset!BK120</f>
        <v>0.5</v>
      </c>
      <c r="I120">
        <f>Dataset!BI120</f>
        <v>1</v>
      </c>
      <c r="K120" s="8">
        <f t="shared" si="103"/>
        <v>500438.66002610797</v>
      </c>
      <c r="L120" s="1">
        <f t="shared" ca="1" si="127"/>
        <v>631776.77922397736</v>
      </c>
      <c r="M120" s="1">
        <f t="shared" ca="1" si="128"/>
        <v>17615.608902522927</v>
      </c>
      <c r="N120" s="1">
        <f t="shared" si="129"/>
        <v>2923627.0700391419</v>
      </c>
      <c r="O120" s="1">
        <f t="shared" si="130"/>
        <v>-217512.05286212949</v>
      </c>
      <c r="P120" s="1">
        <f t="shared" si="131"/>
        <v>-81331.103518595395</v>
      </c>
      <c r="Q120" s="1">
        <f t="shared" ca="1" si="132"/>
        <v>3774614.9618110247</v>
      </c>
    </row>
    <row r="121" spans="1:17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4425787.6537417248</v>
      </c>
      <c r="E121" s="109">
        <f t="shared" ref="E121:F121" ca="1" si="136">E109</f>
        <v>464.03000000000003</v>
      </c>
      <c r="F121" s="109">
        <f t="shared" ca="1" si="136"/>
        <v>0</v>
      </c>
      <c r="G121" s="8">
        <f>Dataset!AR121</f>
        <v>31</v>
      </c>
      <c r="H121" s="100">
        <f>Dataset!BK121</f>
        <v>0.5</v>
      </c>
      <c r="I121">
        <f>Dataset!BI121</f>
        <v>0</v>
      </c>
      <c r="J121" s="36" t="s">
        <v>84</v>
      </c>
      <c r="K121" s="8">
        <f t="shared" si="103"/>
        <v>500438.66002610797</v>
      </c>
      <c r="L121" s="1">
        <f t="shared" ca="1" si="127"/>
        <v>973350.30666125123</v>
      </c>
      <c r="M121" s="1">
        <f t="shared" ca="1" si="128"/>
        <v>0</v>
      </c>
      <c r="N121" s="1">
        <f t="shared" si="129"/>
        <v>3021081.3057071134</v>
      </c>
      <c r="O121" s="1">
        <f t="shared" si="130"/>
        <v>-217512.05286212949</v>
      </c>
      <c r="P121" s="1">
        <f t="shared" si="131"/>
        <v>0</v>
      </c>
      <c r="Q121" s="1">
        <f t="shared" ca="1" si="132"/>
        <v>4277358.2195323436</v>
      </c>
    </row>
    <row r="122" spans="1:17">
      <c r="A122" s="7">
        <v>44562</v>
      </c>
      <c r="B122">
        <f>Dataset!B122</f>
        <v>2022</v>
      </c>
      <c r="C122">
        <f>Dataset!C122</f>
        <v>1</v>
      </c>
      <c r="D122" s="8">
        <f>Dataset!I122</f>
        <v>4985306.2104588151</v>
      </c>
      <c r="E122" s="109">
        <f t="shared" ref="E122:F122" ca="1" si="137">E110</f>
        <v>591.76</v>
      </c>
      <c r="F122" s="109">
        <f t="shared" ca="1" si="137"/>
        <v>0</v>
      </c>
      <c r="G122" s="8">
        <f>Dataset!AR122</f>
        <v>31</v>
      </c>
      <c r="H122" s="100">
        <f>Dataset!BK122</f>
        <v>0.25</v>
      </c>
      <c r="I122">
        <f>Dataset!BI122</f>
        <v>0</v>
      </c>
      <c r="J122">
        <f>'Residential Normalized'!L122</f>
        <v>0.5</v>
      </c>
      <c r="K122" s="8">
        <f t="shared" si="103"/>
        <v>500438.66002610797</v>
      </c>
      <c r="L122" s="1">
        <f t="shared" ca="1" si="104"/>
        <v>1241277.0240498716</v>
      </c>
      <c r="M122" s="1">
        <f t="shared" ca="1" si="105"/>
        <v>0</v>
      </c>
      <c r="N122" s="1">
        <f t="shared" si="106"/>
        <v>3021081.3057071134</v>
      </c>
      <c r="O122" s="1">
        <f t="shared" si="69"/>
        <v>-108756.02643106475</v>
      </c>
      <c r="P122" s="1">
        <f t="shared" si="70"/>
        <v>0</v>
      </c>
      <c r="Q122" s="1">
        <f t="shared" ca="1" si="71"/>
        <v>4654040.9633520283</v>
      </c>
    </row>
    <row r="123" spans="1:17">
      <c r="A123" s="7">
        <v>44593</v>
      </c>
      <c r="B123">
        <f>Dataset!B123</f>
        <v>2022</v>
      </c>
      <c r="C123">
        <f>Dataset!C123</f>
        <v>2</v>
      </c>
      <c r="D123" s="8">
        <f>Dataset!I123</f>
        <v>4417776.4326523533</v>
      </c>
      <c r="E123" s="109">
        <f t="shared" ref="E123:F123" ca="1" si="138">E111</f>
        <v>534.85000000000014</v>
      </c>
      <c r="F123" s="109">
        <f t="shared" ca="1" si="138"/>
        <v>0</v>
      </c>
      <c r="G123" s="8">
        <f>Dataset!AR123</f>
        <v>28</v>
      </c>
      <c r="H123" s="100">
        <f>Dataset!BK123</f>
        <v>0.25</v>
      </c>
      <c r="I123">
        <f>Dataset!BI123</f>
        <v>0</v>
      </c>
      <c r="J123">
        <f>'Residential Normalized'!L123</f>
        <v>0.5</v>
      </c>
      <c r="K123" s="8">
        <f t="shared" si="103"/>
        <v>500438.66002610797</v>
      </c>
      <c r="L123" s="1">
        <f t="shared" ca="1" si="104"/>
        <v>1121902.4880239861</v>
      </c>
      <c r="M123" s="1">
        <f t="shared" ca="1" si="105"/>
        <v>0</v>
      </c>
      <c r="N123" s="1">
        <f t="shared" si="106"/>
        <v>2728718.5987031991</v>
      </c>
      <c r="O123" s="1">
        <f t="shared" si="69"/>
        <v>-108756.02643106475</v>
      </c>
      <c r="P123" s="1">
        <f t="shared" si="70"/>
        <v>0</v>
      </c>
      <c r="Q123" s="1">
        <f t="shared" ca="1" si="71"/>
        <v>4242303.720322228</v>
      </c>
    </row>
    <row r="124" spans="1:17">
      <c r="A124" s="7">
        <v>44621</v>
      </c>
      <c r="B124">
        <f>Dataset!B124</f>
        <v>2022</v>
      </c>
      <c r="C124">
        <f>Dataset!C124</f>
        <v>3</v>
      </c>
      <c r="D124" s="8">
        <f>Dataset!I124</f>
        <v>4512593.0605340628</v>
      </c>
      <c r="E124" s="109">
        <f t="shared" ref="E124:F124" ca="1" si="139">E112</f>
        <v>453.9</v>
      </c>
      <c r="F124" s="109">
        <f t="shared" ca="1" si="139"/>
        <v>0.24</v>
      </c>
      <c r="G124" s="8">
        <f>Dataset!AR124</f>
        <v>31</v>
      </c>
      <c r="H124" s="100">
        <f>Dataset!BK124</f>
        <v>0.25</v>
      </c>
      <c r="I124">
        <f>Dataset!BI124</f>
        <v>1</v>
      </c>
      <c r="J124">
        <f>'Residential Normalized'!L124</f>
        <v>0.5</v>
      </c>
      <c r="K124" s="8">
        <f t="shared" si="103"/>
        <v>500438.66002610797</v>
      </c>
      <c r="L124" s="1">
        <f t="shared" ca="1" si="104"/>
        <v>952101.59729660116</v>
      </c>
      <c r="M124" s="1">
        <f t="shared" ca="1" si="105"/>
        <v>808.36446206606161</v>
      </c>
      <c r="N124" s="1">
        <f t="shared" si="106"/>
        <v>3021081.3057071134</v>
      </c>
      <c r="O124" s="1">
        <f t="shared" si="69"/>
        <v>-108756.02643106475</v>
      </c>
      <c r="P124" s="1">
        <f t="shared" si="70"/>
        <v>-81331.103518595395</v>
      </c>
      <c r="Q124" s="1">
        <f t="shared" ca="1" si="71"/>
        <v>4284342.7975422284</v>
      </c>
    </row>
    <row r="125" spans="1:17">
      <c r="A125" s="7">
        <v>44652</v>
      </c>
      <c r="B125">
        <f>Dataset!B125</f>
        <v>2022</v>
      </c>
      <c r="C125">
        <f>Dataset!C125</f>
        <v>4</v>
      </c>
      <c r="D125" s="8">
        <f>Dataset!I125</f>
        <v>3858057.5566227846</v>
      </c>
      <c r="E125" s="109">
        <f t="shared" ref="E125:F125" ca="1" si="140">E113</f>
        <v>263.77999999999997</v>
      </c>
      <c r="F125" s="109">
        <f t="shared" ca="1" si="140"/>
        <v>2.4</v>
      </c>
      <c r="G125" s="8">
        <f>Dataset!AR125</f>
        <v>30</v>
      </c>
      <c r="H125" s="100">
        <f>Dataset!BK125</f>
        <v>0.25</v>
      </c>
      <c r="I125">
        <f>Dataset!BI125</f>
        <v>1</v>
      </c>
      <c r="J125">
        <f>'Residential Normalized'!L125</f>
        <v>0.5</v>
      </c>
      <c r="K125" s="8">
        <f t="shared" si="103"/>
        <v>500438.66002610797</v>
      </c>
      <c r="L125" s="1">
        <f t="shared" ca="1" si="104"/>
        <v>553305.48432451522</v>
      </c>
      <c r="M125" s="1">
        <f t="shared" ca="1" si="105"/>
        <v>8083.6446206606161</v>
      </c>
      <c r="N125" s="1">
        <f t="shared" si="106"/>
        <v>2923627.0700391419</v>
      </c>
      <c r="O125" s="1">
        <f t="shared" si="69"/>
        <v>-108756.02643106475</v>
      </c>
      <c r="P125" s="1">
        <f t="shared" si="70"/>
        <v>-81331.103518595395</v>
      </c>
      <c r="Q125" s="1">
        <f t="shared" ca="1" si="71"/>
        <v>3795367.7290607658</v>
      </c>
    </row>
    <row r="126" spans="1:17">
      <c r="A126" s="7">
        <v>44682</v>
      </c>
      <c r="B126">
        <f>YEAR(A126)</f>
        <v>2022</v>
      </c>
      <c r="C126">
        <f>MONTH(A126)</f>
        <v>5</v>
      </c>
      <c r="D126" s="8">
        <f>Dataset!I126</f>
        <v>3778311.1590075605</v>
      </c>
      <c r="E126" s="109">
        <f t="shared" ref="E126:F126" ca="1" si="141">E114</f>
        <v>96.78</v>
      </c>
      <c r="F126" s="109">
        <f t="shared" ca="1" si="141"/>
        <v>47.03</v>
      </c>
      <c r="G126" s="8">
        <f>Dataset!AR126</f>
        <v>31</v>
      </c>
      <c r="H126" s="100">
        <f>Dataset!BK126</f>
        <v>0.25</v>
      </c>
      <c r="I126">
        <f>Dataset!BI126</f>
        <v>1</v>
      </c>
      <c r="J126">
        <f>'Residential Normalized'!L126</f>
        <v>0.5</v>
      </c>
      <c r="K126" s="8">
        <f t="shared" si="103"/>
        <v>500438.66002610797</v>
      </c>
      <c r="L126" s="1">
        <f t="shared" ca="1" si="104"/>
        <v>203005.93211360447</v>
      </c>
      <c r="M126" s="1">
        <f t="shared" ca="1" si="105"/>
        <v>158405.75271236201</v>
      </c>
      <c r="N126" s="1">
        <f t="shared" si="106"/>
        <v>3021081.3057071134</v>
      </c>
      <c r="O126" s="1">
        <f t="shared" si="69"/>
        <v>-108756.02643106475</v>
      </c>
      <c r="P126" s="1">
        <f t="shared" si="70"/>
        <v>-81331.103518595395</v>
      </c>
      <c r="Q126" s="1">
        <f t="shared" ca="1" si="71"/>
        <v>3692844.5206095278</v>
      </c>
    </row>
    <row r="127" spans="1:17">
      <c r="A127" s="7">
        <v>44713</v>
      </c>
      <c r="B127">
        <f>Dataset!B127</f>
        <v>2022</v>
      </c>
      <c r="C127">
        <f>Dataset!C127</f>
        <v>6</v>
      </c>
      <c r="D127" s="8">
        <f>Dataset!I127</f>
        <v>3855126.1784313698</v>
      </c>
      <c r="E127" s="109">
        <f t="shared" ref="E127:F127" ca="1" si="142">E115</f>
        <v>11.41</v>
      </c>
      <c r="F127" s="109">
        <f t="shared" ca="1" si="142"/>
        <v>106.78</v>
      </c>
      <c r="G127" s="8">
        <f>Dataset!AR127</f>
        <v>30</v>
      </c>
      <c r="H127" s="100">
        <f>Dataset!BK127</f>
        <v>0.25</v>
      </c>
      <c r="I127">
        <f>Dataset!BI127</f>
        <v>0</v>
      </c>
      <c r="J127">
        <f>'Residential Normalized'!L127</f>
        <v>0.5</v>
      </c>
      <c r="K127" s="8">
        <f t="shared" si="103"/>
        <v>500438.66002610797</v>
      </c>
      <c r="L127" s="1">
        <f t="shared" ca="1" si="104"/>
        <v>23933.640064230494</v>
      </c>
      <c r="M127" s="1">
        <f t="shared" ca="1" si="105"/>
        <v>359654.82191422523</v>
      </c>
      <c r="N127" s="1">
        <f t="shared" si="106"/>
        <v>2923627.0700391419</v>
      </c>
      <c r="O127" s="1">
        <f t="shared" si="69"/>
        <v>-108756.02643106475</v>
      </c>
      <c r="P127" s="1">
        <f t="shared" si="70"/>
        <v>0</v>
      </c>
      <c r="Q127" s="1">
        <f t="shared" ca="1" si="71"/>
        <v>3698898.1656126413</v>
      </c>
    </row>
    <row r="128" spans="1:17">
      <c r="A128" s="7">
        <v>44743</v>
      </c>
      <c r="B128">
        <f t="shared" ref="B128" si="143">YEAR(A128)</f>
        <v>2022</v>
      </c>
      <c r="C128">
        <f t="shared" ref="C128" si="144">MONTH(A128)</f>
        <v>7</v>
      </c>
      <c r="D128" s="8">
        <f>Dataset!I128</f>
        <v>4185328.571053315</v>
      </c>
      <c r="E128" s="109">
        <f t="shared" ref="E128:F128" ca="1" si="145">E116</f>
        <v>0</v>
      </c>
      <c r="F128" s="109">
        <f t="shared" ca="1" si="145"/>
        <v>205.12999999999997</v>
      </c>
      <c r="G128" s="8">
        <f>Dataset!AR128</f>
        <v>31</v>
      </c>
      <c r="H128" s="100">
        <f>Dataset!BK128</f>
        <v>0.25</v>
      </c>
      <c r="I128">
        <f>Dataset!BI128</f>
        <v>0</v>
      </c>
      <c r="J128">
        <f>'Residential Normalized'!L128</f>
        <v>0.5</v>
      </c>
      <c r="K128" s="8">
        <f t="shared" si="103"/>
        <v>500438.66002610797</v>
      </c>
      <c r="L128" s="1">
        <f t="shared" ca="1" si="104"/>
        <v>0</v>
      </c>
      <c r="M128" s="1">
        <f t="shared" ca="1" si="105"/>
        <v>690915.84209837997</v>
      </c>
      <c r="N128" s="1">
        <f t="shared" si="106"/>
        <v>3021081.3057071134</v>
      </c>
      <c r="O128" s="1">
        <f t="shared" si="69"/>
        <v>-108756.02643106475</v>
      </c>
      <c r="P128" s="1">
        <f t="shared" si="70"/>
        <v>0</v>
      </c>
      <c r="Q128" s="1">
        <f t="shared" ca="1" si="71"/>
        <v>4103679.7814005367</v>
      </c>
    </row>
    <row r="129" spans="1:17">
      <c r="A129" s="7">
        <v>44774</v>
      </c>
      <c r="B129">
        <f>Dataset!B129</f>
        <v>2022</v>
      </c>
      <c r="C129">
        <f>Dataset!C129</f>
        <v>8</v>
      </c>
      <c r="D129" s="8">
        <f>Dataset!I129</f>
        <v>4300267.2282133754</v>
      </c>
      <c r="E129" s="109">
        <f t="shared" ref="E129:F129" ca="1" si="146">E117</f>
        <v>0.13</v>
      </c>
      <c r="F129" s="109">
        <f t="shared" ca="1" si="146"/>
        <v>197.97000000000003</v>
      </c>
      <c r="G129" s="8">
        <f>Dataset!AR129</f>
        <v>31</v>
      </c>
      <c r="H129" s="100">
        <f>Dataset!BK129</f>
        <v>0.25</v>
      </c>
      <c r="I129">
        <f>Dataset!BI129</f>
        <v>0</v>
      </c>
      <c r="J129">
        <f>'Residential Normalized'!L129</f>
        <v>0.5</v>
      </c>
      <c r="K129" s="8">
        <f t="shared" si="103"/>
        <v>500438.66002610797</v>
      </c>
      <c r="L129" s="1">
        <f t="shared" ca="1" si="104"/>
        <v>272.68827417615813</v>
      </c>
      <c r="M129" s="1">
        <f t="shared" ca="1" si="105"/>
        <v>666799.63564674265</v>
      </c>
      <c r="N129" s="1">
        <f t="shared" si="106"/>
        <v>3021081.3057071134</v>
      </c>
      <c r="O129" s="1">
        <f t="shared" si="69"/>
        <v>-108756.02643106475</v>
      </c>
      <c r="P129" s="1">
        <f t="shared" si="70"/>
        <v>0</v>
      </c>
      <c r="Q129" s="1">
        <f t="shared" ca="1" si="71"/>
        <v>4079836.2632230758</v>
      </c>
    </row>
    <row r="130" spans="1:17">
      <c r="A130" s="7">
        <v>44805</v>
      </c>
      <c r="B130">
        <f t="shared" ref="B130:B145" si="147">YEAR(A130)</f>
        <v>2022</v>
      </c>
      <c r="C130">
        <f t="shared" ref="C130:C145" si="148">MONTH(A130)</f>
        <v>9</v>
      </c>
      <c r="D130" s="8">
        <f>Dataset!I130</f>
        <v>3810606.8142782073</v>
      </c>
      <c r="E130" s="109">
        <f t="shared" ref="E130:F130" ca="1" si="149">E118</f>
        <v>15.52</v>
      </c>
      <c r="F130" s="109">
        <f t="shared" ca="1" si="149"/>
        <v>103.91000000000001</v>
      </c>
      <c r="G130" s="8">
        <f>Dataset!AR130</f>
        <v>30</v>
      </c>
      <c r="H130" s="100">
        <f>Dataset!BK130</f>
        <v>0.25</v>
      </c>
      <c r="I130">
        <f>Dataset!BI130</f>
        <v>1</v>
      </c>
      <c r="J130">
        <f>'Residential Normalized'!L130</f>
        <v>0.5</v>
      </c>
      <c r="K130" s="8">
        <f t="shared" ref="K130:K145" si="150">$V$10</f>
        <v>500438.66002610797</v>
      </c>
      <c r="L130" s="1">
        <f t="shared" ref="L130:L145" ca="1" si="151">E130*$V$11</f>
        <v>32554.784732415181</v>
      </c>
      <c r="M130" s="1">
        <f t="shared" ref="M130:M145" ca="1" si="152">F130*$V$12</f>
        <v>349988.13022201863</v>
      </c>
      <c r="N130" s="1">
        <f t="shared" ref="N130:N145" si="153">G130*$V$13</f>
        <v>2923627.0700391419</v>
      </c>
      <c r="O130" s="1">
        <f t="shared" si="69"/>
        <v>-108756.02643106475</v>
      </c>
      <c r="P130" s="1">
        <f t="shared" si="70"/>
        <v>-81331.103518595395</v>
      </c>
      <c r="Q130" s="1">
        <f t="shared" ca="1" si="71"/>
        <v>3616521.5150700239</v>
      </c>
    </row>
    <row r="131" spans="1:17">
      <c r="A131" s="7">
        <v>44835</v>
      </c>
      <c r="B131">
        <f t="shared" si="147"/>
        <v>2022</v>
      </c>
      <c r="C131">
        <f t="shared" si="148"/>
        <v>10</v>
      </c>
      <c r="D131" s="8">
        <f>Dataset!I131</f>
        <v>3700656.0686203181</v>
      </c>
      <c r="E131" s="109">
        <f t="shared" ref="E131:F131" ca="1" si="154">E119</f>
        <v>125.15</v>
      </c>
      <c r="F131" s="109">
        <f t="shared" ca="1" si="154"/>
        <v>24.950000000000003</v>
      </c>
      <c r="G131" s="8">
        <f>Dataset!AR131</f>
        <v>31</v>
      </c>
      <c r="H131" s="100">
        <f>Dataset!BK131</f>
        <v>0.25</v>
      </c>
      <c r="I131">
        <f>Dataset!BI131</f>
        <v>1</v>
      </c>
      <c r="J131">
        <f>'Residential Normalized'!L131</f>
        <v>0.5</v>
      </c>
      <c r="K131" s="8">
        <f t="shared" si="150"/>
        <v>500438.66002610797</v>
      </c>
      <c r="L131" s="1">
        <f t="shared" ca="1" si="151"/>
        <v>262514.90394727839</v>
      </c>
      <c r="M131" s="1">
        <f t="shared" ca="1" si="152"/>
        <v>84036.222202284334</v>
      </c>
      <c r="N131" s="1">
        <f t="shared" si="153"/>
        <v>3021081.3057071134</v>
      </c>
      <c r="O131" s="1">
        <f t="shared" ref="O131:O145" si="155">H131*$V$14</f>
        <v>-108756.02643106475</v>
      </c>
      <c r="P131" s="1">
        <f t="shared" ref="P131:P145" si="156">I131*$V$15</f>
        <v>-81331.103518595395</v>
      </c>
      <c r="Q131" s="1">
        <f t="shared" ref="Q131:Q145" ca="1" si="157">SUM(K131:P131)</f>
        <v>3677983.9619331239</v>
      </c>
    </row>
    <row r="132" spans="1:17">
      <c r="A132" s="7">
        <v>44866</v>
      </c>
      <c r="B132">
        <f t="shared" si="147"/>
        <v>2022</v>
      </c>
      <c r="C132">
        <f t="shared" si="148"/>
        <v>11</v>
      </c>
      <c r="D132" s="8">
        <f>Dataset!I132</f>
        <v>4034971.1233745315</v>
      </c>
      <c r="E132" s="109">
        <f t="shared" ref="E132:F132" ca="1" si="158">E120</f>
        <v>301.19</v>
      </c>
      <c r="F132" s="109">
        <f t="shared" ca="1" si="158"/>
        <v>5.23</v>
      </c>
      <c r="G132" s="8">
        <f>Dataset!AR132</f>
        <v>30</v>
      </c>
      <c r="H132" s="100">
        <f>Dataset!BK132</f>
        <v>0.25</v>
      </c>
      <c r="I132">
        <f>Dataset!BI132</f>
        <v>1</v>
      </c>
      <c r="J132">
        <f>'Residential Normalized'!L132</f>
        <v>0.5</v>
      </c>
      <c r="K132" s="8">
        <f t="shared" si="150"/>
        <v>500438.66002610797</v>
      </c>
      <c r="L132" s="1">
        <f t="shared" ca="1" si="151"/>
        <v>631776.77922397736</v>
      </c>
      <c r="M132" s="1">
        <f t="shared" ca="1" si="152"/>
        <v>17615.608902522927</v>
      </c>
      <c r="N132" s="1">
        <f t="shared" si="153"/>
        <v>2923627.0700391419</v>
      </c>
      <c r="O132" s="1">
        <f t="shared" si="155"/>
        <v>-108756.02643106475</v>
      </c>
      <c r="P132" s="1">
        <f t="shared" si="156"/>
        <v>-81331.103518595395</v>
      </c>
      <c r="Q132" s="1">
        <f t="shared" ca="1" si="157"/>
        <v>3883370.9882420897</v>
      </c>
    </row>
    <row r="133" spans="1:17">
      <c r="A133" s="7">
        <v>44896</v>
      </c>
      <c r="B133">
        <f t="shared" si="147"/>
        <v>2022</v>
      </c>
      <c r="C133">
        <f t="shared" si="148"/>
        <v>12</v>
      </c>
      <c r="D133" s="8">
        <f>Dataset!I133</f>
        <v>4646491.1124461293</v>
      </c>
      <c r="E133" s="109">
        <f t="shared" ref="E133:F133" ca="1" si="159">E121</f>
        <v>464.03000000000003</v>
      </c>
      <c r="F133" s="109">
        <f t="shared" ca="1" si="159"/>
        <v>0</v>
      </c>
      <c r="G133" s="8">
        <f>Dataset!AR133</f>
        <v>31</v>
      </c>
      <c r="H133" s="100">
        <f>Dataset!BK133</f>
        <v>0.25</v>
      </c>
      <c r="I133">
        <f>Dataset!BI133</f>
        <v>0</v>
      </c>
      <c r="J133">
        <f>'Residential Normalized'!L133</f>
        <v>0.5</v>
      </c>
      <c r="K133" s="8">
        <f t="shared" si="150"/>
        <v>500438.66002610797</v>
      </c>
      <c r="L133" s="1">
        <f t="shared" ca="1" si="151"/>
        <v>973350.30666125123</v>
      </c>
      <c r="M133" s="1">
        <f t="shared" ca="1" si="152"/>
        <v>0</v>
      </c>
      <c r="N133" s="1">
        <f t="shared" si="153"/>
        <v>3021081.3057071134</v>
      </c>
      <c r="O133" s="1">
        <f t="shared" si="155"/>
        <v>-108756.02643106475</v>
      </c>
      <c r="P133" s="1">
        <f t="shared" si="156"/>
        <v>0</v>
      </c>
      <c r="Q133" s="1">
        <f t="shared" ca="1" si="157"/>
        <v>4386114.2459634077</v>
      </c>
    </row>
    <row r="134" spans="1:17">
      <c r="A134" s="7">
        <v>44927</v>
      </c>
      <c r="B134">
        <f t="shared" si="147"/>
        <v>2023</v>
      </c>
      <c r="C134">
        <f t="shared" si="148"/>
        <v>1</v>
      </c>
      <c r="E134" s="110">
        <f t="shared" ref="E134:F134" ca="1" si="160">E122</f>
        <v>591.76</v>
      </c>
      <c r="F134" s="110">
        <f t="shared" ca="1" si="160"/>
        <v>0</v>
      </c>
      <c r="G134" s="107">
        <f t="shared" ref="G134:G182" si="161">G86</f>
        <v>31</v>
      </c>
      <c r="H134" s="111">
        <f t="shared" ref="H134:H145" si="162">0.5*J134</f>
        <v>0.125</v>
      </c>
      <c r="I134" s="111">
        <f t="shared" ref="I134:I183" si="163">I122</f>
        <v>0</v>
      </c>
      <c r="J134">
        <f>'Residential Normalized'!L134</f>
        <v>0.25</v>
      </c>
      <c r="K134" s="8">
        <f t="shared" si="150"/>
        <v>500438.66002610797</v>
      </c>
      <c r="L134" s="1">
        <f t="shared" ca="1" si="151"/>
        <v>1241277.0240498716</v>
      </c>
      <c r="M134" s="1">
        <f t="shared" ca="1" si="152"/>
        <v>0</v>
      </c>
      <c r="N134" s="1">
        <f t="shared" si="153"/>
        <v>3021081.3057071134</v>
      </c>
      <c r="O134" s="1">
        <f t="shared" si="155"/>
        <v>-54378.013215532374</v>
      </c>
      <c r="P134" s="1">
        <f t="shared" si="156"/>
        <v>0</v>
      </c>
      <c r="Q134" s="1">
        <f t="shared" ca="1" si="157"/>
        <v>4708418.9765675608</v>
      </c>
    </row>
    <row r="135" spans="1:17">
      <c r="A135" s="7">
        <v>44958</v>
      </c>
      <c r="B135">
        <f t="shared" si="147"/>
        <v>2023</v>
      </c>
      <c r="C135">
        <f t="shared" si="148"/>
        <v>2</v>
      </c>
      <c r="E135" s="110">
        <f t="shared" ref="E135:F135" ca="1" si="164">E123</f>
        <v>534.85000000000014</v>
      </c>
      <c r="F135" s="110">
        <f t="shared" ca="1" si="164"/>
        <v>0</v>
      </c>
      <c r="G135" s="107">
        <f t="shared" si="161"/>
        <v>28</v>
      </c>
      <c r="H135" s="111">
        <f t="shared" si="162"/>
        <v>0.125</v>
      </c>
      <c r="I135" s="111">
        <f t="shared" si="163"/>
        <v>0</v>
      </c>
      <c r="J135">
        <f>'Residential Normalized'!L135</f>
        <v>0.25</v>
      </c>
      <c r="K135" s="8">
        <f t="shared" si="150"/>
        <v>500438.66002610797</v>
      </c>
      <c r="L135" s="1">
        <f t="shared" ca="1" si="151"/>
        <v>1121902.4880239861</v>
      </c>
      <c r="M135" s="1">
        <f t="shared" ca="1" si="152"/>
        <v>0</v>
      </c>
      <c r="N135" s="1">
        <f t="shared" si="153"/>
        <v>2728718.5987031991</v>
      </c>
      <c r="O135" s="1">
        <f t="shared" si="155"/>
        <v>-54378.013215532374</v>
      </c>
      <c r="P135" s="1">
        <f t="shared" si="156"/>
        <v>0</v>
      </c>
      <c r="Q135" s="1">
        <f t="shared" ca="1" si="157"/>
        <v>4296681.7335377606</v>
      </c>
    </row>
    <row r="136" spans="1:17">
      <c r="A136" s="7">
        <v>44986</v>
      </c>
      <c r="B136">
        <f t="shared" si="147"/>
        <v>2023</v>
      </c>
      <c r="C136">
        <f t="shared" si="148"/>
        <v>3</v>
      </c>
      <c r="E136" s="110">
        <f t="shared" ref="E136:F136" ca="1" si="165">E124</f>
        <v>453.9</v>
      </c>
      <c r="F136" s="110">
        <f t="shared" ca="1" si="165"/>
        <v>0.24</v>
      </c>
      <c r="G136" s="107">
        <f t="shared" si="161"/>
        <v>31</v>
      </c>
      <c r="H136" s="111">
        <f t="shared" si="162"/>
        <v>0.125</v>
      </c>
      <c r="I136" s="111">
        <f t="shared" si="163"/>
        <v>1</v>
      </c>
      <c r="J136">
        <f>'Residential Normalized'!L136</f>
        <v>0.25</v>
      </c>
      <c r="K136" s="8">
        <f t="shared" si="150"/>
        <v>500438.66002610797</v>
      </c>
      <c r="L136" s="1">
        <f t="shared" ca="1" si="151"/>
        <v>952101.59729660116</v>
      </c>
      <c r="M136" s="1">
        <f t="shared" ca="1" si="152"/>
        <v>808.36446206606161</v>
      </c>
      <c r="N136" s="1">
        <f t="shared" si="153"/>
        <v>3021081.3057071134</v>
      </c>
      <c r="O136" s="1">
        <f t="shared" si="155"/>
        <v>-54378.013215532374</v>
      </c>
      <c r="P136" s="1">
        <f t="shared" si="156"/>
        <v>-81331.103518595395</v>
      </c>
      <c r="Q136" s="1">
        <f t="shared" ca="1" si="157"/>
        <v>4338720.8107577609</v>
      </c>
    </row>
    <row r="137" spans="1:17">
      <c r="A137" s="7">
        <v>45017</v>
      </c>
      <c r="B137">
        <f t="shared" si="147"/>
        <v>2023</v>
      </c>
      <c r="C137">
        <f t="shared" si="148"/>
        <v>4</v>
      </c>
      <c r="E137" s="110">
        <f t="shared" ref="E137:F137" ca="1" si="166">E125</f>
        <v>263.77999999999997</v>
      </c>
      <c r="F137" s="110">
        <f t="shared" ca="1" si="166"/>
        <v>2.4</v>
      </c>
      <c r="G137" s="107">
        <f t="shared" si="161"/>
        <v>30</v>
      </c>
      <c r="H137" s="111">
        <f t="shared" si="162"/>
        <v>0.125</v>
      </c>
      <c r="I137" s="111">
        <f t="shared" si="163"/>
        <v>1</v>
      </c>
      <c r="J137">
        <f>'Residential Normalized'!L137</f>
        <v>0.25</v>
      </c>
      <c r="K137" s="8">
        <f t="shared" si="150"/>
        <v>500438.66002610797</v>
      </c>
      <c r="L137" s="1">
        <f t="shared" ca="1" si="151"/>
        <v>553305.48432451522</v>
      </c>
      <c r="M137" s="1">
        <f t="shared" ca="1" si="152"/>
        <v>8083.6446206606161</v>
      </c>
      <c r="N137" s="1">
        <f t="shared" si="153"/>
        <v>2923627.0700391419</v>
      </c>
      <c r="O137" s="1">
        <f t="shared" si="155"/>
        <v>-54378.013215532374</v>
      </c>
      <c r="P137" s="1">
        <f t="shared" si="156"/>
        <v>-81331.103518595395</v>
      </c>
      <c r="Q137" s="1">
        <f t="shared" ca="1" si="157"/>
        <v>3849745.7422762979</v>
      </c>
    </row>
    <row r="138" spans="1:17">
      <c r="A138" s="7">
        <v>45047</v>
      </c>
      <c r="B138">
        <f t="shared" si="147"/>
        <v>2023</v>
      </c>
      <c r="C138">
        <f t="shared" si="148"/>
        <v>5</v>
      </c>
      <c r="E138" s="110">
        <f t="shared" ref="E138:F138" ca="1" si="167">E126</f>
        <v>96.78</v>
      </c>
      <c r="F138" s="110">
        <f t="shared" ca="1" si="167"/>
        <v>47.03</v>
      </c>
      <c r="G138" s="107">
        <f t="shared" si="161"/>
        <v>31</v>
      </c>
      <c r="H138" s="111">
        <f t="shared" si="162"/>
        <v>0.125</v>
      </c>
      <c r="I138" s="111">
        <f t="shared" si="163"/>
        <v>1</v>
      </c>
      <c r="J138">
        <f>'Residential Normalized'!L138</f>
        <v>0.25</v>
      </c>
      <c r="K138" s="8">
        <f t="shared" si="150"/>
        <v>500438.66002610797</v>
      </c>
      <c r="L138" s="1">
        <f t="shared" ca="1" si="151"/>
        <v>203005.93211360447</v>
      </c>
      <c r="M138" s="1">
        <f t="shared" ca="1" si="152"/>
        <v>158405.75271236201</v>
      </c>
      <c r="N138" s="1">
        <f t="shared" si="153"/>
        <v>3021081.3057071134</v>
      </c>
      <c r="O138" s="1">
        <f t="shared" si="155"/>
        <v>-54378.013215532374</v>
      </c>
      <c r="P138" s="1">
        <f t="shared" si="156"/>
        <v>-81331.103518595395</v>
      </c>
      <c r="Q138" s="1">
        <f t="shared" ca="1" si="157"/>
        <v>3747222.5338250599</v>
      </c>
    </row>
    <row r="139" spans="1:17">
      <c r="A139" s="7">
        <v>45078</v>
      </c>
      <c r="B139">
        <f t="shared" si="147"/>
        <v>2023</v>
      </c>
      <c r="C139">
        <f t="shared" si="148"/>
        <v>6</v>
      </c>
      <c r="E139" s="110">
        <f t="shared" ref="E139:F139" ca="1" si="168">E127</f>
        <v>11.41</v>
      </c>
      <c r="F139" s="110">
        <f t="shared" ca="1" si="168"/>
        <v>106.78</v>
      </c>
      <c r="G139" s="107">
        <f t="shared" si="161"/>
        <v>30</v>
      </c>
      <c r="H139" s="111">
        <f t="shared" si="162"/>
        <v>0.125</v>
      </c>
      <c r="I139" s="111">
        <f t="shared" si="163"/>
        <v>0</v>
      </c>
      <c r="J139">
        <f>'Residential Normalized'!L139</f>
        <v>0.25</v>
      </c>
      <c r="K139" s="8">
        <f t="shared" si="150"/>
        <v>500438.66002610797</v>
      </c>
      <c r="L139" s="1">
        <f t="shared" ca="1" si="151"/>
        <v>23933.640064230494</v>
      </c>
      <c r="M139" s="1">
        <f t="shared" ca="1" si="152"/>
        <v>359654.82191422523</v>
      </c>
      <c r="N139" s="1">
        <f t="shared" si="153"/>
        <v>2923627.0700391419</v>
      </c>
      <c r="O139" s="1">
        <f t="shared" si="155"/>
        <v>-54378.013215532374</v>
      </c>
      <c r="P139" s="1">
        <f t="shared" si="156"/>
        <v>0</v>
      </c>
      <c r="Q139" s="1">
        <f t="shared" ca="1" si="157"/>
        <v>3753276.1788281733</v>
      </c>
    </row>
    <row r="140" spans="1:17">
      <c r="A140" s="7">
        <v>45108</v>
      </c>
      <c r="B140">
        <f t="shared" si="147"/>
        <v>2023</v>
      </c>
      <c r="C140">
        <f t="shared" si="148"/>
        <v>7</v>
      </c>
      <c r="E140" s="110">
        <f t="shared" ref="E140:F140" ca="1" si="169">E128</f>
        <v>0</v>
      </c>
      <c r="F140" s="110">
        <f t="shared" ca="1" si="169"/>
        <v>205.12999999999997</v>
      </c>
      <c r="G140" s="107">
        <f t="shared" si="161"/>
        <v>31</v>
      </c>
      <c r="H140" s="111">
        <f t="shared" si="162"/>
        <v>0.125</v>
      </c>
      <c r="I140" s="111">
        <f t="shared" si="163"/>
        <v>0</v>
      </c>
      <c r="J140">
        <f>'Residential Normalized'!L140</f>
        <v>0.25</v>
      </c>
      <c r="K140" s="8">
        <f t="shared" si="150"/>
        <v>500438.66002610797</v>
      </c>
      <c r="L140" s="1">
        <f t="shared" ca="1" si="151"/>
        <v>0</v>
      </c>
      <c r="M140" s="1">
        <f t="shared" ca="1" si="152"/>
        <v>690915.84209837997</v>
      </c>
      <c r="N140" s="1">
        <f t="shared" si="153"/>
        <v>3021081.3057071134</v>
      </c>
      <c r="O140" s="1">
        <f t="shared" si="155"/>
        <v>-54378.013215532374</v>
      </c>
      <c r="P140" s="1">
        <f t="shared" si="156"/>
        <v>0</v>
      </c>
      <c r="Q140" s="1">
        <f t="shared" ca="1" si="157"/>
        <v>4158057.7946160687</v>
      </c>
    </row>
    <row r="141" spans="1:17">
      <c r="A141" s="7">
        <v>45139</v>
      </c>
      <c r="B141">
        <f t="shared" si="147"/>
        <v>2023</v>
      </c>
      <c r="C141">
        <f t="shared" si="148"/>
        <v>8</v>
      </c>
      <c r="E141" s="110">
        <f t="shared" ref="E141:F141" ca="1" si="170">E129</f>
        <v>0.13</v>
      </c>
      <c r="F141" s="110">
        <f t="shared" ca="1" si="170"/>
        <v>197.97000000000003</v>
      </c>
      <c r="G141" s="107">
        <f t="shared" si="161"/>
        <v>31</v>
      </c>
      <c r="H141" s="111">
        <f t="shared" si="162"/>
        <v>0.125</v>
      </c>
      <c r="I141" s="111">
        <f t="shared" si="163"/>
        <v>0</v>
      </c>
      <c r="J141">
        <f>'Residential Normalized'!L141</f>
        <v>0.25</v>
      </c>
      <c r="K141" s="8">
        <f t="shared" si="150"/>
        <v>500438.66002610797</v>
      </c>
      <c r="L141" s="1">
        <f t="shared" ca="1" si="151"/>
        <v>272.68827417615813</v>
      </c>
      <c r="M141" s="1">
        <f t="shared" ca="1" si="152"/>
        <v>666799.63564674265</v>
      </c>
      <c r="N141" s="1">
        <f t="shared" si="153"/>
        <v>3021081.3057071134</v>
      </c>
      <c r="O141" s="1">
        <f t="shared" si="155"/>
        <v>-54378.013215532374</v>
      </c>
      <c r="P141" s="1">
        <f t="shared" si="156"/>
        <v>0</v>
      </c>
      <c r="Q141" s="1">
        <f t="shared" ca="1" si="157"/>
        <v>4134214.2764386078</v>
      </c>
    </row>
    <row r="142" spans="1:17">
      <c r="A142" s="7">
        <v>45170</v>
      </c>
      <c r="B142">
        <f t="shared" si="147"/>
        <v>2023</v>
      </c>
      <c r="C142">
        <f t="shared" si="148"/>
        <v>9</v>
      </c>
      <c r="E142" s="110">
        <f t="shared" ref="E142:F142" ca="1" si="171">E130</f>
        <v>15.52</v>
      </c>
      <c r="F142" s="110">
        <f t="shared" ca="1" si="171"/>
        <v>103.91000000000001</v>
      </c>
      <c r="G142" s="107">
        <f t="shared" si="161"/>
        <v>30</v>
      </c>
      <c r="H142" s="111">
        <f t="shared" si="162"/>
        <v>0.125</v>
      </c>
      <c r="I142" s="111">
        <f t="shared" si="163"/>
        <v>1</v>
      </c>
      <c r="J142">
        <f>'Residential Normalized'!L142</f>
        <v>0.25</v>
      </c>
      <c r="K142" s="8">
        <f t="shared" si="150"/>
        <v>500438.66002610797</v>
      </c>
      <c r="L142" s="1">
        <f t="shared" ca="1" si="151"/>
        <v>32554.784732415181</v>
      </c>
      <c r="M142" s="1">
        <f t="shared" ca="1" si="152"/>
        <v>349988.13022201863</v>
      </c>
      <c r="N142" s="1">
        <f t="shared" si="153"/>
        <v>2923627.0700391419</v>
      </c>
      <c r="O142" s="1">
        <f t="shared" si="155"/>
        <v>-54378.013215532374</v>
      </c>
      <c r="P142" s="1">
        <f t="shared" si="156"/>
        <v>-81331.103518595395</v>
      </c>
      <c r="Q142" s="1">
        <f t="shared" ca="1" si="157"/>
        <v>3670899.528285556</v>
      </c>
    </row>
    <row r="143" spans="1:17">
      <c r="A143" s="7">
        <v>45200</v>
      </c>
      <c r="B143">
        <f t="shared" si="147"/>
        <v>2023</v>
      </c>
      <c r="C143">
        <f t="shared" si="148"/>
        <v>10</v>
      </c>
      <c r="E143" s="110">
        <f t="shared" ref="E143:F143" ca="1" si="172">E131</f>
        <v>125.15</v>
      </c>
      <c r="F143" s="110">
        <f t="shared" ca="1" si="172"/>
        <v>24.950000000000003</v>
      </c>
      <c r="G143" s="107">
        <f t="shared" si="161"/>
        <v>31</v>
      </c>
      <c r="H143" s="111">
        <f t="shared" si="162"/>
        <v>0.125</v>
      </c>
      <c r="I143" s="111">
        <f t="shared" si="163"/>
        <v>1</v>
      </c>
      <c r="J143">
        <f>'Residential Normalized'!L143</f>
        <v>0.25</v>
      </c>
      <c r="K143" s="8">
        <f t="shared" si="150"/>
        <v>500438.66002610797</v>
      </c>
      <c r="L143" s="1">
        <f t="shared" ca="1" si="151"/>
        <v>262514.90394727839</v>
      </c>
      <c r="M143" s="1">
        <f t="shared" ca="1" si="152"/>
        <v>84036.222202284334</v>
      </c>
      <c r="N143" s="1">
        <f t="shared" si="153"/>
        <v>3021081.3057071134</v>
      </c>
      <c r="O143" s="1">
        <f t="shared" si="155"/>
        <v>-54378.013215532374</v>
      </c>
      <c r="P143" s="1">
        <f t="shared" si="156"/>
        <v>-81331.103518595395</v>
      </c>
      <c r="Q143" s="1">
        <f t="shared" ca="1" si="157"/>
        <v>3732361.9751486559</v>
      </c>
    </row>
    <row r="144" spans="1:17">
      <c r="A144" s="7">
        <v>45231</v>
      </c>
      <c r="B144">
        <f t="shared" si="147"/>
        <v>2023</v>
      </c>
      <c r="C144">
        <f t="shared" si="148"/>
        <v>11</v>
      </c>
      <c r="E144" s="110">
        <f t="shared" ref="E144:F144" ca="1" si="173">E132</f>
        <v>301.19</v>
      </c>
      <c r="F144" s="110">
        <f t="shared" ca="1" si="173"/>
        <v>5.23</v>
      </c>
      <c r="G144" s="107">
        <f t="shared" si="161"/>
        <v>30</v>
      </c>
      <c r="H144" s="111">
        <f t="shared" si="162"/>
        <v>0.125</v>
      </c>
      <c r="I144" s="111">
        <f t="shared" si="163"/>
        <v>1</v>
      </c>
      <c r="J144">
        <f>'Residential Normalized'!L144</f>
        <v>0.25</v>
      </c>
      <c r="K144" s="8">
        <f t="shared" si="150"/>
        <v>500438.66002610797</v>
      </c>
      <c r="L144" s="1">
        <f t="shared" ca="1" si="151"/>
        <v>631776.77922397736</v>
      </c>
      <c r="M144" s="1">
        <f t="shared" ca="1" si="152"/>
        <v>17615.608902522927</v>
      </c>
      <c r="N144" s="1">
        <f t="shared" si="153"/>
        <v>2923627.0700391419</v>
      </c>
      <c r="O144" s="1">
        <f t="shared" si="155"/>
        <v>-54378.013215532374</v>
      </c>
      <c r="P144" s="1">
        <f t="shared" si="156"/>
        <v>-81331.103518595395</v>
      </c>
      <c r="Q144" s="1">
        <f t="shared" ca="1" si="157"/>
        <v>3937749.0014576218</v>
      </c>
    </row>
    <row r="145" spans="1:17">
      <c r="A145" s="7">
        <v>45261</v>
      </c>
      <c r="B145">
        <f t="shared" si="147"/>
        <v>2023</v>
      </c>
      <c r="C145">
        <f t="shared" si="148"/>
        <v>12</v>
      </c>
      <c r="E145" s="110">
        <f t="shared" ref="E145:F145" ca="1" si="174">E133</f>
        <v>464.03000000000003</v>
      </c>
      <c r="F145" s="110">
        <f t="shared" ca="1" si="174"/>
        <v>0</v>
      </c>
      <c r="G145" s="107">
        <f t="shared" si="161"/>
        <v>31</v>
      </c>
      <c r="H145" s="111">
        <f t="shared" si="162"/>
        <v>0.125</v>
      </c>
      <c r="I145" s="111">
        <f t="shared" si="163"/>
        <v>0</v>
      </c>
      <c r="J145">
        <f>'Residential Normalized'!L145</f>
        <v>0.25</v>
      </c>
      <c r="K145" s="8">
        <f t="shared" si="150"/>
        <v>500438.66002610797</v>
      </c>
      <c r="L145" s="1">
        <f t="shared" ca="1" si="151"/>
        <v>973350.30666125123</v>
      </c>
      <c r="M145" s="1">
        <f t="shared" ca="1" si="152"/>
        <v>0</v>
      </c>
      <c r="N145" s="1">
        <f t="shared" si="153"/>
        <v>3021081.3057071134</v>
      </c>
      <c r="O145" s="1">
        <f t="shared" si="155"/>
        <v>-54378.013215532374</v>
      </c>
      <c r="P145" s="1">
        <f t="shared" si="156"/>
        <v>0</v>
      </c>
      <c r="Q145" s="1">
        <f t="shared" ca="1" si="157"/>
        <v>4440492.2591789402</v>
      </c>
    </row>
    <row r="146" spans="1:17">
      <c r="A146" s="7">
        <v>45292</v>
      </c>
      <c r="B146">
        <f t="shared" ref="B146:B169" si="175">YEAR(A146)</f>
        <v>2024</v>
      </c>
      <c r="C146">
        <f t="shared" ref="C146:C169" si="176">MONTH(A146)</f>
        <v>1</v>
      </c>
      <c r="E146" s="110">
        <f t="shared" ref="E146:F146" ca="1" si="177">E134</f>
        <v>591.76</v>
      </c>
      <c r="F146" s="110">
        <f t="shared" ca="1" si="177"/>
        <v>0</v>
      </c>
      <c r="G146" s="107">
        <f t="shared" si="161"/>
        <v>31</v>
      </c>
      <c r="H146" s="111">
        <f t="shared" ref="H146:H169" si="178">0.5*J146</f>
        <v>0</v>
      </c>
      <c r="I146" s="111">
        <f t="shared" si="163"/>
        <v>0</v>
      </c>
      <c r="J146">
        <f>'Residential Normalized'!L146</f>
        <v>0</v>
      </c>
      <c r="K146" s="8">
        <f t="shared" ref="K146:K163" si="179">$V$10</f>
        <v>500438.66002610797</v>
      </c>
      <c r="L146" s="1">
        <f t="shared" ref="L146:L163" ca="1" si="180">E146*$V$11</f>
        <v>1241277.0240498716</v>
      </c>
      <c r="M146" s="1">
        <f t="shared" ref="M146:M163" ca="1" si="181">F146*$V$12</f>
        <v>0</v>
      </c>
      <c r="N146" s="1">
        <f t="shared" ref="N146:N163" si="182">G146*$V$13</f>
        <v>3021081.3057071134</v>
      </c>
      <c r="O146" s="1">
        <f t="shared" ref="O146:O169" si="183">H146*$V$14</f>
        <v>0</v>
      </c>
      <c r="P146" s="1">
        <f t="shared" ref="P146:P169" si="184">I146*$V$15</f>
        <v>0</v>
      </c>
      <c r="Q146" s="1">
        <f t="shared" ref="Q146:Q169" ca="1" si="185">SUM(K146:P146)</f>
        <v>4762796.9897830933</v>
      </c>
    </row>
    <row r="147" spans="1:17">
      <c r="A147" s="7">
        <v>45323</v>
      </c>
      <c r="B147">
        <f t="shared" si="175"/>
        <v>2024</v>
      </c>
      <c r="C147">
        <f t="shared" si="176"/>
        <v>2</v>
      </c>
      <c r="E147" s="110">
        <f t="shared" ref="E147:F147" ca="1" si="186">E135</f>
        <v>534.85000000000014</v>
      </c>
      <c r="F147" s="110">
        <f t="shared" ca="1" si="186"/>
        <v>0</v>
      </c>
      <c r="G147" s="107">
        <f t="shared" si="161"/>
        <v>29</v>
      </c>
      <c r="H147" s="111">
        <f t="shared" si="178"/>
        <v>0</v>
      </c>
      <c r="I147" s="111">
        <f t="shared" si="163"/>
        <v>0</v>
      </c>
      <c r="J147">
        <f>'Residential Normalized'!L147</f>
        <v>0</v>
      </c>
      <c r="K147" s="8">
        <f t="shared" si="179"/>
        <v>500438.66002610797</v>
      </c>
      <c r="L147" s="1">
        <f t="shared" ca="1" si="180"/>
        <v>1121902.4880239861</v>
      </c>
      <c r="M147" s="1">
        <f t="shared" ca="1" si="181"/>
        <v>0</v>
      </c>
      <c r="N147" s="1">
        <f t="shared" si="182"/>
        <v>2826172.8343711705</v>
      </c>
      <c r="O147" s="1">
        <f t="shared" si="183"/>
        <v>0</v>
      </c>
      <c r="P147" s="1">
        <f t="shared" si="184"/>
        <v>0</v>
      </c>
      <c r="Q147" s="1">
        <f t="shared" ca="1" si="185"/>
        <v>4448513.9824212641</v>
      </c>
    </row>
    <row r="148" spans="1:17">
      <c r="A148" s="7">
        <v>45352</v>
      </c>
      <c r="B148">
        <f t="shared" si="175"/>
        <v>2024</v>
      </c>
      <c r="C148">
        <f t="shared" si="176"/>
        <v>3</v>
      </c>
      <c r="E148" s="110">
        <f t="shared" ref="E148:F148" ca="1" si="187">E136</f>
        <v>453.9</v>
      </c>
      <c r="F148" s="110">
        <f t="shared" ca="1" si="187"/>
        <v>0.24</v>
      </c>
      <c r="G148" s="107">
        <f t="shared" si="161"/>
        <v>31</v>
      </c>
      <c r="H148" s="111">
        <f t="shared" si="178"/>
        <v>0</v>
      </c>
      <c r="I148" s="111">
        <f t="shared" si="163"/>
        <v>1</v>
      </c>
      <c r="J148">
        <f>'Residential Normalized'!L148</f>
        <v>0</v>
      </c>
      <c r="K148" s="8">
        <f t="shared" si="179"/>
        <v>500438.66002610797</v>
      </c>
      <c r="L148" s="1">
        <f t="shared" ca="1" si="180"/>
        <v>952101.59729660116</v>
      </c>
      <c r="M148" s="1">
        <f t="shared" ca="1" si="181"/>
        <v>808.36446206606161</v>
      </c>
      <c r="N148" s="1">
        <f t="shared" si="182"/>
        <v>3021081.3057071134</v>
      </c>
      <c r="O148" s="1">
        <f t="shared" si="183"/>
        <v>0</v>
      </c>
      <c r="P148" s="1">
        <f t="shared" si="184"/>
        <v>-81331.103518595395</v>
      </c>
      <c r="Q148" s="1">
        <f t="shared" ca="1" si="185"/>
        <v>4393098.8239732934</v>
      </c>
    </row>
    <row r="149" spans="1:17">
      <c r="A149" s="7">
        <v>45383</v>
      </c>
      <c r="B149">
        <f t="shared" si="175"/>
        <v>2024</v>
      </c>
      <c r="C149">
        <f t="shared" si="176"/>
        <v>4</v>
      </c>
      <c r="E149" s="110">
        <f t="shared" ref="E149:F149" ca="1" si="188">E137</f>
        <v>263.77999999999997</v>
      </c>
      <c r="F149" s="110">
        <f t="shared" ca="1" si="188"/>
        <v>2.4</v>
      </c>
      <c r="G149" s="107">
        <f t="shared" si="161"/>
        <v>30</v>
      </c>
      <c r="H149" s="111">
        <f t="shared" si="178"/>
        <v>0</v>
      </c>
      <c r="I149" s="111">
        <f t="shared" si="163"/>
        <v>1</v>
      </c>
      <c r="J149">
        <f>'Residential Normalized'!L149</f>
        <v>0</v>
      </c>
      <c r="K149" s="8">
        <f t="shared" si="179"/>
        <v>500438.66002610797</v>
      </c>
      <c r="L149" s="1">
        <f t="shared" ca="1" si="180"/>
        <v>553305.48432451522</v>
      </c>
      <c r="M149" s="1">
        <f t="shared" ca="1" si="181"/>
        <v>8083.6446206606161</v>
      </c>
      <c r="N149" s="1">
        <f t="shared" si="182"/>
        <v>2923627.0700391419</v>
      </c>
      <c r="O149" s="1">
        <f t="shared" si="183"/>
        <v>0</v>
      </c>
      <c r="P149" s="1">
        <f t="shared" si="184"/>
        <v>-81331.103518595395</v>
      </c>
      <c r="Q149" s="1">
        <f t="shared" ca="1" si="185"/>
        <v>3904123.7554918304</v>
      </c>
    </row>
    <row r="150" spans="1:17">
      <c r="A150" s="7">
        <v>45413</v>
      </c>
      <c r="B150">
        <f t="shared" si="175"/>
        <v>2024</v>
      </c>
      <c r="C150">
        <f t="shared" si="176"/>
        <v>5</v>
      </c>
      <c r="E150" s="110">
        <f t="shared" ref="E150:F150" ca="1" si="189">E138</f>
        <v>96.78</v>
      </c>
      <c r="F150" s="110">
        <f t="shared" ca="1" si="189"/>
        <v>47.03</v>
      </c>
      <c r="G150" s="107">
        <f t="shared" si="161"/>
        <v>31</v>
      </c>
      <c r="H150" s="111">
        <f t="shared" si="178"/>
        <v>0</v>
      </c>
      <c r="I150" s="111">
        <f t="shared" si="163"/>
        <v>1</v>
      </c>
      <c r="J150">
        <f>'Residential Normalized'!L150</f>
        <v>0</v>
      </c>
      <c r="K150" s="8">
        <f t="shared" si="179"/>
        <v>500438.66002610797</v>
      </c>
      <c r="L150" s="1">
        <f t="shared" ca="1" si="180"/>
        <v>203005.93211360447</v>
      </c>
      <c r="M150" s="1">
        <f t="shared" ca="1" si="181"/>
        <v>158405.75271236201</v>
      </c>
      <c r="N150" s="1">
        <f t="shared" si="182"/>
        <v>3021081.3057071134</v>
      </c>
      <c r="O150" s="1">
        <f t="shared" si="183"/>
        <v>0</v>
      </c>
      <c r="P150" s="1">
        <f t="shared" si="184"/>
        <v>-81331.103518595395</v>
      </c>
      <c r="Q150" s="1">
        <f t="shared" ca="1" si="185"/>
        <v>3801600.5470405924</v>
      </c>
    </row>
    <row r="151" spans="1:17">
      <c r="A151" s="7">
        <v>45444</v>
      </c>
      <c r="B151">
        <f t="shared" si="175"/>
        <v>2024</v>
      </c>
      <c r="C151">
        <f t="shared" si="176"/>
        <v>6</v>
      </c>
      <c r="E151" s="110">
        <f t="shared" ref="E151:F151" ca="1" si="190">E139</f>
        <v>11.41</v>
      </c>
      <c r="F151" s="110">
        <f t="shared" ca="1" si="190"/>
        <v>106.78</v>
      </c>
      <c r="G151" s="107">
        <f t="shared" si="161"/>
        <v>30</v>
      </c>
      <c r="H151" s="111">
        <f t="shared" si="178"/>
        <v>0</v>
      </c>
      <c r="I151" s="111">
        <f t="shared" si="163"/>
        <v>0</v>
      </c>
      <c r="J151">
        <f>'Residential Normalized'!L151</f>
        <v>0</v>
      </c>
      <c r="K151" s="8">
        <f t="shared" si="179"/>
        <v>500438.66002610797</v>
      </c>
      <c r="L151" s="1">
        <f t="shared" ca="1" si="180"/>
        <v>23933.640064230494</v>
      </c>
      <c r="M151" s="1">
        <f t="shared" ca="1" si="181"/>
        <v>359654.82191422523</v>
      </c>
      <c r="N151" s="1">
        <f t="shared" si="182"/>
        <v>2923627.0700391419</v>
      </c>
      <c r="O151" s="1">
        <f t="shared" si="183"/>
        <v>0</v>
      </c>
      <c r="P151" s="1">
        <f t="shared" si="184"/>
        <v>0</v>
      </c>
      <c r="Q151" s="1">
        <f t="shared" ca="1" si="185"/>
        <v>3807654.1920437058</v>
      </c>
    </row>
    <row r="152" spans="1:17">
      <c r="A152" s="7">
        <v>45474</v>
      </c>
      <c r="B152">
        <f t="shared" si="175"/>
        <v>2024</v>
      </c>
      <c r="C152">
        <f t="shared" si="176"/>
        <v>7</v>
      </c>
      <c r="E152" s="110">
        <f t="shared" ref="E152:F152" ca="1" si="191">E140</f>
        <v>0</v>
      </c>
      <c r="F152" s="110">
        <f t="shared" ca="1" si="191"/>
        <v>205.12999999999997</v>
      </c>
      <c r="G152" s="107">
        <f t="shared" si="161"/>
        <v>31</v>
      </c>
      <c r="H152" s="111">
        <f t="shared" si="178"/>
        <v>0</v>
      </c>
      <c r="I152" s="111">
        <f t="shared" si="163"/>
        <v>0</v>
      </c>
      <c r="J152">
        <f>'Residential Normalized'!L152</f>
        <v>0</v>
      </c>
      <c r="K152" s="8">
        <f t="shared" si="179"/>
        <v>500438.66002610797</v>
      </c>
      <c r="L152" s="1">
        <f t="shared" ca="1" si="180"/>
        <v>0</v>
      </c>
      <c r="M152" s="1">
        <f t="shared" ca="1" si="181"/>
        <v>690915.84209837997</v>
      </c>
      <c r="N152" s="1">
        <f t="shared" si="182"/>
        <v>3021081.3057071134</v>
      </c>
      <c r="O152" s="1">
        <f t="shared" si="183"/>
        <v>0</v>
      </c>
      <c r="P152" s="1">
        <f t="shared" si="184"/>
        <v>0</v>
      </c>
      <c r="Q152" s="1">
        <f t="shared" ca="1" si="185"/>
        <v>4212435.8078316012</v>
      </c>
    </row>
    <row r="153" spans="1:17">
      <c r="A153" s="7">
        <v>45505</v>
      </c>
      <c r="B153">
        <f t="shared" si="175"/>
        <v>2024</v>
      </c>
      <c r="C153">
        <f t="shared" si="176"/>
        <v>8</v>
      </c>
      <c r="E153" s="110">
        <f t="shared" ref="E153:F153" ca="1" si="192">E141</f>
        <v>0.13</v>
      </c>
      <c r="F153" s="110">
        <f t="shared" ca="1" si="192"/>
        <v>197.97000000000003</v>
      </c>
      <c r="G153" s="107">
        <f t="shared" si="161"/>
        <v>31</v>
      </c>
      <c r="H153" s="111">
        <f t="shared" si="178"/>
        <v>0</v>
      </c>
      <c r="I153" s="111">
        <f t="shared" si="163"/>
        <v>0</v>
      </c>
      <c r="J153">
        <f>'Residential Normalized'!L153</f>
        <v>0</v>
      </c>
      <c r="K153" s="8">
        <f t="shared" si="179"/>
        <v>500438.66002610797</v>
      </c>
      <c r="L153" s="1">
        <f t="shared" ca="1" si="180"/>
        <v>272.68827417615813</v>
      </c>
      <c r="M153" s="1">
        <f t="shared" ca="1" si="181"/>
        <v>666799.63564674265</v>
      </c>
      <c r="N153" s="1">
        <f t="shared" si="182"/>
        <v>3021081.3057071134</v>
      </c>
      <c r="O153" s="1">
        <f t="shared" si="183"/>
        <v>0</v>
      </c>
      <c r="P153" s="1">
        <f t="shared" si="184"/>
        <v>0</v>
      </c>
      <c r="Q153" s="1">
        <f t="shared" ca="1" si="185"/>
        <v>4188592.2896541404</v>
      </c>
    </row>
    <row r="154" spans="1:17">
      <c r="A154" s="7">
        <v>45536</v>
      </c>
      <c r="B154">
        <f t="shared" si="175"/>
        <v>2024</v>
      </c>
      <c r="C154">
        <f t="shared" si="176"/>
        <v>9</v>
      </c>
      <c r="E154" s="110">
        <f t="shared" ref="E154:F154" ca="1" si="193">E142</f>
        <v>15.52</v>
      </c>
      <c r="F154" s="110">
        <f t="shared" ca="1" si="193"/>
        <v>103.91000000000001</v>
      </c>
      <c r="G154" s="107">
        <f t="shared" si="161"/>
        <v>30</v>
      </c>
      <c r="H154" s="111">
        <f t="shared" si="178"/>
        <v>0</v>
      </c>
      <c r="I154" s="111">
        <f t="shared" si="163"/>
        <v>1</v>
      </c>
      <c r="J154">
        <f>'Residential Normalized'!L154</f>
        <v>0</v>
      </c>
      <c r="K154" s="8">
        <f t="shared" si="179"/>
        <v>500438.66002610797</v>
      </c>
      <c r="L154" s="1">
        <f t="shared" ca="1" si="180"/>
        <v>32554.784732415181</v>
      </c>
      <c r="M154" s="1">
        <f t="shared" ca="1" si="181"/>
        <v>349988.13022201863</v>
      </c>
      <c r="N154" s="1">
        <f t="shared" si="182"/>
        <v>2923627.0700391419</v>
      </c>
      <c r="O154" s="1">
        <f t="shared" si="183"/>
        <v>0</v>
      </c>
      <c r="P154" s="1">
        <f t="shared" si="184"/>
        <v>-81331.103518595395</v>
      </c>
      <c r="Q154" s="1">
        <f t="shared" ca="1" si="185"/>
        <v>3725277.5415010885</v>
      </c>
    </row>
    <row r="155" spans="1:17">
      <c r="A155" s="7">
        <v>45566</v>
      </c>
      <c r="B155">
        <f t="shared" si="175"/>
        <v>2024</v>
      </c>
      <c r="C155">
        <f t="shared" si="176"/>
        <v>10</v>
      </c>
      <c r="E155" s="110">
        <f t="shared" ref="E155:F155" ca="1" si="194">E143</f>
        <v>125.15</v>
      </c>
      <c r="F155" s="110">
        <f t="shared" ca="1" si="194"/>
        <v>24.950000000000003</v>
      </c>
      <c r="G155" s="107">
        <f t="shared" si="161"/>
        <v>31</v>
      </c>
      <c r="H155" s="111">
        <f t="shared" si="178"/>
        <v>0</v>
      </c>
      <c r="I155" s="111">
        <f t="shared" si="163"/>
        <v>1</v>
      </c>
      <c r="J155">
        <f>'Residential Normalized'!L155</f>
        <v>0</v>
      </c>
      <c r="K155" s="8">
        <f t="shared" si="179"/>
        <v>500438.66002610797</v>
      </c>
      <c r="L155" s="1">
        <f t="shared" ca="1" si="180"/>
        <v>262514.90394727839</v>
      </c>
      <c r="M155" s="1">
        <f t="shared" ca="1" si="181"/>
        <v>84036.222202284334</v>
      </c>
      <c r="N155" s="1">
        <f t="shared" si="182"/>
        <v>3021081.3057071134</v>
      </c>
      <c r="O155" s="1">
        <f t="shared" si="183"/>
        <v>0</v>
      </c>
      <c r="P155" s="1">
        <f t="shared" si="184"/>
        <v>-81331.103518595395</v>
      </c>
      <c r="Q155" s="1">
        <f t="shared" ca="1" si="185"/>
        <v>3786739.9883641885</v>
      </c>
    </row>
    <row r="156" spans="1:17">
      <c r="A156" s="7">
        <v>45597</v>
      </c>
      <c r="B156">
        <f t="shared" si="175"/>
        <v>2024</v>
      </c>
      <c r="C156">
        <f t="shared" si="176"/>
        <v>11</v>
      </c>
      <c r="E156" s="110">
        <f t="shared" ref="E156:F156" ca="1" si="195">E144</f>
        <v>301.19</v>
      </c>
      <c r="F156" s="110">
        <f t="shared" ca="1" si="195"/>
        <v>5.23</v>
      </c>
      <c r="G156" s="107">
        <f t="shared" si="161"/>
        <v>30</v>
      </c>
      <c r="H156" s="111">
        <f t="shared" si="178"/>
        <v>0</v>
      </c>
      <c r="I156" s="111">
        <f t="shared" si="163"/>
        <v>1</v>
      </c>
      <c r="J156">
        <f>'Residential Normalized'!L156</f>
        <v>0</v>
      </c>
      <c r="K156" s="8">
        <f t="shared" si="179"/>
        <v>500438.66002610797</v>
      </c>
      <c r="L156" s="1">
        <f t="shared" ca="1" si="180"/>
        <v>631776.77922397736</v>
      </c>
      <c r="M156" s="1">
        <f t="shared" ca="1" si="181"/>
        <v>17615.608902522927</v>
      </c>
      <c r="N156" s="1">
        <f t="shared" si="182"/>
        <v>2923627.0700391419</v>
      </c>
      <c r="O156" s="1">
        <f t="shared" si="183"/>
        <v>0</v>
      </c>
      <c r="P156" s="1">
        <f t="shared" si="184"/>
        <v>-81331.103518595395</v>
      </c>
      <c r="Q156" s="1">
        <f t="shared" ca="1" si="185"/>
        <v>3992127.0146731543</v>
      </c>
    </row>
    <row r="157" spans="1:17">
      <c r="A157" s="7">
        <v>45627</v>
      </c>
      <c r="B157">
        <f t="shared" si="175"/>
        <v>2024</v>
      </c>
      <c r="C157">
        <f t="shared" si="176"/>
        <v>12</v>
      </c>
      <c r="E157" s="110">
        <f t="shared" ref="E157:F157" ca="1" si="196">E145</f>
        <v>464.03000000000003</v>
      </c>
      <c r="F157" s="110">
        <f t="shared" ca="1" si="196"/>
        <v>0</v>
      </c>
      <c r="G157" s="107">
        <f t="shared" si="161"/>
        <v>31</v>
      </c>
      <c r="H157" s="111">
        <f t="shared" si="178"/>
        <v>0</v>
      </c>
      <c r="I157" s="111">
        <f t="shared" si="163"/>
        <v>0</v>
      </c>
      <c r="J157">
        <f>'Residential Normalized'!L157</f>
        <v>0</v>
      </c>
      <c r="K157" s="8">
        <f t="shared" si="179"/>
        <v>500438.66002610797</v>
      </c>
      <c r="L157" s="1">
        <f t="shared" ca="1" si="180"/>
        <v>973350.30666125123</v>
      </c>
      <c r="M157" s="1">
        <f t="shared" ca="1" si="181"/>
        <v>0</v>
      </c>
      <c r="N157" s="1">
        <f t="shared" si="182"/>
        <v>3021081.3057071134</v>
      </c>
      <c r="O157" s="1">
        <f t="shared" si="183"/>
        <v>0</v>
      </c>
      <c r="P157" s="1">
        <f t="shared" si="184"/>
        <v>0</v>
      </c>
      <c r="Q157" s="1">
        <f t="shared" ca="1" si="185"/>
        <v>4494870.2723944727</v>
      </c>
    </row>
    <row r="158" spans="1:17">
      <c r="A158" s="7">
        <v>45658</v>
      </c>
      <c r="B158">
        <f t="shared" si="175"/>
        <v>2025</v>
      </c>
      <c r="C158">
        <f t="shared" si="176"/>
        <v>1</v>
      </c>
      <c r="E158" s="110">
        <f t="shared" ref="E158:F158" ca="1" si="197">E146</f>
        <v>591.76</v>
      </c>
      <c r="F158" s="110">
        <f t="shared" ca="1" si="197"/>
        <v>0</v>
      </c>
      <c r="G158" s="107">
        <f t="shared" si="161"/>
        <v>31</v>
      </c>
      <c r="H158" s="111">
        <f t="shared" si="178"/>
        <v>0</v>
      </c>
      <c r="I158" s="111">
        <f t="shared" si="163"/>
        <v>0</v>
      </c>
      <c r="J158">
        <f>'Residential Normalized'!L158</f>
        <v>0</v>
      </c>
      <c r="K158" s="8">
        <f t="shared" si="179"/>
        <v>500438.66002610797</v>
      </c>
      <c r="L158" s="1">
        <f t="shared" ca="1" si="180"/>
        <v>1241277.0240498716</v>
      </c>
      <c r="M158" s="1">
        <f t="shared" ca="1" si="181"/>
        <v>0</v>
      </c>
      <c r="N158" s="1">
        <f t="shared" si="182"/>
        <v>3021081.3057071134</v>
      </c>
      <c r="O158" s="1">
        <f t="shared" si="183"/>
        <v>0</v>
      </c>
      <c r="P158" s="1">
        <f t="shared" si="184"/>
        <v>0</v>
      </c>
      <c r="Q158" s="1">
        <f t="shared" ca="1" si="185"/>
        <v>4762796.9897830933</v>
      </c>
    </row>
    <row r="159" spans="1:17">
      <c r="A159" s="7">
        <v>45689</v>
      </c>
      <c r="B159">
        <f t="shared" si="175"/>
        <v>2025</v>
      </c>
      <c r="C159">
        <f t="shared" si="176"/>
        <v>2</v>
      </c>
      <c r="E159" s="110">
        <f t="shared" ref="E159:F159" ca="1" si="198">E147</f>
        <v>534.85000000000014</v>
      </c>
      <c r="F159" s="110">
        <f t="shared" ca="1" si="198"/>
        <v>0</v>
      </c>
      <c r="G159" s="107">
        <f t="shared" si="161"/>
        <v>28</v>
      </c>
      <c r="H159" s="111">
        <f t="shared" si="178"/>
        <v>0</v>
      </c>
      <c r="I159" s="111">
        <f t="shared" si="163"/>
        <v>0</v>
      </c>
      <c r="J159">
        <f>'Residential Normalized'!L159</f>
        <v>0</v>
      </c>
      <c r="K159" s="8">
        <f t="shared" si="179"/>
        <v>500438.66002610797</v>
      </c>
      <c r="L159" s="1">
        <f t="shared" ca="1" si="180"/>
        <v>1121902.4880239861</v>
      </c>
      <c r="M159" s="1">
        <f t="shared" ca="1" si="181"/>
        <v>0</v>
      </c>
      <c r="N159" s="1">
        <f t="shared" si="182"/>
        <v>2728718.5987031991</v>
      </c>
      <c r="O159" s="1">
        <f t="shared" si="183"/>
        <v>0</v>
      </c>
      <c r="P159" s="1">
        <f t="shared" si="184"/>
        <v>0</v>
      </c>
      <c r="Q159" s="1">
        <f t="shared" ca="1" si="185"/>
        <v>4351059.7467532931</v>
      </c>
    </row>
    <row r="160" spans="1:17">
      <c r="A160" s="7">
        <v>45717</v>
      </c>
      <c r="B160">
        <f t="shared" si="175"/>
        <v>2025</v>
      </c>
      <c r="C160">
        <f t="shared" si="176"/>
        <v>3</v>
      </c>
      <c r="E160" s="110">
        <f t="shared" ref="E160:F160" ca="1" si="199">E148</f>
        <v>453.9</v>
      </c>
      <c r="F160" s="110">
        <f t="shared" ca="1" si="199"/>
        <v>0.24</v>
      </c>
      <c r="G160" s="107">
        <f t="shared" si="161"/>
        <v>31</v>
      </c>
      <c r="H160" s="111">
        <f t="shared" si="178"/>
        <v>0</v>
      </c>
      <c r="I160" s="111">
        <f t="shared" si="163"/>
        <v>1</v>
      </c>
      <c r="J160">
        <f>'Residential Normalized'!L160</f>
        <v>0</v>
      </c>
      <c r="K160" s="8">
        <f t="shared" si="179"/>
        <v>500438.66002610797</v>
      </c>
      <c r="L160" s="1">
        <f t="shared" ca="1" si="180"/>
        <v>952101.59729660116</v>
      </c>
      <c r="M160" s="1">
        <f t="shared" ca="1" si="181"/>
        <v>808.36446206606161</v>
      </c>
      <c r="N160" s="1">
        <f t="shared" si="182"/>
        <v>3021081.3057071134</v>
      </c>
      <c r="O160" s="1">
        <f t="shared" si="183"/>
        <v>0</v>
      </c>
      <c r="P160" s="1">
        <f t="shared" si="184"/>
        <v>-81331.103518595395</v>
      </c>
      <c r="Q160" s="1">
        <f t="shared" ca="1" si="185"/>
        <v>4393098.8239732934</v>
      </c>
    </row>
    <row r="161" spans="1:17">
      <c r="A161" s="7">
        <v>45748</v>
      </c>
      <c r="B161">
        <f t="shared" si="175"/>
        <v>2025</v>
      </c>
      <c r="C161">
        <f t="shared" si="176"/>
        <v>4</v>
      </c>
      <c r="E161" s="110">
        <f t="shared" ref="E161:F161" ca="1" si="200">E149</f>
        <v>263.77999999999997</v>
      </c>
      <c r="F161" s="110">
        <f t="shared" ca="1" si="200"/>
        <v>2.4</v>
      </c>
      <c r="G161" s="107">
        <f t="shared" si="161"/>
        <v>30</v>
      </c>
      <c r="H161" s="111">
        <f t="shared" si="178"/>
        <v>0</v>
      </c>
      <c r="I161" s="111">
        <f t="shared" si="163"/>
        <v>1</v>
      </c>
      <c r="J161">
        <f>'Residential Normalized'!L161</f>
        <v>0</v>
      </c>
      <c r="K161" s="8">
        <f t="shared" si="179"/>
        <v>500438.66002610797</v>
      </c>
      <c r="L161" s="1">
        <f t="shared" ca="1" si="180"/>
        <v>553305.48432451522</v>
      </c>
      <c r="M161" s="1">
        <f t="shared" ca="1" si="181"/>
        <v>8083.6446206606161</v>
      </c>
      <c r="N161" s="1">
        <f t="shared" si="182"/>
        <v>2923627.0700391419</v>
      </c>
      <c r="O161" s="1">
        <f t="shared" si="183"/>
        <v>0</v>
      </c>
      <c r="P161" s="1">
        <f t="shared" si="184"/>
        <v>-81331.103518595395</v>
      </c>
      <c r="Q161" s="1">
        <f t="shared" ca="1" si="185"/>
        <v>3904123.7554918304</v>
      </c>
    </row>
    <row r="162" spans="1:17">
      <c r="A162" s="7">
        <v>45778</v>
      </c>
      <c r="B162">
        <f t="shared" si="175"/>
        <v>2025</v>
      </c>
      <c r="C162">
        <f t="shared" si="176"/>
        <v>5</v>
      </c>
      <c r="E162" s="110">
        <f t="shared" ref="E162:F162" ca="1" si="201">E150</f>
        <v>96.78</v>
      </c>
      <c r="F162" s="110">
        <f t="shared" ca="1" si="201"/>
        <v>47.03</v>
      </c>
      <c r="G162" s="107">
        <f t="shared" si="161"/>
        <v>31</v>
      </c>
      <c r="H162" s="111">
        <f t="shared" si="178"/>
        <v>0</v>
      </c>
      <c r="I162" s="111">
        <f t="shared" si="163"/>
        <v>1</v>
      </c>
      <c r="J162">
        <f>'Residential Normalized'!L162</f>
        <v>0</v>
      </c>
      <c r="K162" s="8">
        <f t="shared" si="179"/>
        <v>500438.66002610797</v>
      </c>
      <c r="L162" s="1">
        <f t="shared" ca="1" si="180"/>
        <v>203005.93211360447</v>
      </c>
      <c r="M162" s="1">
        <f t="shared" ca="1" si="181"/>
        <v>158405.75271236201</v>
      </c>
      <c r="N162" s="1">
        <f t="shared" si="182"/>
        <v>3021081.3057071134</v>
      </c>
      <c r="O162" s="1">
        <f t="shared" si="183"/>
        <v>0</v>
      </c>
      <c r="P162" s="1">
        <f t="shared" si="184"/>
        <v>-81331.103518595395</v>
      </c>
      <c r="Q162" s="1">
        <f t="shared" ca="1" si="185"/>
        <v>3801600.5470405924</v>
      </c>
    </row>
    <row r="163" spans="1:17">
      <c r="A163" s="7">
        <v>45809</v>
      </c>
      <c r="B163">
        <f t="shared" si="175"/>
        <v>2025</v>
      </c>
      <c r="C163">
        <f t="shared" si="176"/>
        <v>6</v>
      </c>
      <c r="E163" s="110">
        <f t="shared" ref="E163:F163" ca="1" si="202">E151</f>
        <v>11.41</v>
      </c>
      <c r="F163" s="110">
        <f t="shared" ca="1" si="202"/>
        <v>106.78</v>
      </c>
      <c r="G163" s="107">
        <f t="shared" si="161"/>
        <v>30</v>
      </c>
      <c r="H163" s="111">
        <f t="shared" si="178"/>
        <v>0</v>
      </c>
      <c r="I163" s="111">
        <f t="shared" si="163"/>
        <v>0</v>
      </c>
      <c r="J163">
        <f>'Residential Normalized'!L163</f>
        <v>0</v>
      </c>
      <c r="K163" s="8">
        <f t="shared" si="179"/>
        <v>500438.66002610797</v>
      </c>
      <c r="L163" s="1">
        <f t="shared" ca="1" si="180"/>
        <v>23933.640064230494</v>
      </c>
      <c r="M163" s="1">
        <f t="shared" ca="1" si="181"/>
        <v>359654.82191422523</v>
      </c>
      <c r="N163" s="1">
        <f t="shared" si="182"/>
        <v>2923627.0700391419</v>
      </c>
      <c r="O163" s="1">
        <f t="shared" si="183"/>
        <v>0</v>
      </c>
      <c r="P163" s="1">
        <f t="shared" si="184"/>
        <v>0</v>
      </c>
      <c r="Q163" s="1">
        <f t="shared" ca="1" si="185"/>
        <v>3807654.1920437058</v>
      </c>
    </row>
    <row r="164" spans="1:17">
      <c r="A164" s="7">
        <v>45839</v>
      </c>
      <c r="B164">
        <f t="shared" si="175"/>
        <v>2025</v>
      </c>
      <c r="C164">
        <f t="shared" si="176"/>
        <v>7</v>
      </c>
      <c r="E164" s="110">
        <f t="shared" ref="E164:F164" ca="1" si="203">E152</f>
        <v>0</v>
      </c>
      <c r="F164" s="110">
        <f t="shared" ca="1" si="203"/>
        <v>205.12999999999997</v>
      </c>
      <c r="G164" s="107">
        <f t="shared" si="161"/>
        <v>31</v>
      </c>
      <c r="H164" s="111">
        <f t="shared" si="178"/>
        <v>0</v>
      </c>
      <c r="I164" s="111">
        <f t="shared" si="163"/>
        <v>0</v>
      </c>
      <c r="J164">
        <f>'Residential Normalized'!L164</f>
        <v>0</v>
      </c>
      <c r="K164" s="8">
        <f t="shared" ref="K164:K169" si="204">$V$10</f>
        <v>500438.66002610797</v>
      </c>
      <c r="L164" s="1">
        <f t="shared" ref="L164:L169" ca="1" si="205">E164*$V$11</f>
        <v>0</v>
      </c>
      <c r="M164" s="1">
        <f t="shared" ref="M164:M169" ca="1" si="206">F164*$V$12</f>
        <v>690915.84209837997</v>
      </c>
      <c r="N164" s="1">
        <f t="shared" ref="N164:N169" si="207">G164*$V$13</f>
        <v>3021081.3057071134</v>
      </c>
      <c r="O164" s="1">
        <f t="shared" si="183"/>
        <v>0</v>
      </c>
      <c r="P164" s="1">
        <f t="shared" si="184"/>
        <v>0</v>
      </c>
      <c r="Q164" s="1">
        <f t="shared" ca="1" si="185"/>
        <v>4212435.8078316012</v>
      </c>
    </row>
    <row r="165" spans="1:17">
      <c r="A165" s="7">
        <v>45870</v>
      </c>
      <c r="B165">
        <f t="shared" si="175"/>
        <v>2025</v>
      </c>
      <c r="C165">
        <f t="shared" si="176"/>
        <v>8</v>
      </c>
      <c r="E165" s="110">
        <f t="shared" ref="E165:F165" ca="1" si="208">E153</f>
        <v>0.13</v>
      </c>
      <c r="F165" s="110">
        <f t="shared" ca="1" si="208"/>
        <v>197.97000000000003</v>
      </c>
      <c r="G165" s="107">
        <f t="shared" si="161"/>
        <v>31</v>
      </c>
      <c r="H165" s="111">
        <f t="shared" si="178"/>
        <v>0</v>
      </c>
      <c r="I165" s="111">
        <f t="shared" si="163"/>
        <v>0</v>
      </c>
      <c r="J165">
        <f>'Residential Normalized'!L165</f>
        <v>0</v>
      </c>
      <c r="K165" s="8">
        <f t="shared" si="204"/>
        <v>500438.66002610797</v>
      </c>
      <c r="L165" s="1">
        <f t="shared" ca="1" si="205"/>
        <v>272.68827417615813</v>
      </c>
      <c r="M165" s="1">
        <f t="shared" ca="1" si="206"/>
        <v>666799.63564674265</v>
      </c>
      <c r="N165" s="1">
        <f t="shared" si="207"/>
        <v>3021081.3057071134</v>
      </c>
      <c r="O165" s="1">
        <f t="shared" si="183"/>
        <v>0</v>
      </c>
      <c r="P165" s="1">
        <f t="shared" si="184"/>
        <v>0</v>
      </c>
      <c r="Q165" s="1">
        <f t="shared" ca="1" si="185"/>
        <v>4188592.2896541404</v>
      </c>
    </row>
    <row r="166" spans="1:17">
      <c r="A166" s="7">
        <v>45901</v>
      </c>
      <c r="B166">
        <f t="shared" si="175"/>
        <v>2025</v>
      </c>
      <c r="C166">
        <f t="shared" si="176"/>
        <v>9</v>
      </c>
      <c r="E166" s="110">
        <f t="shared" ref="E166:F166" ca="1" si="209">E154</f>
        <v>15.52</v>
      </c>
      <c r="F166" s="110">
        <f t="shared" ca="1" si="209"/>
        <v>103.91000000000001</v>
      </c>
      <c r="G166" s="107">
        <f t="shared" si="161"/>
        <v>30</v>
      </c>
      <c r="H166" s="111">
        <f t="shared" si="178"/>
        <v>0</v>
      </c>
      <c r="I166" s="111">
        <f t="shared" si="163"/>
        <v>1</v>
      </c>
      <c r="J166">
        <f>'Residential Normalized'!L166</f>
        <v>0</v>
      </c>
      <c r="K166" s="8">
        <f t="shared" si="204"/>
        <v>500438.66002610797</v>
      </c>
      <c r="L166" s="1">
        <f t="shared" ca="1" si="205"/>
        <v>32554.784732415181</v>
      </c>
      <c r="M166" s="1">
        <f t="shared" ca="1" si="206"/>
        <v>349988.13022201863</v>
      </c>
      <c r="N166" s="1">
        <f t="shared" si="207"/>
        <v>2923627.0700391419</v>
      </c>
      <c r="O166" s="1">
        <f t="shared" si="183"/>
        <v>0</v>
      </c>
      <c r="P166" s="1">
        <f t="shared" si="184"/>
        <v>-81331.103518595395</v>
      </c>
      <c r="Q166" s="1">
        <f t="shared" ca="1" si="185"/>
        <v>3725277.5415010885</v>
      </c>
    </row>
    <row r="167" spans="1:17">
      <c r="A167" s="7">
        <v>45931</v>
      </c>
      <c r="B167">
        <f t="shared" si="175"/>
        <v>2025</v>
      </c>
      <c r="C167">
        <f t="shared" si="176"/>
        <v>10</v>
      </c>
      <c r="E167" s="110">
        <f t="shared" ref="E167:F167" ca="1" si="210">E155</f>
        <v>125.15</v>
      </c>
      <c r="F167" s="110">
        <f t="shared" ca="1" si="210"/>
        <v>24.950000000000003</v>
      </c>
      <c r="G167" s="107">
        <f t="shared" si="161"/>
        <v>31</v>
      </c>
      <c r="H167" s="111">
        <f t="shared" si="178"/>
        <v>0</v>
      </c>
      <c r="I167" s="111">
        <f t="shared" si="163"/>
        <v>1</v>
      </c>
      <c r="J167">
        <f>'Residential Normalized'!L167</f>
        <v>0</v>
      </c>
      <c r="K167" s="8">
        <f t="shared" si="204"/>
        <v>500438.66002610797</v>
      </c>
      <c r="L167" s="1">
        <f t="shared" ca="1" si="205"/>
        <v>262514.90394727839</v>
      </c>
      <c r="M167" s="1">
        <f t="shared" ca="1" si="206"/>
        <v>84036.222202284334</v>
      </c>
      <c r="N167" s="1">
        <f t="shared" si="207"/>
        <v>3021081.3057071134</v>
      </c>
      <c r="O167" s="1">
        <f t="shared" si="183"/>
        <v>0</v>
      </c>
      <c r="P167" s="1">
        <f t="shared" si="184"/>
        <v>-81331.103518595395</v>
      </c>
      <c r="Q167" s="1">
        <f t="shared" ca="1" si="185"/>
        <v>3786739.9883641885</v>
      </c>
    </row>
    <row r="168" spans="1:17">
      <c r="A168" s="7">
        <v>45962</v>
      </c>
      <c r="B168">
        <f t="shared" si="175"/>
        <v>2025</v>
      </c>
      <c r="C168">
        <f t="shared" si="176"/>
        <v>11</v>
      </c>
      <c r="E168" s="110">
        <f t="shared" ref="E168:F168" ca="1" si="211">E156</f>
        <v>301.19</v>
      </c>
      <c r="F168" s="110">
        <f t="shared" ca="1" si="211"/>
        <v>5.23</v>
      </c>
      <c r="G168" s="107">
        <f t="shared" si="161"/>
        <v>30</v>
      </c>
      <c r="H168" s="111">
        <f t="shared" si="178"/>
        <v>0</v>
      </c>
      <c r="I168" s="111">
        <f t="shared" si="163"/>
        <v>1</v>
      </c>
      <c r="J168">
        <f>'Residential Normalized'!L168</f>
        <v>0</v>
      </c>
      <c r="K168" s="8">
        <f t="shared" si="204"/>
        <v>500438.66002610797</v>
      </c>
      <c r="L168" s="1">
        <f t="shared" ca="1" si="205"/>
        <v>631776.77922397736</v>
      </c>
      <c r="M168" s="1">
        <f t="shared" ca="1" si="206"/>
        <v>17615.608902522927</v>
      </c>
      <c r="N168" s="1">
        <f t="shared" si="207"/>
        <v>2923627.0700391419</v>
      </c>
      <c r="O168" s="1">
        <f t="shared" si="183"/>
        <v>0</v>
      </c>
      <c r="P168" s="1">
        <f t="shared" si="184"/>
        <v>-81331.103518595395</v>
      </c>
      <c r="Q168" s="1">
        <f t="shared" ca="1" si="185"/>
        <v>3992127.0146731543</v>
      </c>
    </row>
    <row r="169" spans="1:17">
      <c r="A169" s="7">
        <v>45992</v>
      </c>
      <c r="B169">
        <f t="shared" si="175"/>
        <v>2025</v>
      </c>
      <c r="C169">
        <f t="shared" si="176"/>
        <v>12</v>
      </c>
      <c r="E169" s="110">
        <f t="shared" ref="E169:F169" ca="1" si="212">E157</f>
        <v>464.03000000000003</v>
      </c>
      <c r="F169" s="110">
        <f t="shared" ca="1" si="212"/>
        <v>0</v>
      </c>
      <c r="G169" s="107">
        <f t="shared" si="161"/>
        <v>31</v>
      </c>
      <c r="H169" s="111">
        <f t="shared" si="178"/>
        <v>0</v>
      </c>
      <c r="I169" s="111">
        <f t="shared" si="163"/>
        <v>0</v>
      </c>
      <c r="J169">
        <f>'Residential Normalized'!L169</f>
        <v>0</v>
      </c>
      <c r="K169" s="8">
        <f t="shared" si="204"/>
        <v>500438.66002610797</v>
      </c>
      <c r="L169" s="1">
        <f t="shared" ca="1" si="205"/>
        <v>973350.30666125123</v>
      </c>
      <c r="M169" s="1">
        <f t="shared" ca="1" si="206"/>
        <v>0</v>
      </c>
      <c r="N169" s="1">
        <f t="shared" si="207"/>
        <v>3021081.3057071134</v>
      </c>
      <c r="O169" s="1">
        <f t="shared" si="183"/>
        <v>0</v>
      </c>
      <c r="P169" s="1">
        <f t="shared" si="184"/>
        <v>0</v>
      </c>
      <c r="Q169" s="1">
        <f t="shared" ca="1" si="185"/>
        <v>4494870.2723944727</v>
      </c>
    </row>
    <row r="170" spans="1:17">
      <c r="A170" s="7">
        <v>46023</v>
      </c>
      <c r="B170">
        <f t="shared" ref="B170:B193" si="213">YEAR(A170)</f>
        <v>2026</v>
      </c>
      <c r="C170">
        <f t="shared" ref="C170:C193" si="214">MONTH(A170)</f>
        <v>1</v>
      </c>
      <c r="E170" s="110">
        <f t="shared" ref="E170:F170" ca="1" si="215">E158</f>
        <v>591.76</v>
      </c>
      <c r="F170" s="110">
        <f t="shared" ca="1" si="215"/>
        <v>0</v>
      </c>
      <c r="G170" s="107">
        <f t="shared" si="161"/>
        <v>31</v>
      </c>
      <c r="H170" s="111">
        <f t="shared" ref="H170:H193" si="216">0.5*J170</f>
        <v>0</v>
      </c>
      <c r="I170" s="111">
        <f t="shared" si="163"/>
        <v>0</v>
      </c>
      <c r="J170">
        <f>'Residential Normalized'!L170</f>
        <v>0</v>
      </c>
      <c r="K170" s="8">
        <f t="shared" ref="K170:K179" si="217">$V$10</f>
        <v>500438.66002610797</v>
      </c>
      <c r="L170" s="1">
        <f t="shared" ref="L170:L179" ca="1" si="218">E170*$V$11</f>
        <v>1241277.0240498716</v>
      </c>
      <c r="M170" s="1">
        <f t="shared" ref="M170:M179" ca="1" si="219">F170*$V$12</f>
        <v>0</v>
      </c>
      <c r="N170" s="1">
        <f t="shared" ref="N170:N179" si="220">G170*$V$13</f>
        <v>3021081.3057071134</v>
      </c>
      <c r="O170" s="1">
        <f t="shared" ref="O170:O193" si="221">H170*$V$14</f>
        <v>0</v>
      </c>
      <c r="P170" s="1">
        <f t="shared" ref="P170:P193" si="222">I170*$V$15</f>
        <v>0</v>
      </c>
      <c r="Q170" s="1">
        <f t="shared" ref="Q170:Q193" ca="1" si="223">SUM(K170:P170)</f>
        <v>4762796.9897830933</v>
      </c>
    </row>
    <row r="171" spans="1:17">
      <c r="A171" s="7">
        <v>46054</v>
      </c>
      <c r="B171">
        <f t="shared" si="213"/>
        <v>2026</v>
      </c>
      <c r="C171">
        <f t="shared" si="214"/>
        <v>2</v>
      </c>
      <c r="E171" s="110">
        <f t="shared" ref="E171:F171" ca="1" si="224">E159</f>
        <v>534.85000000000014</v>
      </c>
      <c r="F171" s="110">
        <f t="shared" ca="1" si="224"/>
        <v>0</v>
      </c>
      <c r="G171" s="107">
        <f t="shared" si="161"/>
        <v>28</v>
      </c>
      <c r="H171" s="111">
        <f t="shared" si="216"/>
        <v>0</v>
      </c>
      <c r="I171" s="111">
        <f t="shared" si="163"/>
        <v>0</v>
      </c>
      <c r="J171">
        <f>'Residential Normalized'!L171</f>
        <v>0</v>
      </c>
      <c r="K171" s="8">
        <f t="shared" si="217"/>
        <v>500438.66002610797</v>
      </c>
      <c r="L171" s="1">
        <f t="shared" ca="1" si="218"/>
        <v>1121902.4880239861</v>
      </c>
      <c r="M171" s="1">
        <f t="shared" ca="1" si="219"/>
        <v>0</v>
      </c>
      <c r="N171" s="1">
        <f t="shared" si="220"/>
        <v>2728718.5987031991</v>
      </c>
      <c r="O171" s="1">
        <f t="shared" si="221"/>
        <v>0</v>
      </c>
      <c r="P171" s="1">
        <f t="shared" si="222"/>
        <v>0</v>
      </c>
      <c r="Q171" s="1">
        <f t="shared" ca="1" si="223"/>
        <v>4351059.7467532931</v>
      </c>
    </row>
    <row r="172" spans="1:17">
      <c r="A172" s="7">
        <v>46082</v>
      </c>
      <c r="B172">
        <f t="shared" si="213"/>
        <v>2026</v>
      </c>
      <c r="C172">
        <f t="shared" si="214"/>
        <v>3</v>
      </c>
      <c r="E172" s="110">
        <f t="shared" ref="E172:F172" ca="1" si="225">E160</f>
        <v>453.9</v>
      </c>
      <c r="F172" s="110">
        <f t="shared" ca="1" si="225"/>
        <v>0.24</v>
      </c>
      <c r="G172" s="107">
        <f t="shared" si="161"/>
        <v>31</v>
      </c>
      <c r="H172" s="111">
        <f t="shared" si="216"/>
        <v>0</v>
      </c>
      <c r="I172" s="111">
        <f t="shared" si="163"/>
        <v>1</v>
      </c>
      <c r="J172">
        <f>'Residential Normalized'!L172</f>
        <v>0</v>
      </c>
      <c r="K172" s="8">
        <f t="shared" si="217"/>
        <v>500438.66002610797</v>
      </c>
      <c r="L172" s="1">
        <f t="shared" ca="1" si="218"/>
        <v>952101.59729660116</v>
      </c>
      <c r="M172" s="1">
        <f t="shared" ca="1" si="219"/>
        <v>808.36446206606161</v>
      </c>
      <c r="N172" s="1">
        <f t="shared" si="220"/>
        <v>3021081.3057071134</v>
      </c>
      <c r="O172" s="1">
        <f t="shared" si="221"/>
        <v>0</v>
      </c>
      <c r="P172" s="1">
        <f t="shared" si="222"/>
        <v>-81331.103518595395</v>
      </c>
      <c r="Q172" s="1">
        <f t="shared" ca="1" si="223"/>
        <v>4393098.8239732934</v>
      </c>
    </row>
    <row r="173" spans="1:17">
      <c r="A173" s="7">
        <v>46113</v>
      </c>
      <c r="B173">
        <f t="shared" si="213"/>
        <v>2026</v>
      </c>
      <c r="C173">
        <f t="shared" si="214"/>
        <v>4</v>
      </c>
      <c r="E173" s="110">
        <f t="shared" ref="E173:F173" ca="1" si="226">E161</f>
        <v>263.77999999999997</v>
      </c>
      <c r="F173" s="110">
        <f t="shared" ca="1" si="226"/>
        <v>2.4</v>
      </c>
      <c r="G173" s="107">
        <f t="shared" si="161"/>
        <v>30</v>
      </c>
      <c r="H173" s="111">
        <f t="shared" si="216"/>
        <v>0</v>
      </c>
      <c r="I173" s="111">
        <f t="shared" si="163"/>
        <v>1</v>
      </c>
      <c r="J173">
        <f>'Residential Normalized'!L173</f>
        <v>0</v>
      </c>
      <c r="K173" s="8">
        <f t="shared" si="217"/>
        <v>500438.66002610797</v>
      </c>
      <c r="L173" s="1">
        <f t="shared" ca="1" si="218"/>
        <v>553305.48432451522</v>
      </c>
      <c r="M173" s="1">
        <f t="shared" ca="1" si="219"/>
        <v>8083.6446206606161</v>
      </c>
      <c r="N173" s="1">
        <f t="shared" si="220"/>
        <v>2923627.0700391419</v>
      </c>
      <c r="O173" s="1">
        <f t="shared" si="221"/>
        <v>0</v>
      </c>
      <c r="P173" s="1">
        <f t="shared" si="222"/>
        <v>-81331.103518595395</v>
      </c>
      <c r="Q173" s="1">
        <f t="shared" ca="1" si="223"/>
        <v>3904123.7554918304</v>
      </c>
    </row>
    <row r="174" spans="1:17">
      <c r="A174" s="7">
        <v>46143</v>
      </c>
      <c r="B174">
        <f t="shared" si="213"/>
        <v>2026</v>
      </c>
      <c r="C174">
        <f t="shared" si="214"/>
        <v>5</v>
      </c>
      <c r="E174" s="110">
        <f t="shared" ref="E174:F174" ca="1" si="227">E162</f>
        <v>96.78</v>
      </c>
      <c r="F174" s="110">
        <f t="shared" ca="1" si="227"/>
        <v>47.03</v>
      </c>
      <c r="G174" s="107">
        <f t="shared" si="161"/>
        <v>31</v>
      </c>
      <c r="H174" s="111">
        <f t="shared" si="216"/>
        <v>0</v>
      </c>
      <c r="I174" s="111">
        <f t="shared" si="163"/>
        <v>1</v>
      </c>
      <c r="J174">
        <f>'Residential Normalized'!L174</f>
        <v>0</v>
      </c>
      <c r="K174" s="8">
        <f t="shared" si="217"/>
        <v>500438.66002610797</v>
      </c>
      <c r="L174" s="1">
        <f t="shared" ca="1" si="218"/>
        <v>203005.93211360447</v>
      </c>
      <c r="M174" s="1">
        <f t="shared" ca="1" si="219"/>
        <v>158405.75271236201</v>
      </c>
      <c r="N174" s="1">
        <f t="shared" si="220"/>
        <v>3021081.3057071134</v>
      </c>
      <c r="O174" s="1">
        <f t="shared" si="221"/>
        <v>0</v>
      </c>
      <c r="P174" s="1">
        <f t="shared" si="222"/>
        <v>-81331.103518595395</v>
      </c>
      <c r="Q174" s="1">
        <f t="shared" ca="1" si="223"/>
        <v>3801600.5470405924</v>
      </c>
    </row>
    <row r="175" spans="1:17">
      <c r="A175" s="7">
        <v>46174</v>
      </c>
      <c r="B175">
        <f t="shared" si="213"/>
        <v>2026</v>
      </c>
      <c r="C175">
        <f t="shared" si="214"/>
        <v>6</v>
      </c>
      <c r="E175" s="110">
        <f t="shared" ref="E175:F175" ca="1" si="228">E163</f>
        <v>11.41</v>
      </c>
      <c r="F175" s="110">
        <f t="shared" ca="1" si="228"/>
        <v>106.78</v>
      </c>
      <c r="G175" s="107">
        <f t="shared" si="161"/>
        <v>30</v>
      </c>
      <c r="H175" s="111">
        <f t="shared" si="216"/>
        <v>0</v>
      </c>
      <c r="I175" s="111">
        <f t="shared" si="163"/>
        <v>0</v>
      </c>
      <c r="J175">
        <f>'Residential Normalized'!L175</f>
        <v>0</v>
      </c>
      <c r="K175" s="8">
        <f t="shared" si="217"/>
        <v>500438.66002610797</v>
      </c>
      <c r="L175" s="1">
        <f t="shared" ca="1" si="218"/>
        <v>23933.640064230494</v>
      </c>
      <c r="M175" s="1">
        <f t="shared" ca="1" si="219"/>
        <v>359654.82191422523</v>
      </c>
      <c r="N175" s="1">
        <f t="shared" si="220"/>
        <v>2923627.0700391419</v>
      </c>
      <c r="O175" s="1">
        <f t="shared" si="221"/>
        <v>0</v>
      </c>
      <c r="P175" s="1">
        <f t="shared" si="222"/>
        <v>0</v>
      </c>
      <c r="Q175" s="1">
        <f t="shared" ca="1" si="223"/>
        <v>3807654.1920437058</v>
      </c>
    </row>
    <row r="176" spans="1:17">
      <c r="A176" s="7">
        <v>46204</v>
      </c>
      <c r="B176">
        <f t="shared" si="213"/>
        <v>2026</v>
      </c>
      <c r="C176">
        <f t="shared" si="214"/>
        <v>7</v>
      </c>
      <c r="E176" s="110">
        <f t="shared" ref="E176:F176" ca="1" si="229">E164</f>
        <v>0</v>
      </c>
      <c r="F176" s="110">
        <f t="shared" ca="1" si="229"/>
        <v>205.12999999999997</v>
      </c>
      <c r="G176" s="107">
        <f t="shared" si="161"/>
        <v>31</v>
      </c>
      <c r="H176" s="111">
        <f t="shared" si="216"/>
        <v>0</v>
      </c>
      <c r="I176" s="111">
        <f t="shared" si="163"/>
        <v>0</v>
      </c>
      <c r="J176">
        <f>'Residential Normalized'!L176</f>
        <v>0</v>
      </c>
      <c r="K176" s="8">
        <f t="shared" si="217"/>
        <v>500438.66002610797</v>
      </c>
      <c r="L176" s="1">
        <f t="shared" ca="1" si="218"/>
        <v>0</v>
      </c>
      <c r="M176" s="1">
        <f t="shared" ca="1" si="219"/>
        <v>690915.84209837997</v>
      </c>
      <c r="N176" s="1">
        <f t="shared" si="220"/>
        <v>3021081.3057071134</v>
      </c>
      <c r="O176" s="1">
        <f t="shared" si="221"/>
        <v>0</v>
      </c>
      <c r="P176" s="1">
        <f t="shared" si="222"/>
        <v>0</v>
      </c>
      <c r="Q176" s="1">
        <f t="shared" ca="1" si="223"/>
        <v>4212435.8078316012</v>
      </c>
    </row>
    <row r="177" spans="1:17">
      <c r="A177" s="7">
        <v>46235</v>
      </c>
      <c r="B177">
        <f t="shared" si="213"/>
        <v>2026</v>
      </c>
      <c r="C177">
        <f t="shared" si="214"/>
        <v>8</v>
      </c>
      <c r="E177" s="110">
        <f t="shared" ref="E177:F177" ca="1" si="230">E165</f>
        <v>0.13</v>
      </c>
      <c r="F177" s="110">
        <f t="shared" ca="1" si="230"/>
        <v>197.97000000000003</v>
      </c>
      <c r="G177" s="107">
        <f t="shared" si="161"/>
        <v>31</v>
      </c>
      <c r="H177" s="111">
        <f t="shared" si="216"/>
        <v>0</v>
      </c>
      <c r="I177" s="111">
        <f t="shared" si="163"/>
        <v>0</v>
      </c>
      <c r="J177">
        <f>'Residential Normalized'!L177</f>
        <v>0</v>
      </c>
      <c r="K177" s="8">
        <f t="shared" si="217"/>
        <v>500438.66002610797</v>
      </c>
      <c r="L177" s="1">
        <f t="shared" ca="1" si="218"/>
        <v>272.68827417615813</v>
      </c>
      <c r="M177" s="1">
        <f t="shared" ca="1" si="219"/>
        <v>666799.63564674265</v>
      </c>
      <c r="N177" s="1">
        <f t="shared" si="220"/>
        <v>3021081.3057071134</v>
      </c>
      <c r="O177" s="1">
        <f t="shared" si="221"/>
        <v>0</v>
      </c>
      <c r="P177" s="1">
        <f t="shared" si="222"/>
        <v>0</v>
      </c>
      <c r="Q177" s="1">
        <f t="shared" ca="1" si="223"/>
        <v>4188592.2896541404</v>
      </c>
    </row>
    <row r="178" spans="1:17">
      <c r="A178" s="7">
        <v>46266</v>
      </c>
      <c r="B178">
        <f t="shared" si="213"/>
        <v>2026</v>
      </c>
      <c r="C178">
        <f t="shared" si="214"/>
        <v>9</v>
      </c>
      <c r="E178" s="110">
        <f t="shared" ref="E178:F178" ca="1" si="231">E166</f>
        <v>15.52</v>
      </c>
      <c r="F178" s="110">
        <f t="shared" ca="1" si="231"/>
        <v>103.91000000000001</v>
      </c>
      <c r="G178" s="107">
        <f t="shared" si="161"/>
        <v>30</v>
      </c>
      <c r="H178" s="111">
        <f t="shared" si="216"/>
        <v>0</v>
      </c>
      <c r="I178" s="111">
        <f t="shared" si="163"/>
        <v>1</v>
      </c>
      <c r="J178">
        <f>'Residential Normalized'!L178</f>
        <v>0</v>
      </c>
      <c r="K178" s="8">
        <f t="shared" si="217"/>
        <v>500438.66002610797</v>
      </c>
      <c r="L178" s="1">
        <f t="shared" ca="1" si="218"/>
        <v>32554.784732415181</v>
      </c>
      <c r="M178" s="1">
        <f t="shared" ca="1" si="219"/>
        <v>349988.13022201863</v>
      </c>
      <c r="N178" s="1">
        <f t="shared" si="220"/>
        <v>2923627.0700391419</v>
      </c>
      <c r="O178" s="1">
        <f t="shared" si="221"/>
        <v>0</v>
      </c>
      <c r="P178" s="1">
        <f t="shared" si="222"/>
        <v>-81331.103518595395</v>
      </c>
      <c r="Q178" s="1">
        <f t="shared" ca="1" si="223"/>
        <v>3725277.5415010885</v>
      </c>
    </row>
    <row r="179" spans="1:17">
      <c r="A179" s="7">
        <v>46296</v>
      </c>
      <c r="B179">
        <f t="shared" si="213"/>
        <v>2026</v>
      </c>
      <c r="C179">
        <f t="shared" si="214"/>
        <v>10</v>
      </c>
      <c r="E179" s="110">
        <f t="shared" ref="E179:F179" ca="1" si="232">E167</f>
        <v>125.15</v>
      </c>
      <c r="F179" s="110">
        <f t="shared" ca="1" si="232"/>
        <v>24.950000000000003</v>
      </c>
      <c r="G179" s="107">
        <f t="shared" si="161"/>
        <v>31</v>
      </c>
      <c r="H179" s="111">
        <f t="shared" si="216"/>
        <v>0</v>
      </c>
      <c r="I179" s="111">
        <f t="shared" si="163"/>
        <v>1</v>
      </c>
      <c r="J179">
        <f>'Residential Normalized'!L179</f>
        <v>0</v>
      </c>
      <c r="K179" s="8">
        <f t="shared" si="217"/>
        <v>500438.66002610797</v>
      </c>
      <c r="L179" s="1">
        <f t="shared" ca="1" si="218"/>
        <v>262514.90394727839</v>
      </c>
      <c r="M179" s="1">
        <f t="shared" ca="1" si="219"/>
        <v>84036.222202284334</v>
      </c>
      <c r="N179" s="1">
        <f t="shared" si="220"/>
        <v>3021081.3057071134</v>
      </c>
      <c r="O179" s="1">
        <f t="shared" si="221"/>
        <v>0</v>
      </c>
      <c r="P179" s="1">
        <f t="shared" si="222"/>
        <v>-81331.103518595395</v>
      </c>
      <c r="Q179" s="1">
        <f t="shared" ca="1" si="223"/>
        <v>3786739.9883641885</v>
      </c>
    </row>
    <row r="180" spans="1:17">
      <c r="A180" s="7">
        <v>46327</v>
      </c>
      <c r="B180">
        <f t="shared" si="213"/>
        <v>2026</v>
      </c>
      <c r="C180">
        <f t="shared" si="214"/>
        <v>11</v>
      </c>
      <c r="E180" s="110">
        <f t="shared" ref="E180:F180" ca="1" si="233">E168</f>
        <v>301.19</v>
      </c>
      <c r="F180" s="110">
        <f t="shared" ca="1" si="233"/>
        <v>5.23</v>
      </c>
      <c r="G180" s="107">
        <f t="shared" si="161"/>
        <v>30</v>
      </c>
      <c r="H180" s="111">
        <f t="shared" si="216"/>
        <v>0</v>
      </c>
      <c r="I180" s="111">
        <f t="shared" si="163"/>
        <v>1</v>
      </c>
      <c r="J180">
        <f>'Residential Normalized'!L180</f>
        <v>0</v>
      </c>
      <c r="K180" s="8">
        <f t="shared" ref="K180:K185" si="234">$V$10</f>
        <v>500438.66002610797</v>
      </c>
      <c r="L180" s="1">
        <f t="shared" ref="L180:L185" ca="1" si="235">E180*$V$11</f>
        <v>631776.77922397736</v>
      </c>
      <c r="M180" s="1">
        <f t="shared" ref="M180:M185" ca="1" si="236">F180*$V$12</f>
        <v>17615.608902522927</v>
      </c>
      <c r="N180" s="1">
        <f t="shared" ref="N180:N185" si="237">G180*$V$13</f>
        <v>2923627.0700391419</v>
      </c>
      <c r="O180" s="1">
        <f t="shared" si="221"/>
        <v>0</v>
      </c>
      <c r="P180" s="1">
        <f t="shared" si="222"/>
        <v>-81331.103518595395</v>
      </c>
      <c r="Q180" s="1">
        <f t="shared" ca="1" si="223"/>
        <v>3992127.0146731543</v>
      </c>
    </row>
    <row r="181" spans="1:17">
      <c r="A181" s="7">
        <v>46357</v>
      </c>
      <c r="B181">
        <f t="shared" si="213"/>
        <v>2026</v>
      </c>
      <c r="C181">
        <f t="shared" si="214"/>
        <v>12</v>
      </c>
      <c r="E181" s="110">
        <f t="shared" ref="E181:F181" ca="1" si="238">E169</f>
        <v>464.03000000000003</v>
      </c>
      <c r="F181" s="110">
        <f t="shared" ca="1" si="238"/>
        <v>0</v>
      </c>
      <c r="G181" s="107">
        <f t="shared" si="161"/>
        <v>31</v>
      </c>
      <c r="H181" s="111">
        <f t="shared" si="216"/>
        <v>0</v>
      </c>
      <c r="I181" s="111">
        <f t="shared" si="163"/>
        <v>0</v>
      </c>
      <c r="J181">
        <f>'Residential Normalized'!L181</f>
        <v>0</v>
      </c>
      <c r="K181" s="8">
        <f t="shared" si="234"/>
        <v>500438.66002610797</v>
      </c>
      <c r="L181" s="1">
        <f t="shared" ca="1" si="235"/>
        <v>973350.30666125123</v>
      </c>
      <c r="M181" s="1">
        <f t="shared" ca="1" si="236"/>
        <v>0</v>
      </c>
      <c r="N181" s="1">
        <f t="shared" si="237"/>
        <v>3021081.3057071134</v>
      </c>
      <c r="O181" s="1">
        <f t="shared" si="221"/>
        <v>0</v>
      </c>
      <c r="P181" s="1">
        <f t="shared" si="222"/>
        <v>0</v>
      </c>
      <c r="Q181" s="1">
        <f t="shared" ca="1" si="223"/>
        <v>4494870.2723944727</v>
      </c>
    </row>
    <row r="182" spans="1:17">
      <c r="A182" s="7">
        <v>46388</v>
      </c>
      <c r="B182">
        <f t="shared" si="213"/>
        <v>2027</v>
      </c>
      <c r="C182">
        <f t="shared" si="214"/>
        <v>1</v>
      </c>
      <c r="E182" s="110">
        <f t="shared" ref="E182:F182" ca="1" si="239">E170</f>
        <v>591.76</v>
      </c>
      <c r="F182" s="110">
        <f t="shared" ca="1" si="239"/>
        <v>0</v>
      </c>
      <c r="G182" s="107">
        <f t="shared" si="161"/>
        <v>31</v>
      </c>
      <c r="H182" s="111">
        <f t="shared" si="216"/>
        <v>0</v>
      </c>
      <c r="I182" s="111">
        <f t="shared" si="163"/>
        <v>0</v>
      </c>
      <c r="J182">
        <f>'Residential Normalized'!L182</f>
        <v>0</v>
      </c>
      <c r="K182" s="8">
        <f t="shared" si="234"/>
        <v>500438.66002610797</v>
      </c>
      <c r="L182" s="1">
        <f t="shared" ca="1" si="235"/>
        <v>1241277.0240498716</v>
      </c>
      <c r="M182" s="1">
        <f t="shared" ca="1" si="236"/>
        <v>0</v>
      </c>
      <c r="N182" s="1">
        <f t="shared" si="237"/>
        <v>3021081.3057071134</v>
      </c>
      <c r="O182" s="1">
        <f t="shared" si="221"/>
        <v>0</v>
      </c>
      <c r="P182" s="1">
        <f t="shared" si="222"/>
        <v>0</v>
      </c>
      <c r="Q182" s="1">
        <f t="shared" ca="1" si="223"/>
        <v>4762796.9897830933</v>
      </c>
    </row>
    <row r="183" spans="1:17">
      <c r="A183" s="7">
        <v>46419</v>
      </c>
      <c r="B183">
        <f t="shared" si="213"/>
        <v>2027</v>
      </c>
      <c r="C183">
        <f t="shared" si="214"/>
        <v>2</v>
      </c>
      <c r="E183" s="110">
        <f t="shared" ref="E183:F183" ca="1" si="240">E171</f>
        <v>534.85000000000014</v>
      </c>
      <c r="F183" s="110">
        <f t="shared" ca="1" si="240"/>
        <v>0</v>
      </c>
      <c r="G183" s="107">
        <f t="shared" ref="G183:G193" si="241">G135</f>
        <v>28</v>
      </c>
      <c r="H183" s="111">
        <f t="shared" si="216"/>
        <v>0</v>
      </c>
      <c r="I183" s="111">
        <f t="shared" si="163"/>
        <v>0</v>
      </c>
      <c r="J183">
        <f>'Residential Normalized'!L183</f>
        <v>0</v>
      </c>
      <c r="K183" s="8">
        <f t="shared" si="234"/>
        <v>500438.66002610797</v>
      </c>
      <c r="L183" s="1">
        <f t="shared" ca="1" si="235"/>
        <v>1121902.4880239861</v>
      </c>
      <c r="M183" s="1">
        <f t="shared" ca="1" si="236"/>
        <v>0</v>
      </c>
      <c r="N183" s="1">
        <f t="shared" si="237"/>
        <v>2728718.5987031991</v>
      </c>
      <c r="O183" s="1">
        <f t="shared" si="221"/>
        <v>0</v>
      </c>
      <c r="P183" s="1">
        <f t="shared" si="222"/>
        <v>0</v>
      </c>
      <c r="Q183" s="1">
        <f t="shared" ca="1" si="223"/>
        <v>4351059.7467532931</v>
      </c>
    </row>
    <row r="184" spans="1:17">
      <c r="A184" s="7">
        <v>46447</v>
      </c>
      <c r="B184">
        <f t="shared" si="213"/>
        <v>2027</v>
      </c>
      <c r="C184">
        <f t="shared" si="214"/>
        <v>3</v>
      </c>
      <c r="E184" s="110">
        <f t="shared" ref="E184:F184" ca="1" si="242">E172</f>
        <v>453.9</v>
      </c>
      <c r="F184" s="110">
        <f t="shared" ca="1" si="242"/>
        <v>0.24</v>
      </c>
      <c r="G184" s="107">
        <f t="shared" si="241"/>
        <v>31</v>
      </c>
      <c r="H184" s="111">
        <f t="shared" si="216"/>
        <v>0</v>
      </c>
      <c r="I184" s="111">
        <f t="shared" ref="I184:I193" si="243">I172</f>
        <v>1</v>
      </c>
      <c r="J184">
        <f>'Residential Normalized'!L184</f>
        <v>0</v>
      </c>
      <c r="K184" s="8">
        <f t="shared" si="234"/>
        <v>500438.66002610797</v>
      </c>
      <c r="L184" s="1">
        <f t="shared" ca="1" si="235"/>
        <v>952101.59729660116</v>
      </c>
      <c r="M184" s="1">
        <f t="shared" ca="1" si="236"/>
        <v>808.36446206606161</v>
      </c>
      <c r="N184" s="1">
        <f t="shared" si="237"/>
        <v>3021081.3057071134</v>
      </c>
      <c r="O184" s="1">
        <f t="shared" si="221"/>
        <v>0</v>
      </c>
      <c r="P184" s="1">
        <f t="shared" si="222"/>
        <v>-81331.103518595395</v>
      </c>
      <c r="Q184" s="1">
        <f t="shared" ca="1" si="223"/>
        <v>4393098.8239732934</v>
      </c>
    </row>
    <row r="185" spans="1:17">
      <c r="A185" s="7">
        <v>46478</v>
      </c>
      <c r="B185">
        <f t="shared" si="213"/>
        <v>2027</v>
      </c>
      <c r="C185">
        <f t="shared" si="214"/>
        <v>4</v>
      </c>
      <c r="E185" s="110">
        <f t="shared" ref="E185:F185" ca="1" si="244">E173</f>
        <v>263.77999999999997</v>
      </c>
      <c r="F185" s="110">
        <f t="shared" ca="1" si="244"/>
        <v>2.4</v>
      </c>
      <c r="G185" s="107">
        <f t="shared" si="241"/>
        <v>30</v>
      </c>
      <c r="H185" s="111">
        <f t="shared" si="216"/>
        <v>0</v>
      </c>
      <c r="I185" s="111">
        <f t="shared" si="243"/>
        <v>1</v>
      </c>
      <c r="J185">
        <f>'Residential Normalized'!L185</f>
        <v>0</v>
      </c>
      <c r="K185" s="8">
        <f t="shared" si="234"/>
        <v>500438.66002610797</v>
      </c>
      <c r="L185" s="1">
        <f t="shared" ca="1" si="235"/>
        <v>553305.48432451522</v>
      </c>
      <c r="M185" s="1">
        <f t="shared" ca="1" si="236"/>
        <v>8083.6446206606161</v>
      </c>
      <c r="N185" s="1">
        <f t="shared" si="237"/>
        <v>2923627.0700391419</v>
      </c>
      <c r="O185" s="1">
        <f t="shared" si="221"/>
        <v>0</v>
      </c>
      <c r="P185" s="1">
        <f t="shared" si="222"/>
        <v>-81331.103518595395</v>
      </c>
      <c r="Q185" s="1">
        <f t="shared" ca="1" si="223"/>
        <v>3904123.7554918304</v>
      </c>
    </row>
    <row r="186" spans="1:17">
      <c r="A186" s="7">
        <v>46508</v>
      </c>
      <c r="B186">
        <f t="shared" si="213"/>
        <v>2027</v>
      </c>
      <c r="C186">
        <f t="shared" si="214"/>
        <v>5</v>
      </c>
      <c r="E186" s="110">
        <f t="shared" ref="E186:F186" ca="1" si="245">E174</f>
        <v>96.78</v>
      </c>
      <c r="F186" s="110">
        <f t="shared" ca="1" si="245"/>
        <v>47.03</v>
      </c>
      <c r="G186" s="107">
        <f t="shared" si="241"/>
        <v>31</v>
      </c>
      <c r="H186" s="111">
        <f t="shared" si="216"/>
        <v>0</v>
      </c>
      <c r="I186" s="111">
        <f t="shared" si="243"/>
        <v>1</v>
      </c>
      <c r="J186">
        <f>'Residential Normalized'!L186</f>
        <v>0</v>
      </c>
      <c r="K186" s="8">
        <f t="shared" ref="K186:K193" si="246">$V$10</f>
        <v>500438.66002610797</v>
      </c>
      <c r="L186" s="1">
        <f t="shared" ref="L186:L193" ca="1" si="247">E186*$V$11</f>
        <v>203005.93211360447</v>
      </c>
      <c r="M186" s="1">
        <f t="shared" ref="M186:M193" ca="1" si="248">F186*$V$12</f>
        <v>158405.75271236201</v>
      </c>
      <c r="N186" s="1">
        <f t="shared" ref="N186:N193" si="249">G186*$V$13</f>
        <v>3021081.3057071134</v>
      </c>
      <c r="O186" s="1">
        <f t="shared" si="221"/>
        <v>0</v>
      </c>
      <c r="P186" s="1">
        <f t="shared" si="222"/>
        <v>-81331.103518595395</v>
      </c>
      <c r="Q186" s="1">
        <f t="shared" ca="1" si="223"/>
        <v>3801600.5470405924</v>
      </c>
    </row>
    <row r="187" spans="1:17">
      <c r="A187" s="7">
        <v>46539</v>
      </c>
      <c r="B187">
        <f t="shared" si="213"/>
        <v>2027</v>
      </c>
      <c r="C187">
        <f t="shared" si="214"/>
        <v>6</v>
      </c>
      <c r="E187" s="110">
        <f t="shared" ref="E187:F187" ca="1" si="250">E175</f>
        <v>11.41</v>
      </c>
      <c r="F187" s="110">
        <f t="shared" ca="1" si="250"/>
        <v>106.78</v>
      </c>
      <c r="G187" s="107">
        <f t="shared" si="241"/>
        <v>30</v>
      </c>
      <c r="H187" s="111">
        <f t="shared" si="216"/>
        <v>0</v>
      </c>
      <c r="I187" s="111">
        <f t="shared" si="243"/>
        <v>0</v>
      </c>
      <c r="J187">
        <f>'Residential Normalized'!L187</f>
        <v>0</v>
      </c>
      <c r="K187" s="8">
        <f t="shared" si="246"/>
        <v>500438.66002610797</v>
      </c>
      <c r="L187" s="1">
        <f t="shared" ca="1" si="247"/>
        <v>23933.640064230494</v>
      </c>
      <c r="M187" s="1">
        <f t="shared" ca="1" si="248"/>
        <v>359654.82191422523</v>
      </c>
      <c r="N187" s="1">
        <f t="shared" si="249"/>
        <v>2923627.0700391419</v>
      </c>
      <c r="O187" s="1">
        <f t="shared" si="221"/>
        <v>0</v>
      </c>
      <c r="P187" s="1">
        <f t="shared" si="222"/>
        <v>0</v>
      </c>
      <c r="Q187" s="1">
        <f t="shared" ca="1" si="223"/>
        <v>3807654.1920437058</v>
      </c>
    </row>
    <row r="188" spans="1:17">
      <c r="A188" s="7">
        <v>46569</v>
      </c>
      <c r="B188">
        <f t="shared" si="213"/>
        <v>2027</v>
      </c>
      <c r="C188">
        <f t="shared" si="214"/>
        <v>7</v>
      </c>
      <c r="E188" s="110">
        <f t="shared" ref="E188:F188" ca="1" si="251">E176</f>
        <v>0</v>
      </c>
      <c r="F188" s="110">
        <f t="shared" ca="1" si="251"/>
        <v>205.12999999999997</v>
      </c>
      <c r="G188" s="107">
        <f t="shared" si="241"/>
        <v>31</v>
      </c>
      <c r="H188" s="111">
        <f t="shared" si="216"/>
        <v>0</v>
      </c>
      <c r="I188" s="111">
        <f t="shared" si="243"/>
        <v>0</v>
      </c>
      <c r="J188">
        <f>'Residential Normalized'!L188</f>
        <v>0</v>
      </c>
      <c r="K188" s="8">
        <f t="shared" si="246"/>
        <v>500438.66002610797</v>
      </c>
      <c r="L188" s="1">
        <f t="shared" ca="1" si="247"/>
        <v>0</v>
      </c>
      <c r="M188" s="1">
        <f t="shared" ca="1" si="248"/>
        <v>690915.84209837997</v>
      </c>
      <c r="N188" s="1">
        <f t="shared" si="249"/>
        <v>3021081.3057071134</v>
      </c>
      <c r="O188" s="1">
        <f t="shared" si="221"/>
        <v>0</v>
      </c>
      <c r="P188" s="1">
        <f t="shared" si="222"/>
        <v>0</v>
      </c>
      <c r="Q188" s="1">
        <f t="shared" ca="1" si="223"/>
        <v>4212435.8078316012</v>
      </c>
    </row>
    <row r="189" spans="1:17">
      <c r="A189" s="7">
        <v>46600</v>
      </c>
      <c r="B189">
        <f t="shared" si="213"/>
        <v>2027</v>
      </c>
      <c r="C189">
        <f t="shared" si="214"/>
        <v>8</v>
      </c>
      <c r="E189" s="110">
        <f t="shared" ref="E189:F189" ca="1" si="252">E177</f>
        <v>0.13</v>
      </c>
      <c r="F189" s="110">
        <f t="shared" ca="1" si="252"/>
        <v>197.97000000000003</v>
      </c>
      <c r="G189" s="107">
        <f t="shared" si="241"/>
        <v>31</v>
      </c>
      <c r="H189" s="111">
        <f t="shared" si="216"/>
        <v>0</v>
      </c>
      <c r="I189" s="111">
        <f t="shared" si="243"/>
        <v>0</v>
      </c>
      <c r="J189">
        <f>'Residential Normalized'!L189</f>
        <v>0</v>
      </c>
      <c r="K189" s="8">
        <f t="shared" si="246"/>
        <v>500438.66002610797</v>
      </c>
      <c r="L189" s="1">
        <f t="shared" ca="1" si="247"/>
        <v>272.68827417615813</v>
      </c>
      <c r="M189" s="1">
        <f t="shared" ca="1" si="248"/>
        <v>666799.63564674265</v>
      </c>
      <c r="N189" s="1">
        <f t="shared" si="249"/>
        <v>3021081.3057071134</v>
      </c>
      <c r="O189" s="1">
        <f t="shared" si="221"/>
        <v>0</v>
      </c>
      <c r="P189" s="1">
        <f t="shared" si="222"/>
        <v>0</v>
      </c>
      <c r="Q189" s="1">
        <f t="shared" ca="1" si="223"/>
        <v>4188592.2896541404</v>
      </c>
    </row>
    <row r="190" spans="1:17">
      <c r="A190" s="7">
        <v>46631</v>
      </c>
      <c r="B190">
        <f t="shared" si="213"/>
        <v>2027</v>
      </c>
      <c r="C190">
        <f t="shared" si="214"/>
        <v>9</v>
      </c>
      <c r="E190" s="110">
        <f t="shared" ref="E190:F190" ca="1" si="253">E178</f>
        <v>15.52</v>
      </c>
      <c r="F190" s="110">
        <f t="shared" ca="1" si="253"/>
        <v>103.91000000000001</v>
      </c>
      <c r="G190" s="107">
        <f t="shared" si="241"/>
        <v>30</v>
      </c>
      <c r="H190" s="111">
        <f t="shared" si="216"/>
        <v>0</v>
      </c>
      <c r="I190" s="111">
        <f t="shared" si="243"/>
        <v>1</v>
      </c>
      <c r="J190">
        <f>'Residential Normalized'!L190</f>
        <v>0</v>
      </c>
      <c r="K190" s="8">
        <f t="shared" si="246"/>
        <v>500438.66002610797</v>
      </c>
      <c r="L190" s="1">
        <f t="shared" ca="1" si="247"/>
        <v>32554.784732415181</v>
      </c>
      <c r="M190" s="1">
        <f t="shared" ca="1" si="248"/>
        <v>349988.13022201863</v>
      </c>
      <c r="N190" s="1">
        <f t="shared" si="249"/>
        <v>2923627.0700391419</v>
      </c>
      <c r="O190" s="1">
        <f t="shared" si="221"/>
        <v>0</v>
      </c>
      <c r="P190" s="1">
        <f t="shared" si="222"/>
        <v>-81331.103518595395</v>
      </c>
      <c r="Q190" s="1">
        <f t="shared" ca="1" si="223"/>
        <v>3725277.5415010885</v>
      </c>
    </row>
    <row r="191" spans="1:17">
      <c r="A191" s="7">
        <v>46661</v>
      </c>
      <c r="B191">
        <f t="shared" si="213"/>
        <v>2027</v>
      </c>
      <c r="C191">
        <f t="shared" si="214"/>
        <v>10</v>
      </c>
      <c r="E191" s="110">
        <f t="shared" ref="E191:F191" ca="1" si="254">E179</f>
        <v>125.15</v>
      </c>
      <c r="F191" s="110">
        <f t="shared" ca="1" si="254"/>
        <v>24.950000000000003</v>
      </c>
      <c r="G191" s="107">
        <f t="shared" si="241"/>
        <v>31</v>
      </c>
      <c r="H191" s="111">
        <f t="shared" si="216"/>
        <v>0</v>
      </c>
      <c r="I191" s="111">
        <f t="shared" si="243"/>
        <v>1</v>
      </c>
      <c r="J191">
        <f>'Residential Normalized'!L191</f>
        <v>0</v>
      </c>
      <c r="K191" s="8">
        <f t="shared" si="246"/>
        <v>500438.66002610797</v>
      </c>
      <c r="L191" s="1">
        <f t="shared" ca="1" si="247"/>
        <v>262514.90394727839</v>
      </c>
      <c r="M191" s="1">
        <f t="shared" ca="1" si="248"/>
        <v>84036.222202284334</v>
      </c>
      <c r="N191" s="1">
        <f t="shared" si="249"/>
        <v>3021081.3057071134</v>
      </c>
      <c r="O191" s="1">
        <f t="shared" si="221"/>
        <v>0</v>
      </c>
      <c r="P191" s="1">
        <f t="shared" si="222"/>
        <v>-81331.103518595395</v>
      </c>
      <c r="Q191" s="1">
        <f t="shared" ca="1" si="223"/>
        <v>3786739.9883641885</v>
      </c>
    </row>
    <row r="192" spans="1:17">
      <c r="A192" s="7">
        <v>46692</v>
      </c>
      <c r="B192">
        <f t="shared" si="213"/>
        <v>2027</v>
      </c>
      <c r="C192">
        <f t="shared" si="214"/>
        <v>11</v>
      </c>
      <c r="E192" s="110">
        <f t="shared" ref="E192:F192" ca="1" si="255">E180</f>
        <v>301.19</v>
      </c>
      <c r="F192" s="110">
        <f t="shared" ca="1" si="255"/>
        <v>5.23</v>
      </c>
      <c r="G192" s="107">
        <f t="shared" si="241"/>
        <v>30</v>
      </c>
      <c r="H192" s="111">
        <f t="shared" si="216"/>
        <v>0</v>
      </c>
      <c r="I192" s="111">
        <f t="shared" si="243"/>
        <v>1</v>
      </c>
      <c r="J192">
        <f>'Residential Normalized'!L192</f>
        <v>0</v>
      </c>
      <c r="K192" s="8">
        <f t="shared" si="246"/>
        <v>500438.66002610797</v>
      </c>
      <c r="L192" s="1">
        <f t="shared" ca="1" si="247"/>
        <v>631776.77922397736</v>
      </c>
      <c r="M192" s="1">
        <f t="shared" ca="1" si="248"/>
        <v>17615.608902522927</v>
      </c>
      <c r="N192" s="1">
        <f t="shared" si="249"/>
        <v>2923627.0700391419</v>
      </c>
      <c r="O192" s="1">
        <f t="shared" si="221"/>
        <v>0</v>
      </c>
      <c r="P192" s="1">
        <f t="shared" si="222"/>
        <v>-81331.103518595395</v>
      </c>
      <c r="Q192" s="1">
        <f t="shared" ca="1" si="223"/>
        <v>3992127.0146731543</v>
      </c>
    </row>
    <row r="193" spans="1:17">
      <c r="A193" s="7">
        <v>46722</v>
      </c>
      <c r="B193">
        <f t="shared" si="213"/>
        <v>2027</v>
      </c>
      <c r="C193">
        <f t="shared" si="214"/>
        <v>12</v>
      </c>
      <c r="E193" s="110">
        <f t="shared" ref="E193:F193" ca="1" si="256">E181</f>
        <v>464.03000000000003</v>
      </c>
      <c r="F193" s="110">
        <f t="shared" ca="1" si="256"/>
        <v>0</v>
      </c>
      <c r="G193" s="107">
        <f t="shared" si="241"/>
        <v>31</v>
      </c>
      <c r="H193" s="111">
        <f t="shared" si="216"/>
        <v>0</v>
      </c>
      <c r="I193" s="111">
        <f t="shared" si="243"/>
        <v>0</v>
      </c>
      <c r="J193">
        <f>'Residential Normalized'!L193</f>
        <v>0</v>
      </c>
      <c r="K193" s="8">
        <f t="shared" si="246"/>
        <v>500438.66002610797</v>
      </c>
      <c r="L193" s="1">
        <f t="shared" ca="1" si="247"/>
        <v>973350.30666125123</v>
      </c>
      <c r="M193" s="1">
        <f t="shared" ca="1" si="248"/>
        <v>0</v>
      </c>
      <c r="N193" s="1">
        <f t="shared" si="249"/>
        <v>3021081.3057071134</v>
      </c>
      <c r="O193" s="1">
        <f t="shared" si="221"/>
        <v>0</v>
      </c>
      <c r="P193" s="1">
        <f t="shared" si="222"/>
        <v>0</v>
      </c>
      <c r="Q193" s="1">
        <f t="shared" ca="1" si="223"/>
        <v>4494870.2723944727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>
    <tabColor theme="4" tint="0.79998168889431442"/>
  </sheetPr>
  <dimension ref="A1:AC193"/>
  <sheetViews>
    <sheetView topLeftCell="L1" workbookViewId="0">
      <selection activeCell="AD20" sqref="AD20"/>
    </sheetView>
  </sheetViews>
  <sheetFormatPr defaultRowHeight="12.75"/>
  <cols>
    <col min="4" max="4" width="14" bestFit="1" customWidth="1"/>
    <col min="5" max="9" width="9.28515625" bestFit="1" customWidth="1"/>
    <col min="11" max="11" width="12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4.28515625" customWidth="1"/>
    <col min="17" max="17" width="11.85546875" bestFit="1" customWidth="1"/>
    <col min="18" max="20" width="11.85546875" customWidth="1"/>
    <col min="21" max="21" width="13.42578125" bestFit="1" customWidth="1"/>
    <col min="25" max="25" width="13.4257812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L1" s="100"/>
      <c r="M1" t="str">
        <f>Y10</f>
        <v>const</v>
      </c>
      <c r="N1" t="str">
        <f>E1</f>
        <v>HDD16</v>
      </c>
      <c r="O1" t="str">
        <f>F1</f>
        <v>CDD18</v>
      </c>
      <c r="P1" t="str">
        <f>G1</f>
        <v>MonthDays</v>
      </c>
      <c r="Q1" t="str">
        <f>H1</f>
        <v>COVID2020</v>
      </c>
      <c r="R1" s="100" t="str">
        <f>I1</f>
        <v>Dec</v>
      </c>
      <c r="S1" s="100" t="str">
        <f t="shared" ref="S1:T1" si="0">J1</f>
        <v>D_2012</v>
      </c>
      <c r="T1" s="100" t="str">
        <f t="shared" si="0"/>
        <v>OntarioGDP</v>
      </c>
      <c r="U1" s="36" t="s">
        <v>138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Dataset!L2</f>
        <v>13028469.689601466</v>
      </c>
      <c r="E2" s="105">
        <f ca="1">Weather!BP61</f>
        <v>653.76</v>
      </c>
      <c r="F2" s="105">
        <f ca="1">Weather!BC61</f>
        <v>0</v>
      </c>
      <c r="G2" s="8">
        <f>Dataset!AR2</f>
        <v>31</v>
      </c>
      <c r="H2" s="8">
        <f>Dataset!BL2</f>
        <v>0</v>
      </c>
      <c r="I2" s="8">
        <f>Dataset!BL2</f>
        <v>0</v>
      </c>
      <c r="J2" s="178">
        <f>Dataset!BM2</f>
        <v>1</v>
      </c>
      <c r="K2" s="8">
        <f>Dataset!AM2</f>
        <v>634944.30000000005</v>
      </c>
      <c r="L2" s="100"/>
      <c r="M2" s="8">
        <f t="shared" ref="M2:M33" si="1">$Z$10</f>
        <v>-3061641.28284716</v>
      </c>
      <c r="N2" s="1">
        <f t="shared" ref="N2:N33" ca="1" si="2">E2*$Z$11</f>
        <v>1071896.1745917788</v>
      </c>
      <c r="O2" s="1">
        <f t="shared" ref="O2:O33" ca="1" si="3">F2*$Z$12</f>
        <v>0</v>
      </c>
      <c r="P2" s="1">
        <f>G2*$Z$13</f>
        <v>7594575.9513506098</v>
      </c>
      <c r="Q2" s="1">
        <f>H2*$Z$14</f>
        <v>0</v>
      </c>
      <c r="R2" s="1">
        <f>I2*$Z$15</f>
        <v>0</v>
      </c>
      <c r="S2" s="1">
        <f>J2*$Z$16</f>
        <v>1893266.3366913099</v>
      </c>
      <c r="T2" s="1">
        <f>K2*$Z$17</f>
        <v>5239390.2095362768</v>
      </c>
      <c r="U2" s="1">
        <f ca="1">SUM(M2:T2)</f>
        <v>12737487.389322814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Dataset!L3</f>
        <v>12549495.03305329</v>
      </c>
      <c r="E3" s="105">
        <f ca="1">Weather!BP62</f>
        <v>591.25000000000011</v>
      </c>
      <c r="F3" s="105">
        <f ca="1">Weather!BC62</f>
        <v>0</v>
      </c>
      <c r="G3" s="8">
        <f>Dataset!AR3</f>
        <v>29</v>
      </c>
      <c r="H3" s="8">
        <f>Dataset!BL3</f>
        <v>0</v>
      </c>
      <c r="I3" s="8">
        <f>Dataset!BL3</f>
        <v>0</v>
      </c>
      <c r="J3" s="178">
        <f>Dataset!BM3</f>
        <v>1</v>
      </c>
      <c r="K3" s="8">
        <f>Dataset!AM3</f>
        <v>634944.30000000005</v>
      </c>
      <c r="L3" s="100"/>
      <c r="M3" s="8">
        <f t="shared" si="1"/>
        <v>-3061641.28284716</v>
      </c>
      <c r="N3" s="1">
        <f t="shared" ca="1" si="2"/>
        <v>969405.61249906581</v>
      </c>
      <c r="O3" s="1">
        <f t="shared" ca="1" si="3"/>
        <v>0</v>
      </c>
      <c r="P3" s="1">
        <f t="shared" ref="P3:P66" si="4">G3*$Z$13</f>
        <v>7104603.3093279898</v>
      </c>
      <c r="Q3" s="1">
        <f t="shared" ref="Q3:Q66" si="5">H3*$Z$14</f>
        <v>0</v>
      </c>
      <c r="R3" s="1">
        <f t="shared" ref="R3:R66" si="6">I3*$Z$15</f>
        <v>0</v>
      </c>
      <c r="S3" s="1">
        <f t="shared" ref="S3:S66" si="7">J3*$Z$16</f>
        <v>1893266.3366913099</v>
      </c>
      <c r="T3" s="1">
        <f t="shared" ref="T3:T66" si="8">K3*$Z$17</f>
        <v>5239390.2095362768</v>
      </c>
      <c r="U3" s="1">
        <f t="shared" ref="U3:U66" ca="1" si="9">SUM(M3:T3)</f>
        <v>12145024.185207482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Dataset!L4</f>
        <v>12553135.643534489</v>
      </c>
      <c r="E4" s="105">
        <f ca="1">Weather!BP63</f>
        <v>515.66</v>
      </c>
      <c r="F4" s="105">
        <f ca="1">Weather!BC63</f>
        <v>0</v>
      </c>
      <c r="G4" s="8">
        <f>Dataset!AR4</f>
        <v>31</v>
      </c>
      <c r="H4" s="8">
        <f>Dataset!BL4</f>
        <v>0</v>
      </c>
      <c r="I4" s="8">
        <f>Dataset!BF4</f>
        <v>0</v>
      </c>
      <c r="J4" s="178">
        <f>Dataset!BM4</f>
        <v>1</v>
      </c>
      <c r="K4" s="8">
        <f>Dataset!AM4</f>
        <v>634944.30000000005</v>
      </c>
      <c r="M4" s="8">
        <f t="shared" si="1"/>
        <v>-3061641.28284716</v>
      </c>
      <c r="N4" s="1">
        <f t="shared" ca="1" si="2"/>
        <v>845469.25689855078</v>
      </c>
      <c r="O4" s="1">
        <f t="shared" ca="1" si="3"/>
        <v>0</v>
      </c>
      <c r="P4" s="1">
        <f t="shared" si="4"/>
        <v>7594575.9513506098</v>
      </c>
      <c r="Q4" s="1">
        <f t="shared" si="5"/>
        <v>0</v>
      </c>
      <c r="R4" s="1">
        <f t="shared" si="6"/>
        <v>0</v>
      </c>
      <c r="S4" s="1">
        <f t="shared" si="7"/>
        <v>1893266.3366913099</v>
      </c>
      <c r="T4" s="1">
        <f t="shared" si="8"/>
        <v>5239390.2095362768</v>
      </c>
      <c r="U4" s="1">
        <f t="shared" ca="1" si="9"/>
        <v>12511060.471629586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Dataset!L5</f>
        <v>11619067.604390627</v>
      </c>
      <c r="E5" s="105">
        <f ca="1">Weather!BP64</f>
        <v>322.11</v>
      </c>
      <c r="F5" s="105">
        <f ca="1">Weather!BC64</f>
        <v>0.08</v>
      </c>
      <c r="G5" s="8">
        <f>Dataset!AR5</f>
        <v>30</v>
      </c>
      <c r="H5" s="8">
        <f>Dataset!BL5</f>
        <v>0</v>
      </c>
      <c r="I5" s="8">
        <f>Dataset!BF5</f>
        <v>0</v>
      </c>
      <c r="J5" s="178">
        <f>Dataset!BM5</f>
        <v>1</v>
      </c>
      <c r="K5" s="8">
        <f>Dataset!AM5</f>
        <v>634944.30000000005</v>
      </c>
      <c r="M5" s="8">
        <f t="shared" si="1"/>
        <v>-3061641.28284716</v>
      </c>
      <c r="N5" s="1">
        <f t="shared" ca="1" si="2"/>
        <v>528127.25892951211</v>
      </c>
      <c r="O5" s="1">
        <f t="shared" ca="1" si="3"/>
        <v>384.59762768664478</v>
      </c>
      <c r="P5" s="1">
        <f t="shared" si="4"/>
        <v>7349589.6303393003</v>
      </c>
      <c r="Q5" s="1">
        <f t="shared" si="5"/>
        <v>0</v>
      </c>
      <c r="R5" s="1">
        <f t="shared" si="6"/>
        <v>0</v>
      </c>
      <c r="S5" s="1">
        <f t="shared" si="7"/>
        <v>1893266.3366913099</v>
      </c>
      <c r="T5" s="1">
        <f t="shared" si="8"/>
        <v>5239390.2095362768</v>
      </c>
      <c r="U5" s="1">
        <f t="shared" ca="1" si="9"/>
        <v>11949116.750276927</v>
      </c>
      <c r="Y5" s="36" t="s">
        <v>274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Dataset!L6</f>
        <v>12288524.703281093</v>
      </c>
      <c r="E6" s="105">
        <f ca="1">Weather!BP65</f>
        <v>141.16000000000003</v>
      </c>
      <c r="F6" s="105">
        <f ca="1">Weather!BC65</f>
        <v>16.7</v>
      </c>
      <c r="G6" s="8">
        <f>Dataset!AR6</f>
        <v>31</v>
      </c>
      <c r="H6" s="8">
        <f>Dataset!BL6</f>
        <v>0</v>
      </c>
      <c r="I6" s="8">
        <f>Dataset!BF6</f>
        <v>0</v>
      </c>
      <c r="J6" s="178">
        <f>Dataset!BM6</f>
        <v>1</v>
      </c>
      <c r="K6" s="8">
        <f>Dataset!AM6</f>
        <v>634944.30000000005</v>
      </c>
      <c r="M6" s="8">
        <f t="shared" si="1"/>
        <v>-3061641.28284716</v>
      </c>
      <c r="N6" s="1">
        <f t="shared" ca="1" si="2"/>
        <v>231444.05287165858</v>
      </c>
      <c r="O6" s="1">
        <f t="shared" ca="1" si="3"/>
        <v>80284.754779587092</v>
      </c>
      <c r="P6" s="1">
        <f t="shared" si="4"/>
        <v>7594575.9513506098</v>
      </c>
      <c r="Q6" s="1">
        <f t="shared" si="5"/>
        <v>0</v>
      </c>
      <c r="R6" s="1">
        <f t="shared" si="6"/>
        <v>0</v>
      </c>
      <c r="S6" s="1">
        <f t="shared" si="7"/>
        <v>1893266.3366913099</v>
      </c>
      <c r="T6" s="1">
        <f t="shared" si="8"/>
        <v>5239390.2095362768</v>
      </c>
      <c r="U6" s="1">
        <f t="shared" ca="1" si="9"/>
        <v>11977320.022382282</v>
      </c>
      <c r="Y6" t="s">
        <v>244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Dataset!L7</f>
        <v>12347535.242569415</v>
      </c>
      <c r="E7" s="105">
        <f ca="1">Weather!BP66</f>
        <v>29.650000000000006</v>
      </c>
      <c r="F7" s="105">
        <f ca="1">Weather!BC66</f>
        <v>37.15</v>
      </c>
      <c r="G7" s="8">
        <f>Dataset!AR7</f>
        <v>30</v>
      </c>
      <c r="H7" s="8">
        <f>Dataset!BL7</f>
        <v>0</v>
      </c>
      <c r="I7" s="8">
        <f>Dataset!BF7</f>
        <v>0</v>
      </c>
      <c r="J7" s="178">
        <f>Dataset!BM7</f>
        <v>1</v>
      </c>
      <c r="K7" s="8">
        <f>Dataset!AM7</f>
        <v>634944.30000000005</v>
      </c>
      <c r="M7" s="8">
        <f t="shared" si="1"/>
        <v>-3061641.28284716</v>
      </c>
      <c r="N7" s="1">
        <f t="shared" ca="1" si="2"/>
        <v>48613.744457669854</v>
      </c>
      <c r="O7" s="1">
        <f t="shared" ca="1" si="3"/>
        <v>178597.52335698565</v>
      </c>
      <c r="P7" s="1">
        <f t="shared" si="4"/>
        <v>7349589.6303393003</v>
      </c>
      <c r="Q7" s="1">
        <f t="shared" si="5"/>
        <v>0</v>
      </c>
      <c r="R7" s="1">
        <f t="shared" si="6"/>
        <v>0</v>
      </c>
      <c r="S7" s="1">
        <f t="shared" si="7"/>
        <v>1893266.3366913099</v>
      </c>
      <c r="T7" s="1">
        <f t="shared" si="8"/>
        <v>5239390.2095362768</v>
      </c>
      <c r="U7" s="1">
        <f t="shared" ca="1" si="9"/>
        <v>11647816.161534384</v>
      </c>
      <c r="Y7" t="s">
        <v>273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Dataset!L8</f>
        <v>11338223.008228127</v>
      </c>
      <c r="E8" s="105">
        <f ca="1">Weather!BP67</f>
        <v>1.36</v>
      </c>
      <c r="F8" s="105">
        <f ca="1">Weather!BC67</f>
        <v>90.5</v>
      </c>
      <c r="G8" s="8">
        <f>Dataset!AR8</f>
        <v>31</v>
      </c>
      <c r="H8" s="8">
        <f>Dataset!BL8</f>
        <v>0</v>
      </c>
      <c r="I8" s="8">
        <f>Dataset!BF8</f>
        <v>0</v>
      </c>
      <c r="J8" s="178">
        <f>Dataset!BM8</f>
        <v>1</v>
      </c>
      <c r="K8" s="8">
        <f>Dataset!AM8</f>
        <v>634944.30000000005</v>
      </c>
      <c r="M8" s="8">
        <f t="shared" si="1"/>
        <v>-3061641.28284716</v>
      </c>
      <c r="N8" s="1">
        <f t="shared" ca="1" si="2"/>
        <v>2229.8378570803034</v>
      </c>
      <c r="O8" s="1">
        <f t="shared" ca="1" si="3"/>
        <v>435076.06632051693</v>
      </c>
      <c r="P8" s="1">
        <f t="shared" si="4"/>
        <v>7594575.9513506098</v>
      </c>
      <c r="Q8" s="1">
        <f t="shared" si="5"/>
        <v>0</v>
      </c>
      <c r="R8" s="1">
        <f t="shared" si="6"/>
        <v>0</v>
      </c>
      <c r="S8" s="1">
        <f t="shared" si="7"/>
        <v>1893266.3366913099</v>
      </c>
      <c r="T8" s="1">
        <f t="shared" si="8"/>
        <v>5239390.2095362768</v>
      </c>
      <c r="U8" s="1">
        <f t="shared" ca="1" si="9"/>
        <v>12102897.118908633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Dataset!L9</f>
        <v>10258982.614362882</v>
      </c>
      <c r="E9" s="105">
        <f ca="1">Weather!BP68</f>
        <v>1.77</v>
      </c>
      <c r="F9" s="105">
        <f ca="1">Weather!BC68</f>
        <v>83.38</v>
      </c>
      <c r="G9" s="8">
        <f>Dataset!AR9</f>
        <v>31</v>
      </c>
      <c r="H9" s="8">
        <f>Dataset!BL9</f>
        <v>0</v>
      </c>
      <c r="I9" s="8">
        <f>Dataset!BF9</f>
        <v>0</v>
      </c>
      <c r="J9" s="8">
        <f>Dataset!BM9</f>
        <v>0</v>
      </c>
      <c r="K9" s="8">
        <f>Dataset!AM9</f>
        <v>634944.30000000005</v>
      </c>
      <c r="M9" s="8">
        <f t="shared" si="1"/>
        <v>-3061641.28284716</v>
      </c>
      <c r="N9" s="1">
        <f t="shared" ca="1" si="2"/>
        <v>2902.06838752363</v>
      </c>
      <c r="O9" s="1">
        <f t="shared" ca="1" si="3"/>
        <v>400846.87745640549</v>
      </c>
      <c r="P9" s="1">
        <f t="shared" si="4"/>
        <v>7594575.9513506098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5239390.2095362768</v>
      </c>
      <c r="U9" s="1">
        <f t="shared" ca="1" si="9"/>
        <v>10176073.823883656</v>
      </c>
      <c r="Z9" t="s">
        <v>120</v>
      </c>
      <c r="AA9" t="s">
        <v>121</v>
      </c>
      <c r="AB9" t="s">
        <v>122</v>
      </c>
      <c r="AC9" t="s">
        <v>123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Dataset!L10</f>
        <v>9533281.1343470141</v>
      </c>
      <c r="E10" s="105">
        <f ca="1">Weather!BP69</f>
        <v>35.700000000000003</v>
      </c>
      <c r="F10" s="105">
        <f ca="1">Weather!BC69</f>
        <v>35.83</v>
      </c>
      <c r="G10" s="8">
        <f>Dataset!AR10</f>
        <v>30</v>
      </c>
      <c r="H10" s="8">
        <f>Dataset!BL10</f>
        <v>0</v>
      </c>
      <c r="I10" s="8">
        <f>Dataset!BF10</f>
        <v>0</v>
      </c>
      <c r="J10" s="8">
        <f>Dataset!BM10</f>
        <v>0</v>
      </c>
      <c r="K10" s="8">
        <f>Dataset!AM10</f>
        <v>634944.30000000005</v>
      </c>
      <c r="M10" s="8">
        <f t="shared" si="1"/>
        <v>-3061641.28284716</v>
      </c>
      <c r="N10" s="1">
        <f t="shared" ca="1" si="2"/>
        <v>58533.243748357963</v>
      </c>
      <c r="O10" s="1">
        <f t="shared" ca="1" si="3"/>
        <v>172251.66250015603</v>
      </c>
      <c r="P10" s="1">
        <f t="shared" si="4"/>
        <v>7349589.6303393003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5239390.2095362768</v>
      </c>
      <c r="U10" s="1">
        <f t="shared" ca="1" si="9"/>
        <v>9758123.4632769302</v>
      </c>
      <c r="Y10" t="s">
        <v>124</v>
      </c>
      <c r="Z10" s="8">
        <v>-3061641.28284716</v>
      </c>
      <c r="AA10" s="178">
        <v>1315315.97601908</v>
      </c>
      <c r="AB10" s="178">
        <v>-2.3276850115616301</v>
      </c>
      <c r="AC10">
        <v>2.15491919149053E-2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Dataset!L11</f>
        <v>10106751.698481917</v>
      </c>
      <c r="E11" s="105">
        <f ca="1">Weather!BP70</f>
        <v>173.91</v>
      </c>
      <c r="F11" s="105">
        <f ca="1">Weather!BC70</f>
        <v>4.6100000000000003</v>
      </c>
      <c r="G11" s="8">
        <f>Dataset!AR11</f>
        <v>31</v>
      </c>
      <c r="H11" s="8">
        <f>Dataset!BL11</f>
        <v>0</v>
      </c>
      <c r="I11" s="8">
        <f>Dataset!BF11</f>
        <v>0</v>
      </c>
      <c r="J11" s="8">
        <f>Dataset!BM11</f>
        <v>0</v>
      </c>
      <c r="K11" s="8">
        <f>Dataset!AM11</f>
        <v>634944.30000000005</v>
      </c>
      <c r="M11" s="8">
        <f t="shared" si="1"/>
        <v>-3061641.28284716</v>
      </c>
      <c r="N11" s="1">
        <f t="shared" ca="1" si="2"/>
        <v>285140.51597414375</v>
      </c>
      <c r="O11" s="1">
        <f t="shared" ca="1" si="3"/>
        <v>22162.438295442906</v>
      </c>
      <c r="P11" s="1">
        <f t="shared" si="4"/>
        <v>7594575.9513506098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5239390.2095362768</v>
      </c>
      <c r="U11" s="1">
        <f t="shared" ca="1" si="9"/>
        <v>10079627.832309313</v>
      </c>
      <c r="Y11" t="s">
        <v>28</v>
      </c>
      <c r="Z11" s="8">
        <v>1639.5866596178701</v>
      </c>
      <c r="AA11" s="178">
        <v>226.06365293866801</v>
      </c>
      <c r="AB11" s="178">
        <v>7.2527654857576502</v>
      </c>
      <c r="AC11" s="90">
        <v>3.8715991463117903E-11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Dataset!L12</f>
        <v>9917339.5889235586</v>
      </c>
      <c r="E12" s="105">
        <f ca="1">Weather!BP71</f>
        <v>358.74999999999994</v>
      </c>
      <c r="F12" s="105">
        <f ca="1">Weather!BC71</f>
        <v>1.2</v>
      </c>
      <c r="G12" s="8">
        <f>Dataset!AR12</f>
        <v>30</v>
      </c>
      <c r="H12" s="8">
        <f>Dataset!BL12</f>
        <v>0</v>
      </c>
      <c r="I12" s="8">
        <f>Dataset!BF12</f>
        <v>0</v>
      </c>
      <c r="J12" s="8">
        <f>Dataset!BM12</f>
        <v>0</v>
      </c>
      <c r="K12" s="8">
        <f>Dataset!AM12</f>
        <v>634944.30000000005</v>
      </c>
      <c r="M12" s="8">
        <f t="shared" si="1"/>
        <v>-3061641.28284716</v>
      </c>
      <c r="N12" s="1">
        <f t="shared" ca="1" si="2"/>
        <v>588201.71413791075</v>
      </c>
      <c r="O12" s="1">
        <f t="shared" ca="1" si="3"/>
        <v>5768.9644152996716</v>
      </c>
      <c r="P12" s="1">
        <f t="shared" si="4"/>
        <v>7349589.6303393003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5239390.2095362768</v>
      </c>
      <c r="U12" s="1">
        <f t="shared" ca="1" si="9"/>
        <v>10121309.235581627</v>
      </c>
      <c r="Y12" t="s">
        <v>27</v>
      </c>
      <c r="Z12" s="8">
        <v>4807.4703460830597</v>
      </c>
      <c r="AA12" s="178">
        <v>1304.9137007439101</v>
      </c>
      <c r="AB12" s="178">
        <v>3.6841289530046502</v>
      </c>
      <c r="AC12" s="90">
        <v>3.413408522086E-4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Dataset!L13</f>
        <v>9958867.7395599764</v>
      </c>
      <c r="E13" s="105">
        <f ca="1">Weather!BP72</f>
        <v>526.03</v>
      </c>
      <c r="F13" s="105">
        <f ca="1">Weather!BC72</f>
        <v>0</v>
      </c>
      <c r="G13" s="8">
        <f>Dataset!AR13</f>
        <v>31</v>
      </c>
      <c r="H13" s="8">
        <f>Dataset!BL13</f>
        <v>0</v>
      </c>
      <c r="I13" s="8">
        <f>Dataset!BF13</f>
        <v>1</v>
      </c>
      <c r="J13" s="8">
        <f>Dataset!BM13</f>
        <v>0</v>
      </c>
      <c r="K13" s="8">
        <f>Dataset!AM13</f>
        <v>634944.30000000005</v>
      </c>
      <c r="M13" s="8">
        <f t="shared" si="1"/>
        <v>-3061641.28284716</v>
      </c>
      <c r="N13" s="1">
        <f t="shared" ca="1" si="2"/>
        <v>862471.77055878809</v>
      </c>
      <c r="O13" s="1">
        <f t="shared" ca="1" si="3"/>
        <v>0</v>
      </c>
      <c r="P13" s="1">
        <f t="shared" si="4"/>
        <v>7594575.9513506098</v>
      </c>
      <c r="Q13" s="1">
        <f t="shared" si="5"/>
        <v>0</v>
      </c>
      <c r="R13" s="1">
        <f t="shared" si="6"/>
        <v>-571968.75197684194</v>
      </c>
      <c r="S13" s="1">
        <f t="shared" si="7"/>
        <v>0</v>
      </c>
      <c r="T13" s="1">
        <f t="shared" si="8"/>
        <v>5239390.2095362768</v>
      </c>
      <c r="U13" s="1">
        <f t="shared" ca="1" si="9"/>
        <v>10062827.896621672</v>
      </c>
      <c r="Y13" t="s">
        <v>74</v>
      </c>
      <c r="Z13" s="8">
        <v>244986.32101131001</v>
      </c>
      <c r="AA13" s="178">
        <v>31678.0990536229</v>
      </c>
      <c r="AB13" s="178">
        <v>7.7336181251472897</v>
      </c>
      <c r="AC13" s="90">
        <v>3.10958716066187E-12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Dataset!L14</f>
        <v>10692657.034107799</v>
      </c>
      <c r="E14" s="105">
        <f t="shared" ref="E14:F14" ca="1" si="10">E2</f>
        <v>653.76</v>
      </c>
      <c r="F14" s="105">
        <f t="shared" ca="1" si="10"/>
        <v>0</v>
      </c>
      <c r="G14" s="8">
        <f>Dataset!AR14</f>
        <v>31</v>
      </c>
      <c r="H14" s="8">
        <f>Dataset!BL14</f>
        <v>0</v>
      </c>
      <c r="I14" s="8">
        <f>Dataset!BF14</f>
        <v>0</v>
      </c>
      <c r="J14" s="8">
        <f>Dataset!BM14</f>
        <v>0</v>
      </c>
      <c r="K14" s="8">
        <f>Dataset!AM14</f>
        <v>643937</v>
      </c>
      <c r="M14" s="8">
        <f t="shared" si="1"/>
        <v>-3061641.28284716</v>
      </c>
      <c r="N14" s="1">
        <f t="shared" ca="1" si="2"/>
        <v>1071896.1745917788</v>
      </c>
      <c r="O14" s="1">
        <f t="shared" ca="1" si="3"/>
        <v>0</v>
      </c>
      <c r="P14" s="1">
        <f t="shared" si="4"/>
        <v>7594575.9513506098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5313595.5600485923</v>
      </c>
      <c r="U14" s="1">
        <f t="shared" ca="1" si="9"/>
        <v>10918426.403143819</v>
      </c>
      <c r="Y14" t="s">
        <v>193</v>
      </c>
      <c r="Z14" s="8">
        <v>-2562339.4392476501</v>
      </c>
      <c r="AA14" s="178">
        <v>330593.98248770699</v>
      </c>
      <c r="AB14" s="178">
        <v>-7.7507140933605001</v>
      </c>
      <c r="AC14" s="90">
        <v>2.8401052529858201E-12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Dataset!L15</f>
        <v>10166752.947911724</v>
      </c>
      <c r="E15" s="105">
        <f t="shared" ref="E15:F15" ca="1" si="11">E3</f>
        <v>591.25000000000011</v>
      </c>
      <c r="F15" s="105">
        <f t="shared" ca="1" si="11"/>
        <v>0</v>
      </c>
      <c r="G15" s="8">
        <f>Dataset!AR15</f>
        <v>28</v>
      </c>
      <c r="H15" s="8">
        <f>Dataset!BL15</f>
        <v>0</v>
      </c>
      <c r="I15" s="8">
        <f>Dataset!BF15</f>
        <v>0</v>
      </c>
      <c r="J15" s="8">
        <f>Dataset!BM15</f>
        <v>0</v>
      </c>
      <c r="K15" s="8">
        <f>Dataset!AM15</f>
        <v>643937</v>
      </c>
      <c r="M15" s="8">
        <f t="shared" si="1"/>
        <v>-3061641.28284716</v>
      </c>
      <c r="N15" s="1">
        <f t="shared" ca="1" si="2"/>
        <v>969405.61249906581</v>
      </c>
      <c r="O15" s="1">
        <f t="shared" ca="1" si="3"/>
        <v>0</v>
      </c>
      <c r="P15" s="1">
        <f t="shared" si="4"/>
        <v>6859616.9883166803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5313595.5600485923</v>
      </c>
      <c r="U15" s="1">
        <f t="shared" ca="1" si="9"/>
        <v>10080976.87801718</v>
      </c>
      <c r="Y15" t="s">
        <v>49</v>
      </c>
      <c r="Z15" s="8">
        <v>-571968.75197684194</v>
      </c>
      <c r="AA15" s="178">
        <v>105751.11807729201</v>
      </c>
      <c r="AB15" s="178">
        <v>-5.4086307773956603</v>
      </c>
      <c r="AC15" s="90">
        <v>3.1415568106672201E-7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Dataset!L16</f>
        <v>10789213.093708768</v>
      </c>
      <c r="E16" s="105">
        <f t="shared" ref="E16:F16" ca="1" si="12">E4</f>
        <v>515.66</v>
      </c>
      <c r="F16" s="105">
        <f t="shared" ca="1" si="12"/>
        <v>0</v>
      </c>
      <c r="G16" s="8">
        <f>Dataset!AR16</f>
        <v>31</v>
      </c>
      <c r="H16" s="8">
        <f>Dataset!BL16</f>
        <v>0</v>
      </c>
      <c r="I16" s="8">
        <f>Dataset!BF16</f>
        <v>0</v>
      </c>
      <c r="J16" s="8">
        <f>Dataset!BM16</f>
        <v>0</v>
      </c>
      <c r="K16" s="8">
        <f>Dataset!AM16</f>
        <v>643937</v>
      </c>
      <c r="M16" s="8">
        <f t="shared" si="1"/>
        <v>-3061641.28284716</v>
      </c>
      <c r="N16" s="1">
        <f t="shared" ca="1" si="2"/>
        <v>845469.25689855078</v>
      </c>
      <c r="O16" s="1">
        <f t="shared" ca="1" si="3"/>
        <v>0</v>
      </c>
      <c r="P16" s="1">
        <f t="shared" si="4"/>
        <v>7594575.9513506098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5313595.5600485923</v>
      </c>
      <c r="U16" s="1">
        <f t="shared" ca="1" si="9"/>
        <v>10691999.485450592</v>
      </c>
      <c r="Y16" t="s">
        <v>251</v>
      </c>
      <c r="Z16" s="8">
        <v>1893266.3366913099</v>
      </c>
      <c r="AA16" s="178">
        <v>231715.22846582299</v>
      </c>
      <c r="AB16" s="178">
        <v>8.1706599485348708</v>
      </c>
      <c r="AC16" s="90">
        <v>3.00697659012563E-13</v>
      </c>
    </row>
    <row r="17" spans="1:29">
      <c r="A17" s="7">
        <f>Dataset!A17</f>
        <v>41365</v>
      </c>
      <c r="B17">
        <f>Dataset!B17</f>
        <v>2013</v>
      </c>
      <c r="C17">
        <f>Dataset!C17</f>
        <v>4</v>
      </c>
      <c r="D17" s="8">
        <f>Dataset!L17</f>
        <v>9903437.9647538438</v>
      </c>
      <c r="E17" s="105">
        <f t="shared" ref="E17:F17" ca="1" si="13">E5</f>
        <v>322.11</v>
      </c>
      <c r="F17" s="105">
        <f t="shared" ca="1" si="13"/>
        <v>0.08</v>
      </c>
      <c r="G17" s="8">
        <f>Dataset!AR17</f>
        <v>30</v>
      </c>
      <c r="H17" s="8">
        <f>Dataset!BL17</f>
        <v>0</v>
      </c>
      <c r="I17" s="8">
        <f>Dataset!BF17</f>
        <v>0</v>
      </c>
      <c r="J17" s="8">
        <f>Dataset!BM17</f>
        <v>0</v>
      </c>
      <c r="K17" s="8">
        <f>Dataset!AM17</f>
        <v>643937</v>
      </c>
      <c r="M17" s="8">
        <f t="shared" si="1"/>
        <v>-3061641.28284716</v>
      </c>
      <c r="N17" s="1">
        <f t="shared" ca="1" si="2"/>
        <v>528127.25892951211</v>
      </c>
      <c r="O17" s="1">
        <f t="shared" ca="1" si="3"/>
        <v>384.59762768664478</v>
      </c>
      <c r="P17" s="1">
        <f t="shared" si="4"/>
        <v>7349589.6303393003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5313595.5600485923</v>
      </c>
      <c r="U17" s="1">
        <f t="shared" ca="1" si="9"/>
        <v>10130055.764097933</v>
      </c>
      <c r="Y17" t="s">
        <v>61</v>
      </c>
      <c r="Z17" s="178">
        <v>8.2517320173380195</v>
      </c>
      <c r="AA17" s="178">
        <v>1.26881385414665</v>
      </c>
      <c r="AB17" s="178">
        <v>6.5035008802672696</v>
      </c>
      <c r="AC17" s="90">
        <v>1.73625185520174E-9</v>
      </c>
    </row>
    <row r="18" spans="1:29">
      <c r="A18" s="7">
        <f>Dataset!A18</f>
        <v>41395</v>
      </c>
      <c r="B18">
        <f>Dataset!B18</f>
        <v>2013</v>
      </c>
      <c r="C18">
        <f>Dataset!C18</f>
        <v>5</v>
      </c>
      <c r="D18" s="8">
        <f>Dataset!L18</f>
        <v>9646901.7420816738</v>
      </c>
      <c r="E18" s="105">
        <f t="shared" ref="E18:F18" ca="1" si="14">E6</f>
        <v>141.16000000000003</v>
      </c>
      <c r="F18" s="105">
        <f t="shared" ca="1" si="14"/>
        <v>16.7</v>
      </c>
      <c r="G18" s="8">
        <f>Dataset!AR18</f>
        <v>31</v>
      </c>
      <c r="H18" s="8">
        <f>Dataset!BL18</f>
        <v>0</v>
      </c>
      <c r="I18" s="8">
        <f>Dataset!BF18</f>
        <v>0</v>
      </c>
      <c r="J18" s="8">
        <f>Dataset!BM18</f>
        <v>0</v>
      </c>
      <c r="K18" s="8">
        <f>Dataset!AM18</f>
        <v>643937</v>
      </c>
      <c r="M18" s="8">
        <f t="shared" si="1"/>
        <v>-3061641.28284716</v>
      </c>
      <c r="N18" s="1">
        <f t="shared" ca="1" si="2"/>
        <v>231444.05287165858</v>
      </c>
      <c r="O18" s="1">
        <f t="shared" ca="1" si="3"/>
        <v>80284.754779587092</v>
      </c>
      <c r="P18" s="1">
        <f t="shared" si="4"/>
        <v>7594575.9513506098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5313595.5600485923</v>
      </c>
      <c r="U18" s="1">
        <f t="shared" ca="1" si="9"/>
        <v>10158259.036203288</v>
      </c>
      <c r="Z18" s="8"/>
    </row>
    <row r="19" spans="1:29">
      <c r="A19" s="7">
        <f>Dataset!A19</f>
        <v>41426</v>
      </c>
      <c r="B19">
        <f>Dataset!B19</f>
        <v>2013</v>
      </c>
      <c r="C19">
        <f>Dataset!C19</f>
        <v>6</v>
      </c>
      <c r="D19" s="8">
        <f>Dataset!L19</f>
        <v>9701178.3267219234</v>
      </c>
      <c r="E19" s="105">
        <f t="shared" ref="E19:F19" ca="1" si="15">E7</f>
        <v>29.650000000000006</v>
      </c>
      <c r="F19" s="105">
        <f t="shared" ca="1" si="15"/>
        <v>37.15</v>
      </c>
      <c r="G19" s="8">
        <f>Dataset!AR19</f>
        <v>30</v>
      </c>
      <c r="H19" s="8">
        <f>Dataset!BL19</f>
        <v>0</v>
      </c>
      <c r="I19" s="8">
        <f>Dataset!BF19</f>
        <v>0</v>
      </c>
      <c r="J19" s="8">
        <f>Dataset!BM19</f>
        <v>0</v>
      </c>
      <c r="K19" s="8">
        <f>Dataset!AM19</f>
        <v>643937</v>
      </c>
      <c r="M19" s="8">
        <f t="shared" si="1"/>
        <v>-3061641.28284716</v>
      </c>
      <c r="N19" s="1">
        <f t="shared" ca="1" si="2"/>
        <v>48613.744457669854</v>
      </c>
      <c r="O19" s="1">
        <f t="shared" ca="1" si="3"/>
        <v>178597.52335698565</v>
      </c>
      <c r="P19" s="1">
        <f t="shared" si="4"/>
        <v>7349589.6303393003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5313595.5600485923</v>
      </c>
      <c r="U19" s="1">
        <f t="shared" ca="1" si="9"/>
        <v>9828755.1753553897</v>
      </c>
      <c r="Y19" t="s">
        <v>128</v>
      </c>
    </row>
    <row r="20" spans="1:29">
      <c r="A20" s="7">
        <f>Dataset!A20</f>
        <v>41456</v>
      </c>
      <c r="B20">
        <f>Dataset!B20</f>
        <v>2013</v>
      </c>
      <c r="C20">
        <f>Dataset!C20</f>
        <v>7</v>
      </c>
      <c r="D20" s="8">
        <f>Dataset!L20</f>
        <v>9800609.7680537496</v>
      </c>
      <c r="E20" s="105">
        <f t="shared" ref="E20:F20" ca="1" si="16">E8</f>
        <v>1.36</v>
      </c>
      <c r="F20" s="105">
        <f t="shared" ca="1" si="16"/>
        <v>90.5</v>
      </c>
      <c r="G20" s="8">
        <f>Dataset!AR20</f>
        <v>31</v>
      </c>
      <c r="H20" s="8">
        <f>Dataset!BL20</f>
        <v>0</v>
      </c>
      <c r="I20" s="8">
        <f>Dataset!BF20</f>
        <v>0</v>
      </c>
      <c r="J20" s="8">
        <f>Dataset!BM20</f>
        <v>0</v>
      </c>
      <c r="K20" s="8">
        <f>Dataset!AM20</f>
        <v>643937</v>
      </c>
      <c r="M20" s="8">
        <f t="shared" si="1"/>
        <v>-3061641.28284716</v>
      </c>
      <c r="N20" s="1">
        <f t="shared" ca="1" si="2"/>
        <v>2229.8378570803034</v>
      </c>
      <c r="O20" s="1">
        <f t="shared" ca="1" si="3"/>
        <v>435076.06632051693</v>
      </c>
      <c r="P20" s="1">
        <f t="shared" si="4"/>
        <v>7594575.9513506098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5313595.5600485923</v>
      </c>
      <c r="U20" s="1">
        <f t="shared" ca="1" si="9"/>
        <v>10283836.132729638</v>
      </c>
      <c r="Y20" t="s">
        <v>129</v>
      </c>
      <c r="Z20">
        <v>10770187.093330899</v>
      </c>
      <c r="AA20" t="s">
        <v>130</v>
      </c>
      <c r="AB20">
        <v>790285.209018594</v>
      </c>
    </row>
    <row r="21" spans="1:29">
      <c r="A21" s="7">
        <f>Dataset!A21</f>
        <v>41487</v>
      </c>
      <c r="B21">
        <f>Dataset!B21</f>
        <v>2013</v>
      </c>
      <c r="C21">
        <f>Dataset!C21</f>
        <v>8</v>
      </c>
      <c r="D21" s="8">
        <f>Dataset!L21</f>
        <v>9744716.6250400878</v>
      </c>
      <c r="E21" s="105">
        <f t="shared" ref="E21:F21" ca="1" si="17">E9</f>
        <v>1.77</v>
      </c>
      <c r="F21" s="105">
        <f t="shared" ca="1" si="17"/>
        <v>83.38</v>
      </c>
      <c r="G21" s="8">
        <f>Dataset!AR21</f>
        <v>31</v>
      </c>
      <c r="H21" s="8">
        <f>Dataset!BL21</f>
        <v>0</v>
      </c>
      <c r="I21" s="8">
        <f>Dataset!BF21</f>
        <v>0</v>
      </c>
      <c r="J21" s="8">
        <f>Dataset!BM21</f>
        <v>0</v>
      </c>
      <c r="K21" s="8">
        <f>Dataset!AM21</f>
        <v>643937</v>
      </c>
      <c r="M21" s="8">
        <f t="shared" si="1"/>
        <v>-3061641.28284716</v>
      </c>
      <c r="N21" s="1">
        <f t="shared" ca="1" si="2"/>
        <v>2902.06838752363</v>
      </c>
      <c r="O21" s="1">
        <f t="shared" ca="1" si="3"/>
        <v>400846.87745640549</v>
      </c>
      <c r="P21" s="1">
        <f t="shared" si="4"/>
        <v>7594575.9513506098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5313595.5600485923</v>
      </c>
      <c r="U21" s="1">
        <f t="shared" ca="1" si="9"/>
        <v>10250279.174395971</v>
      </c>
      <c r="Y21" t="s">
        <v>131</v>
      </c>
      <c r="Z21">
        <v>16246412895924</v>
      </c>
      <c r="AA21" t="s">
        <v>132</v>
      </c>
      <c r="AB21" s="90">
        <v>361966.101780397</v>
      </c>
    </row>
    <row r="22" spans="1:29">
      <c r="A22" s="7">
        <f>Dataset!A22</f>
        <v>41518</v>
      </c>
      <c r="B22">
        <f>Dataset!B22</f>
        <v>2013</v>
      </c>
      <c r="C22">
        <f>Dataset!C22</f>
        <v>9</v>
      </c>
      <c r="D22" s="8">
        <f>Dataset!L22</f>
        <v>9457538.2541290503</v>
      </c>
      <c r="E22" s="105">
        <f t="shared" ref="E22:F22" ca="1" si="18">E10</f>
        <v>35.700000000000003</v>
      </c>
      <c r="F22" s="105">
        <f t="shared" ca="1" si="18"/>
        <v>35.83</v>
      </c>
      <c r="G22" s="8">
        <f>Dataset!AR22</f>
        <v>30</v>
      </c>
      <c r="H22" s="8">
        <f>Dataset!BL22</f>
        <v>0</v>
      </c>
      <c r="I22" s="8">
        <f>Dataset!BF22</f>
        <v>0</v>
      </c>
      <c r="J22" s="8">
        <f>Dataset!BM22</f>
        <v>0</v>
      </c>
      <c r="K22" s="8">
        <f>Dataset!AM22</f>
        <v>643937</v>
      </c>
      <c r="M22" s="8">
        <f t="shared" si="1"/>
        <v>-3061641.28284716</v>
      </c>
      <c r="N22" s="1">
        <f t="shared" ca="1" si="2"/>
        <v>58533.243748357963</v>
      </c>
      <c r="O22" s="1">
        <f t="shared" ca="1" si="3"/>
        <v>172251.66250015603</v>
      </c>
      <c r="P22" s="1">
        <f t="shared" si="4"/>
        <v>7349589.6303393003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5313595.5600485923</v>
      </c>
      <c r="U22" s="1">
        <f t="shared" ca="1" si="9"/>
        <v>9832328.8137892466</v>
      </c>
      <c r="Y22" t="s">
        <v>133</v>
      </c>
      <c r="Z22">
        <v>0.80143244988643603</v>
      </c>
      <c r="AA22" t="s">
        <v>134</v>
      </c>
      <c r="AB22" s="90">
        <v>0.79022299141228303</v>
      </c>
    </row>
    <row r="23" spans="1:29">
      <c r="A23" s="7">
        <f>Dataset!A23</f>
        <v>41548</v>
      </c>
      <c r="B23">
        <f>Dataset!B23</f>
        <v>2013</v>
      </c>
      <c r="C23">
        <f>Dataset!C23</f>
        <v>10</v>
      </c>
      <c r="D23" s="8">
        <f>Dataset!L23</f>
        <v>9497829.763316147</v>
      </c>
      <c r="E23" s="105">
        <f t="shared" ref="E23:F23" ca="1" si="19">E11</f>
        <v>173.91</v>
      </c>
      <c r="F23" s="105">
        <f t="shared" ca="1" si="19"/>
        <v>4.6100000000000003</v>
      </c>
      <c r="G23" s="8">
        <f>Dataset!AR23</f>
        <v>31</v>
      </c>
      <c r="H23" s="8">
        <f>Dataset!BL23</f>
        <v>0</v>
      </c>
      <c r="I23" s="8">
        <f>Dataset!BF23</f>
        <v>0</v>
      </c>
      <c r="J23" s="8">
        <f>Dataset!BM23</f>
        <v>0</v>
      </c>
      <c r="K23" s="8">
        <f>Dataset!AM23</f>
        <v>643937</v>
      </c>
      <c r="M23" s="8">
        <f t="shared" si="1"/>
        <v>-3061641.28284716</v>
      </c>
      <c r="N23" s="1">
        <f t="shared" ca="1" si="2"/>
        <v>285140.51597414375</v>
      </c>
      <c r="O23" s="1">
        <f t="shared" ca="1" si="3"/>
        <v>22162.438295442906</v>
      </c>
      <c r="P23" s="1">
        <f t="shared" si="4"/>
        <v>7594575.9513506098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5313595.5600485923</v>
      </c>
      <c r="U23" s="1">
        <f t="shared" ca="1" si="9"/>
        <v>10153833.182821628</v>
      </c>
      <c r="Y23" t="s">
        <v>269</v>
      </c>
      <c r="Z23">
        <v>71.055956562064495</v>
      </c>
      <c r="AA23" t="s">
        <v>135</v>
      </c>
      <c r="AB23" s="90">
        <v>2.26822234588288E-40</v>
      </c>
    </row>
    <row r="24" spans="1:29">
      <c r="A24" s="7">
        <f>Dataset!A24</f>
        <v>41579</v>
      </c>
      <c r="B24">
        <f>Dataset!B24</f>
        <v>2013</v>
      </c>
      <c r="C24">
        <f>Dataset!C24</f>
        <v>11</v>
      </c>
      <c r="D24" s="8">
        <f>Dataset!L24</f>
        <v>9966500.9934218135</v>
      </c>
      <c r="E24" s="105">
        <f t="shared" ref="E24:F24" ca="1" si="20">E12</f>
        <v>358.74999999999994</v>
      </c>
      <c r="F24" s="105">
        <f t="shared" ca="1" si="20"/>
        <v>1.2</v>
      </c>
      <c r="G24" s="8">
        <f>Dataset!AR24</f>
        <v>30</v>
      </c>
      <c r="H24" s="8">
        <f>Dataset!BL24</f>
        <v>0</v>
      </c>
      <c r="I24" s="8">
        <f>Dataset!BF24</f>
        <v>0</v>
      </c>
      <c r="J24" s="8">
        <f>Dataset!BM24</f>
        <v>0</v>
      </c>
      <c r="K24" s="8">
        <f>Dataset!AM24</f>
        <v>643937</v>
      </c>
      <c r="M24" s="8">
        <f t="shared" si="1"/>
        <v>-3061641.28284716</v>
      </c>
      <c r="N24" s="1">
        <f t="shared" ca="1" si="2"/>
        <v>588201.71413791075</v>
      </c>
      <c r="O24" s="1">
        <f t="shared" ca="1" si="3"/>
        <v>5768.9644152996716</v>
      </c>
      <c r="P24" s="1">
        <f t="shared" si="4"/>
        <v>7349589.6303393003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5313595.5600485923</v>
      </c>
      <c r="U24" s="1">
        <f t="shared" ca="1" si="9"/>
        <v>10195514.586093944</v>
      </c>
      <c r="Y24" t="s">
        <v>136</v>
      </c>
      <c r="Z24">
        <v>-9.9387403035937696E-2</v>
      </c>
      <c r="AA24" t="s">
        <v>137</v>
      </c>
      <c r="AB24" s="90">
        <v>2.1870166723039302</v>
      </c>
    </row>
    <row r="25" spans="1:29">
      <c r="A25" s="7">
        <f>Dataset!A25</f>
        <v>41609</v>
      </c>
      <c r="B25">
        <f>Dataset!B25</f>
        <v>2013</v>
      </c>
      <c r="C25">
        <f>Dataset!C25</f>
        <v>12</v>
      </c>
      <c r="D25" s="8">
        <f>Dataset!L25</f>
        <v>9693221.2935160697</v>
      </c>
      <c r="E25" s="105">
        <f t="shared" ref="E25:F25" ca="1" si="21">E13</f>
        <v>526.03</v>
      </c>
      <c r="F25" s="105">
        <f t="shared" ca="1" si="21"/>
        <v>0</v>
      </c>
      <c r="G25" s="8">
        <f>Dataset!AR25</f>
        <v>31</v>
      </c>
      <c r="H25" s="8">
        <f>Dataset!BL25</f>
        <v>0</v>
      </c>
      <c r="I25" s="8">
        <f>Dataset!BF25</f>
        <v>1</v>
      </c>
      <c r="J25" s="8">
        <f>Dataset!BM25</f>
        <v>0</v>
      </c>
      <c r="K25" s="8">
        <f>Dataset!AM25</f>
        <v>643937</v>
      </c>
      <c r="M25" s="8">
        <f t="shared" si="1"/>
        <v>-3061641.28284716</v>
      </c>
      <c r="N25" s="1">
        <f t="shared" ca="1" si="2"/>
        <v>862471.77055878809</v>
      </c>
      <c r="O25" s="1">
        <f t="shared" ca="1" si="3"/>
        <v>0</v>
      </c>
      <c r="P25" s="1">
        <f t="shared" si="4"/>
        <v>7594575.9513506098</v>
      </c>
      <c r="Q25" s="1">
        <f t="shared" si="5"/>
        <v>0</v>
      </c>
      <c r="R25" s="1">
        <f t="shared" si="6"/>
        <v>-571968.75197684194</v>
      </c>
      <c r="S25" s="1">
        <f t="shared" si="7"/>
        <v>0</v>
      </c>
      <c r="T25" s="1">
        <f t="shared" si="8"/>
        <v>5313595.5600485923</v>
      </c>
      <c r="U25" s="1">
        <f t="shared" ca="1" si="9"/>
        <v>10137033.247133989</v>
      </c>
    </row>
    <row r="26" spans="1:29">
      <c r="A26" s="7">
        <f>Dataset!A26</f>
        <v>41640</v>
      </c>
      <c r="B26">
        <f>Dataset!B26</f>
        <v>2014</v>
      </c>
      <c r="C26">
        <f>Dataset!C26</f>
        <v>1</v>
      </c>
      <c r="D26" s="8">
        <f>Dataset!L26</f>
        <v>10829684.906666959</v>
      </c>
      <c r="E26" s="105">
        <f t="shared" ref="E26:F26" ca="1" si="22">E14</f>
        <v>653.76</v>
      </c>
      <c r="F26" s="105">
        <f t="shared" ca="1" si="22"/>
        <v>0</v>
      </c>
      <c r="G26" s="8">
        <f>Dataset!AR26</f>
        <v>31</v>
      </c>
      <c r="H26" s="8">
        <f>Dataset!BL26</f>
        <v>0</v>
      </c>
      <c r="I26" s="8">
        <f>Dataset!BF26</f>
        <v>0</v>
      </c>
      <c r="J26" s="8">
        <f>Dataset!BM26</f>
        <v>0</v>
      </c>
      <c r="K26" s="8">
        <f>Dataset!AM26</f>
        <v>659861.19999999995</v>
      </c>
      <c r="M26" s="8">
        <f t="shared" si="1"/>
        <v>-3061641.28284716</v>
      </c>
      <c r="N26" s="1">
        <f t="shared" ca="1" si="2"/>
        <v>1071896.1745917788</v>
      </c>
      <c r="O26" s="1">
        <f t="shared" ca="1" si="3"/>
        <v>0</v>
      </c>
      <c r="P26" s="1">
        <f t="shared" si="4"/>
        <v>7594575.9513506098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5444997.7910390859</v>
      </c>
      <c r="U26" s="1">
        <f t="shared" ca="1" si="9"/>
        <v>11049828.634134315</v>
      </c>
    </row>
    <row r="27" spans="1:29">
      <c r="A27" s="7">
        <f>Dataset!A27</f>
        <v>41671</v>
      </c>
      <c r="B27">
        <f>Dataset!B27</f>
        <v>2014</v>
      </c>
      <c r="C27">
        <f>Dataset!C27</f>
        <v>2</v>
      </c>
      <c r="D27" s="8">
        <f>Dataset!L27</f>
        <v>9803563.8315219805</v>
      </c>
      <c r="E27" s="105">
        <f t="shared" ref="E27:F27" ca="1" si="23">E15</f>
        <v>591.25000000000011</v>
      </c>
      <c r="F27" s="105">
        <f t="shared" ca="1" si="23"/>
        <v>0</v>
      </c>
      <c r="G27" s="8">
        <f>Dataset!AR27</f>
        <v>28</v>
      </c>
      <c r="H27" s="8">
        <f>Dataset!BL27</f>
        <v>0</v>
      </c>
      <c r="I27" s="8">
        <f>Dataset!BF27</f>
        <v>0</v>
      </c>
      <c r="J27" s="8">
        <f>Dataset!BM27</f>
        <v>0</v>
      </c>
      <c r="K27" s="8">
        <f>Dataset!AM27</f>
        <v>659861.19999999995</v>
      </c>
      <c r="M27" s="8">
        <f t="shared" si="1"/>
        <v>-3061641.28284716</v>
      </c>
      <c r="N27" s="1">
        <f t="shared" ca="1" si="2"/>
        <v>969405.61249906581</v>
      </c>
      <c r="O27" s="1">
        <f t="shared" ca="1" si="3"/>
        <v>0</v>
      </c>
      <c r="P27" s="1">
        <f t="shared" si="4"/>
        <v>6859616.9883166803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5444997.7910390859</v>
      </c>
      <c r="U27" s="1">
        <f t="shared" ca="1" si="9"/>
        <v>10212379.109007671</v>
      </c>
    </row>
    <row r="28" spans="1:29">
      <c r="A28" s="7">
        <f>Dataset!A28</f>
        <v>41699</v>
      </c>
      <c r="B28">
        <f>Dataset!B28</f>
        <v>2014</v>
      </c>
      <c r="C28">
        <f>Dataset!C28</f>
        <v>3</v>
      </c>
      <c r="D28" s="8">
        <f>Dataset!L28</f>
        <v>10617032.797877969</v>
      </c>
      <c r="E28" s="105">
        <f t="shared" ref="E28:F28" ca="1" si="24">E16</f>
        <v>515.66</v>
      </c>
      <c r="F28" s="105">
        <f t="shared" ca="1" si="24"/>
        <v>0</v>
      </c>
      <c r="G28" s="8">
        <f>Dataset!AR28</f>
        <v>31</v>
      </c>
      <c r="H28" s="8">
        <f>Dataset!BL28</f>
        <v>0</v>
      </c>
      <c r="I28" s="8">
        <f>Dataset!BF28</f>
        <v>0</v>
      </c>
      <c r="J28" s="8">
        <f>Dataset!BM28</f>
        <v>0</v>
      </c>
      <c r="K28" s="8">
        <f>Dataset!AM28</f>
        <v>659861.19999999995</v>
      </c>
      <c r="M28" s="8">
        <f t="shared" si="1"/>
        <v>-3061641.28284716</v>
      </c>
      <c r="N28" s="1">
        <f t="shared" ca="1" si="2"/>
        <v>845469.25689855078</v>
      </c>
      <c r="O28" s="1">
        <f t="shared" ca="1" si="3"/>
        <v>0</v>
      </c>
      <c r="P28" s="1">
        <f t="shared" si="4"/>
        <v>7594575.9513506098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5444997.7910390859</v>
      </c>
      <c r="U28" s="1">
        <f t="shared" ca="1" si="9"/>
        <v>10823401.716441087</v>
      </c>
    </row>
    <row r="29" spans="1:29">
      <c r="A29" s="7">
        <f>Dataset!A29</f>
        <v>41730</v>
      </c>
      <c r="B29">
        <f>Dataset!B29</f>
        <v>2014</v>
      </c>
      <c r="C29">
        <f>Dataset!C29</f>
        <v>4</v>
      </c>
      <c r="D29" s="8">
        <f>Dataset!L29</f>
        <v>9754865.5506930631</v>
      </c>
      <c r="E29" s="105">
        <f t="shared" ref="E29:F29" ca="1" si="25">E17</f>
        <v>322.11</v>
      </c>
      <c r="F29" s="105">
        <f t="shared" ca="1" si="25"/>
        <v>0.08</v>
      </c>
      <c r="G29" s="8">
        <f>Dataset!AR29</f>
        <v>30</v>
      </c>
      <c r="H29" s="8">
        <f>Dataset!BL29</f>
        <v>0</v>
      </c>
      <c r="I29" s="8">
        <f>Dataset!BF29</f>
        <v>0</v>
      </c>
      <c r="J29" s="8">
        <f>Dataset!BM29</f>
        <v>0</v>
      </c>
      <c r="K29" s="8">
        <f>Dataset!AM29</f>
        <v>659861.19999999995</v>
      </c>
      <c r="M29" s="8">
        <f t="shared" si="1"/>
        <v>-3061641.28284716</v>
      </c>
      <c r="N29" s="1">
        <f t="shared" ca="1" si="2"/>
        <v>528127.25892951211</v>
      </c>
      <c r="O29" s="1">
        <f t="shared" ca="1" si="3"/>
        <v>384.59762768664478</v>
      </c>
      <c r="P29" s="1">
        <f t="shared" si="4"/>
        <v>7349589.6303393003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5444997.7910390859</v>
      </c>
      <c r="U29" s="1">
        <f t="shared" ca="1" si="9"/>
        <v>10261457.995088425</v>
      </c>
    </row>
    <row r="30" spans="1:29">
      <c r="A30" s="7">
        <f>Dataset!A30</f>
        <v>41760</v>
      </c>
      <c r="B30">
        <f>Dataset!B30</f>
        <v>2014</v>
      </c>
      <c r="C30">
        <f>Dataset!C30</f>
        <v>5</v>
      </c>
      <c r="D30" s="8">
        <f>Dataset!L30</f>
        <v>9689042.1030413341</v>
      </c>
      <c r="E30" s="105">
        <f t="shared" ref="E30:F30" ca="1" si="26">E18</f>
        <v>141.16000000000003</v>
      </c>
      <c r="F30" s="105">
        <f t="shared" ca="1" si="26"/>
        <v>16.7</v>
      </c>
      <c r="G30" s="8">
        <f>Dataset!AR30</f>
        <v>31</v>
      </c>
      <c r="H30" s="8">
        <f>Dataset!BL30</f>
        <v>0</v>
      </c>
      <c r="I30" s="8">
        <f>Dataset!BF30</f>
        <v>0</v>
      </c>
      <c r="J30" s="8">
        <f>Dataset!BM30</f>
        <v>0</v>
      </c>
      <c r="K30" s="8">
        <f>Dataset!AM30</f>
        <v>659861.19999999995</v>
      </c>
      <c r="M30" s="8">
        <f t="shared" si="1"/>
        <v>-3061641.28284716</v>
      </c>
      <c r="N30" s="1">
        <f t="shared" ca="1" si="2"/>
        <v>231444.05287165858</v>
      </c>
      <c r="O30" s="1">
        <f t="shared" ca="1" si="3"/>
        <v>80284.754779587092</v>
      </c>
      <c r="P30" s="1">
        <f t="shared" si="4"/>
        <v>7594575.9513506098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5444997.7910390859</v>
      </c>
      <c r="U30" s="1">
        <f t="shared" ca="1" si="9"/>
        <v>10289661.267193781</v>
      </c>
    </row>
    <row r="31" spans="1:29">
      <c r="A31" s="7">
        <f>Dataset!A31</f>
        <v>41791</v>
      </c>
      <c r="B31">
        <f>Dataset!B31</f>
        <v>2014</v>
      </c>
      <c r="C31">
        <f>Dataset!C31</f>
        <v>6</v>
      </c>
      <c r="D31" s="8">
        <f>Dataset!L31</f>
        <v>9790616.2826926522</v>
      </c>
      <c r="E31" s="105">
        <f t="shared" ref="E31:F31" ca="1" si="27">E19</f>
        <v>29.650000000000006</v>
      </c>
      <c r="F31" s="105">
        <f t="shared" ca="1" si="27"/>
        <v>37.15</v>
      </c>
      <c r="G31" s="8">
        <f>Dataset!AR31</f>
        <v>30</v>
      </c>
      <c r="H31" s="8">
        <f>Dataset!BL31</f>
        <v>0</v>
      </c>
      <c r="I31" s="8">
        <f>Dataset!BF31</f>
        <v>0</v>
      </c>
      <c r="J31" s="8">
        <f>Dataset!BM31</f>
        <v>0</v>
      </c>
      <c r="K31" s="8">
        <f>Dataset!AM31</f>
        <v>659861.19999999995</v>
      </c>
      <c r="M31" s="8">
        <f t="shared" si="1"/>
        <v>-3061641.28284716</v>
      </c>
      <c r="N31" s="1">
        <f t="shared" ca="1" si="2"/>
        <v>48613.744457669854</v>
      </c>
      <c r="O31" s="1">
        <f t="shared" ca="1" si="3"/>
        <v>178597.52335698565</v>
      </c>
      <c r="P31" s="1">
        <f t="shared" si="4"/>
        <v>7349589.6303393003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5444997.7910390859</v>
      </c>
      <c r="U31" s="1">
        <f t="shared" ca="1" si="9"/>
        <v>9960157.4063458815</v>
      </c>
    </row>
    <row r="32" spans="1:29">
      <c r="A32" s="7">
        <f>Dataset!A32</f>
        <v>41821</v>
      </c>
      <c r="B32">
        <f>Dataset!B32</f>
        <v>2014</v>
      </c>
      <c r="C32">
        <f>Dataset!C32</f>
        <v>7</v>
      </c>
      <c r="D32" s="8">
        <f>Dataset!L32</f>
        <v>9552500.4181358665</v>
      </c>
      <c r="E32" s="105">
        <f t="shared" ref="E32:F32" ca="1" si="28">E20</f>
        <v>1.36</v>
      </c>
      <c r="F32" s="105">
        <f t="shared" ca="1" si="28"/>
        <v>90.5</v>
      </c>
      <c r="G32" s="8">
        <f>Dataset!AR32</f>
        <v>31</v>
      </c>
      <c r="H32" s="8">
        <f>Dataset!BL32</f>
        <v>0</v>
      </c>
      <c r="I32" s="8">
        <f>Dataset!BF32</f>
        <v>0</v>
      </c>
      <c r="J32" s="8">
        <f>Dataset!BM32</f>
        <v>0</v>
      </c>
      <c r="K32" s="8">
        <f>Dataset!AM32</f>
        <v>659861.19999999995</v>
      </c>
      <c r="M32" s="8">
        <f t="shared" si="1"/>
        <v>-3061641.28284716</v>
      </c>
      <c r="N32" s="1">
        <f t="shared" ca="1" si="2"/>
        <v>2229.8378570803034</v>
      </c>
      <c r="O32" s="1">
        <f t="shared" ca="1" si="3"/>
        <v>435076.06632051693</v>
      </c>
      <c r="P32" s="1">
        <f t="shared" si="4"/>
        <v>7594575.9513506098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5444997.7910390859</v>
      </c>
      <c r="U32" s="1">
        <f t="shared" ca="1" si="9"/>
        <v>10415238.363720134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Dataset!L33</f>
        <v>9591226.5870101005</v>
      </c>
      <c r="E33" s="105">
        <f t="shared" ref="E33:F33" ca="1" si="29">E21</f>
        <v>1.77</v>
      </c>
      <c r="F33" s="105">
        <f t="shared" ca="1" si="29"/>
        <v>83.38</v>
      </c>
      <c r="G33" s="8">
        <f>Dataset!AR33</f>
        <v>31</v>
      </c>
      <c r="H33" s="8">
        <f>Dataset!BL33</f>
        <v>0</v>
      </c>
      <c r="I33" s="8">
        <f>Dataset!BF33</f>
        <v>0</v>
      </c>
      <c r="J33" s="8">
        <f>Dataset!BM33</f>
        <v>0</v>
      </c>
      <c r="K33" s="8">
        <f>Dataset!AM33</f>
        <v>659861.19999999995</v>
      </c>
      <c r="M33" s="8">
        <f t="shared" si="1"/>
        <v>-3061641.28284716</v>
      </c>
      <c r="N33" s="1">
        <f t="shared" ca="1" si="2"/>
        <v>2902.06838752363</v>
      </c>
      <c r="O33" s="1">
        <f t="shared" ca="1" si="3"/>
        <v>400846.87745640549</v>
      </c>
      <c r="P33" s="1">
        <f t="shared" si="4"/>
        <v>7594575.9513506098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5444997.7910390859</v>
      </c>
      <c r="U33" s="1">
        <f t="shared" ca="1" si="9"/>
        <v>10381681.405386467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Dataset!L34</f>
        <v>9667433.871043684</v>
      </c>
      <c r="E34" s="105">
        <f t="shared" ref="E34:F34" ca="1" si="30">E22</f>
        <v>35.700000000000003</v>
      </c>
      <c r="F34" s="105">
        <f t="shared" ca="1" si="30"/>
        <v>35.83</v>
      </c>
      <c r="G34" s="8">
        <f>Dataset!AR34</f>
        <v>30</v>
      </c>
      <c r="H34" s="8">
        <f>Dataset!BL34</f>
        <v>0</v>
      </c>
      <c r="I34" s="8">
        <f>Dataset!BF34</f>
        <v>0</v>
      </c>
      <c r="J34" s="8">
        <f>Dataset!BM34</f>
        <v>0</v>
      </c>
      <c r="K34" s="8">
        <f>Dataset!AM34</f>
        <v>659861.19999999995</v>
      </c>
      <c r="M34" s="8">
        <f t="shared" ref="M34:M65" si="31">$Z$10</f>
        <v>-3061641.28284716</v>
      </c>
      <c r="N34" s="1">
        <f t="shared" ref="N34:N65" ca="1" si="32">E34*$Z$11</f>
        <v>58533.243748357963</v>
      </c>
      <c r="O34" s="1">
        <f t="shared" ref="O34:O65" ca="1" si="33">F34*$Z$12</f>
        <v>172251.66250015603</v>
      </c>
      <c r="P34" s="1">
        <f t="shared" si="4"/>
        <v>7349589.6303393003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5444997.7910390859</v>
      </c>
      <c r="U34" s="1">
        <f t="shared" ca="1" si="9"/>
        <v>9963731.0447797403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Dataset!L35</f>
        <v>10055225.090383133</v>
      </c>
      <c r="E35" s="105">
        <f t="shared" ref="E35:F35" ca="1" si="34">E23</f>
        <v>173.91</v>
      </c>
      <c r="F35" s="105">
        <f t="shared" ca="1" si="34"/>
        <v>4.6100000000000003</v>
      </c>
      <c r="G35" s="8">
        <f>Dataset!AR35</f>
        <v>31</v>
      </c>
      <c r="H35" s="8">
        <f>Dataset!BL35</f>
        <v>0</v>
      </c>
      <c r="I35" s="8">
        <f>Dataset!BF35</f>
        <v>0</v>
      </c>
      <c r="J35" s="8">
        <f>Dataset!BM35</f>
        <v>0</v>
      </c>
      <c r="K35" s="8">
        <f>Dataset!AM35</f>
        <v>659861.19999999995</v>
      </c>
      <c r="M35" s="8">
        <f t="shared" si="31"/>
        <v>-3061641.28284716</v>
      </c>
      <c r="N35" s="1">
        <f t="shared" ca="1" si="32"/>
        <v>285140.51597414375</v>
      </c>
      <c r="O35" s="1">
        <f t="shared" ca="1" si="33"/>
        <v>22162.438295442906</v>
      </c>
      <c r="P35" s="1">
        <f t="shared" si="4"/>
        <v>7594575.9513506098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5444997.7910390859</v>
      </c>
      <c r="U35" s="1">
        <f t="shared" ca="1" si="9"/>
        <v>10285235.413812123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Dataset!L36</f>
        <v>10132226.276524026</v>
      </c>
      <c r="E36" s="105">
        <f t="shared" ref="E36:F36" ca="1" si="35">E24</f>
        <v>358.74999999999994</v>
      </c>
      <c r="F36" s="105">
        <f t="shared" ca="1" si="35"/>
        <v>1.2</v>
      </c>
      <c r="G36" s="8">
        <f>Dataset!AR36</f>
        <v>30</v>
      </c>
      <c r="H36" s="8">
        <f>Dataset!BL36</f>
        <v>0</v>
      </c>
      <c r="I36" s="8">
        <f>Dataset!BF36</f>
        <v>0</v>
      </c>
      <c r="J36" s="8">
        <f>Dataset!BM36</f>
        <v>0</v>
      </c>
      <c r="K36" s="8">
        <f>Dataset!AM36</f>
        <v>659861.19999999995</v>
      </c>
      <c r="M36" s="8">
        <f t="shared" si="31"/>
        <v>-3061641.28284716</v>
      </c>
      <c r="N36" s="1">
        <f t="shared" ca="1" si="32"/>
        <v>588201.71413791075</v>
      </c>
      <c r="O36" s="1">
        <f t="shared" ca="1" si="33"/>
        <v>5768.9644152996716</v>
      </c>
      <c r="P36" s="1">
        <f t="shared" si="4"/>
        <v>7349589.6303393003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5444997.7910390859</v>
      </c>
      <c r="U36" s="1">
        <f t="shared" ca="1" si="9"/>
        <v>10326916.817084435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Dataset!L37</f>
        <v>10783625.008786412</v>
      </c>
      <c r="E37" s="105">
        <f t="shared" ref="E37:F37" ca="1" si="36">E25</f>
        <v>526.03</v>
      </c>
      <c r="F37" s="105">
        <f t="shared" ca="1" si="36"/>
        <v>0</v>
      </c>
      <c r="G37" s="8">
        <f>Dataset!AR37</f>
        <v>31</v>
      </c>
      <c r="H37" s="8">
        <f>Dataset!BL37</f>
        <v>0</v>
      </c>
      <c r="I37" s="8">
        <f>Dataset!BF37</f>
        <v>1</v>
      </c>
      <c r="J37" s="8">
        <f>Dataset!BM37</f>
        <v>0</v>
      </c>
      <c r="K37" s="8">
        <f>Dataset!AM37</f>
        <v>659861.19999999995</v>
      </c>
      <c r="M37" s="8">
        <f t="shared" si="31"/>
        <v>-3061641.28284716</v>
      </c>
      <c r="N37" s="1">
        <f t="shared" ca="1" si="32"/>
        <v>862471.77055878809</v>
      </c>
      <c r="O37" s="1">
        <f t="shared" ca="1" si="33"/>
        <v>0</v>
      </c>
      <c r="P37" s="1">
        <f t="shared" si="4"/>
        <v>7594575.9513506098</v>
      </c>
      <c r="Q37" s="1">
        <f t="shared" si="5"/>
        <v>0</v>
      </c>
      <c r="R37" s="1">
        <f t="shared" si="6"/>
        <v>-571968.75197684194</v>
      </c>
      <c r="S37" s="1">
        <f t="shared" si="7"/>
        <v>0</v>
      </c>
      <c r="T37" s="1">
        <f t="shared" si="8"/>
        <v>5444997.7910390859</v>
      </c>
      <c r="U37" s="1">
        <f t="shared" ca="1" si="9"/>
        <v>10268435.478124481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Dataset!L38</f>
        <v>11370092.636571625</v>
      </c>
      <c r="E38" s="105">
        <f t="shared" ref="E38:F38" ca="1" si="37">E26</f>
        <v>653.76</v>
      </c>
      <c r="F38" s="105">
        <f t="shared" ca="1" si="37"/>
        <v>0</v>
      </c>
      <c r="G38" s="8">
        <f>Dataset!AR38</f>
        <v>31</v>
      </c>
      <c r="H38" s="8">
        <f>Dataset!BL38</f>
        <v>0</v>
      </c>
      <c r="I38" s="8">
        <f>Dataset!BF38</f>
        <v>0</v>
      </c>
      <c r="J38" s="8">
        <f>Dataset!BM38</f>
        <v>0</v>
      </c>
      <c r="K38" s="8">
        <f>Dataset!AM38</f>
        <v>677384</v>
      </c>
      <c r="M38" s="8">
        <f t="shared" si="31"/>
        <v>-3061641.28284716</v>
      </c>
      <c r="N38" s="1">
        <f t="shared" ca="1" si="32"/>
        <v>1071896.1745917788</v>
      </c>
      <c r="O38" s="1">
        <f t="shared" ca="1" si="33"/>
        <v>0</v>
      </c>
      <c r="P38" s="1">
        <f t="shared" si="4"/>
        <v>7594575.9513506098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5589591.2408324974</v>
      </c>
      <c r="U38" s="1">
        <f t="shared" ca="1" si="9"/>
        <v>11194422.083927725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Dataset!L39</f>
        <v>10850281.984755067</v>
      </c>
      <c r="E39" s="105">
        <f t="shared" ref="E39:F39" ca="1" si="38">E27</f>
        <v>591.25000000000011</v>
      </c>
      <c r="F39" s="105">
        <f t="shared" ca="1" si="38"/>
        <v>0</v>
      </c>
      <c r="G39" s="8">
        <f>Dataset!AR39</f>
        <v>28</v>
      </c>
      <c r="H39" s="8">
        <f>Dataset!BL39</f>
        <v>0</v>
      </c>
      <c r="I39" s="8">
        <f>Dataset!BF39</f>
        <v>0</v>
      </c>
      <c r="J39" s="8">
        <f>Dataset!BM39</f>
        <v>0</v>
      </c>
      <c r="K39" s="8">
        <f>Dataset!AM39</f>
        <v>677384</v>
      </c>
      <c r="M39" s="8">
        <f t="shared" si="31"/>
        <v>-3061641.28284716</v>
      </c>
      <c r="N39" s="1">
        <f t="shared" ca="1" si="32"/>
        <v>969405.61249906581</v>
      </c>
      <c r="O39" s="1">
        <f t="shared" ca="1" si="33"/>
        <v>0</v>
      </c>
      <c r="P39" s="1">
        <f t="shared" si="4"/>
        <v>6859616.9883166803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5589591.2408324974</v>
      </c>
      <c r="U39" s="1">
        <f t="shared" ca="1" si="9"/>
        <v>10356972.558801085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Dataset!L40</f>
        <v>11491955.372585705</v>
      </c>
      <c r="E40" s="105">
        <f t="shared" ref="E40:F40" ca="1" si="39">E28</f>
        <v>515.66</v>
      </c>
      <c r="F40" s="105">
        <f t="shared" ca="1" si="39"/>
        <v>0</v>
      </c>
      <c r="G40" s="8">
        <f>Dataset!AR40</f>
        <v>31</v>
      </c>
      <c r="H40" s="8">
        <f>Dataset!BL40</f>
        <v>0</v>
      </c>
      <c r="I40" s="8">
        <f>Dataset!BF40</f>
        <v>0</v>
      </c>
      <c r="J40" s="8">
        <f>Dataset!BM40</f>
        <v>0</v>
      </c>
      <c r="K40" s="8">
        <f>Dataset!AM40</f>
        <v>677384</v>
      </c>
      <c r="M40" s="8">
        <f t="shared" si="31"/>
        <v>-3061641.28284716</v>
      </c>
      <c r="N40" s="1">
        <f t="shared" ca="1" si="32"/>
        <v>845469.25689855078</v>
      </c>
      <c r="O40" s="1">
        <f t="shared" ca="1" si="33"/>
        <v>0</v>
      </c>
      <c r="P40" s="1">
        <f t="shared" si="4"/>
        <v>7594575.9513506098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5589591.2408324974</v>
      </c>
      <c r="U40" s="1">
        <f t="shared" ca="1" si="9"/>
        <v>10967995.166234497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Dataset!L41</f>
        <v>10292324.925510194</v>
      </c>
      <c r="E41" s="105">
        <f t="shared" ref="E41:F41" ca="1" si="40">E29</f>
        <v>322.11</v>
      </c>
      <c r="F41" s="105">
        <f t="shared" ca="1" si="40"/>
        <v>0.08</v>
      </c>
      <c r="G41" s="8">
        <f>Dataset!AR41</f>
        <v>30</v>
      </c>
      <c r="H41" s="8">
        <f>Dataset!BL41</f>
        <v>0</v>
      </c>
      <c r="I41" s="8">
        <f>Dataset!BF41</f>
        <v>0</v>
      </c>
      <c r="J41" s="8">
        <f>Dataset!BM41</f>
        <v>0</v>
      </c>
      <c r="K41" s="8">
        <f>Dataset!AM41</f>
        <v>677384</v>
      </c>
      <c r="M41" s="8">
        <f t="shared" si="31"/>
        <v>-3061641.28284716</v>
      </c>
      <c r="N41" s="1">
        <f t="shared" ca="1" si="32"/>
        <v>528127.25892951211</v>
      </c>
      <c r="O41" s="1">
        <f t="shared" ca="1" si="33"/>
        <v>384.59762768664478</v>
      </c>
      <c r="P41" s="1">
        <f t="shared" si="4"/>
        <v>7349589.6303393003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5589591.2408324974</v>
      </c>
      <c r="U41" s="1">
        <f t="shared" ca="1" si="9"/>
        <v>10406051.444881838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Dataset!L42</f>
        <v>10383319.270265797</v>
      </c>
      <c r="E42" s="105">
        <f t="shared" ref="E42:F42" ca="1" si="41">E30</f>
        <v>141.16000000000003</v>
      </c>
      <c r="F42" s="105">
        <f t="shared" ca="1" si="41"/>
        <v>16.7</v>
      </c>
      <c r="G42" s="8">
        <f>Dataset!AR42</f>
        <v>31</v>
      </c>
      <c r="H42" s="8">
        <f>Dataset!BL42</f>
        <v>0</v>
      </c>
      <c r="I42" s="8">
        <f>Dataset!BF42</f>
        <v>0</v>
      </c>
      <c r="J42" s="8">
        <f>Dataset!BM42</f>
        <v>0</v>
      </c>
      <c r="K42" s="8">
        <f>Dataset!AM42</f>
        <v>677384</v>
      </c>
      <c r="M42" s="8">
        <f t="shared" si="31"/>
        <v>-3061641.28284716</v>
      </c>
      <c r="N42" s="1">
        <f t="shared" ca="1" si="32"/>
        <v>231444.05287165858</v>
      </c>
      <c r="O42" s="1">
        <f t="shared" ca="1" si="33"/>
        <v>80284.754779587092</v>
      </c>
      <c r="P42" s="1">
        <f t="shared" si="4"/>
        <v>7594575.9513506098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5589591.2408324974</v>
      </c>
      <c r="U42" s="1">
        <f t="shared" ca="1" si="9"/>
        <v>10434254.716987193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Dataset!L43</f>
        <v>10281781.957636029</v>
      </c>
      <c r="E43" s="105">
        <f t="shared" ref="E43:F43" ca="1" si="42">E31</f>
        <v>29.650000000000006</v>
      </c>
      <c r="F43" s="105">
        <f t="shared" ca="1" si="42"/>
        <v>37.15</v>
      </c>
      <c r="G43" s="8">
        <f>Dataset!AR43</f>
        <v>30</v>
      </c>
      <c r="H43" s="8">
        <f>Dataset!BL43</f>
        <v>0</v>
      </c>
      <c r="I43" s="8">
        <f>Dataset!BF43</f>
        <v>0</v>
      </c>
      <c r="J43" s="8">
        <f>Dataset!BM43</f>
        <v>0</v>
      </c>
      <c r="K43" s="8">
        <f>Dataset!AM43</f>
        <v>677384</v>
      </c>
      <c r="M43" s="8">
        <f t="shared" si="31"/>
        <v>-3061641.28284716</v>
      </c>
      <c r="N43" s="1">
        <f t="shared" ca="1" si="32"/>
        <v>48613.744457669854</v>
      </c>
      <c r="O43" s="1">
        <f t="shared" ca="1" si="33"/>
        <v>178597.52335698565</v>
      </c>
      <c r="P43" s="1">
        <f t="shared" si="4"/>
        <v>7349589.6303393003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5589591.2408324974</v>
      </c>
      <c r="U43" s="1">
        <f t="shared" ca="1" si="9"/>
        <v>10104750.856139295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Dataset!L44</f>
        <v>10517589.231742615</v>
      </c>
      <c r="E44" s="105">
        <f t="shared" ref="E44:F44" ca="1" si="43">E32</f>
        <v>1.36</v>
      </c>
      <c r="F44" s="105">
        <f t="shared" ca="1" si="43"/>
        <v>90.5</v>
      </c>
      <c r="G44" s="8">
        <f>Dataset!AR44</f>
        <v>31</v>
      </c>
      <c r="H44" s="8">
        <f>Dataset!BL44</f>
        <v>0</v>
      </c>
      <c r="I44" s="8">
        <f>Dataset!BF44</f>
        <v>0</v>
      </c>
      <c r="J44" s="8">
        <f>Dataset!BM44</f>
        <v>0</v>
      </c>
      <c r="K44" s="8">
        <f>Dataset!AM44</f>
        <v>677384</v>
      </c>
      <c r="M44" s="8">
        <f t="shared" si="31"/>
        <v>-3061641.28284716</v>
      </c>
      <c r="N44" s="1">
        <f t="shared" ca="1" si="32"/>
        <v>2229.8378570803034</v>
      </c>
      <c r="O44" s="1">
        <f t="shared" ca="1" si="33"/>
        <v>435076.06632051693</v>
      </c>
      <c r="P44" s="1">
        <f t="shared" si="4"/>
        <v>7594575.9513506098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5589591.2408324974</v>
      </c>
      <c r="U44" s="1">
        <f t="shared" ca="1" si="9"/>
        <v>10559831.813513543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Dataset!L45</f>
        <v>10446595.793682598</v>
      </c>
      <c r="E45" s="105">
        <f t="shared" ref="E45:F45" ca="1" si="44">E33</f>
        <v>1.77</v>
      </c>
      <c r="F45" s="105">
        <f t="shared" ca="1" si="44"/>
        <v>83.38</v>
      </c>
      <c r="G45" s="8">
        <f>Dataset!AR45</f>
        <v>31</v>
      </c>
      <c r="H45" s="8">
        <f>Dataset!BL45</f>
        <v>0</v>
      </c>
      <c r="I45" s="8">
        <f>Dataset!BF45</f>
        <v>0</v>
      </c>
      <c r="J45" s="8">
        <f>Dataset!BM45</f>
        <v>0</v>
      </c>
      <c r="K45" s="8">
        <f>Dataset!AM45</f>
        <v>677384</v>
      </c>
      <c r="M45" s="8">
        <f t="shared" si="31"/>
        <v>-3061641.28284716</v>
      </c>
      <c r="N45" s="1">
        <f t="shared" ca="1" si="32"/>
        <v>2902.06838752363</v>
      </c>
      <c r="O45" s="1">
        <f t="shared" ca="1" si="33"/>
        <v>400846.87745640549</v>
      </c>
      <c r="P45" s="1">
        <f t="shared" si="4"/>
        <v>7594575.9513506098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5589591.2408324974</v>
      </c>
      <c r="U45" s="1">
        <f t="shared" ca="1" si="9"/>
        <v>10526274.855179876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Dataset!L46</f>
        <v>10746820.170378376</v>
      </c>
      <c r="E46" s="105">
        <f t="shared" ref="E46:F46" ca="1" si="45">E34</f>
        <v>35.700000000000003</v>
      </c>
      <c r="F46" s="105">
        <f t="shared" ca="1" si="45"/>
        <v>35.83</v>
      </c>
      <c r="G46" s="8">
        <f>Dataset!AR46</f>
        <v>30</v>
      </c>
      <c r="H46" s="8">
        <f>Dataset!BL46</f>
        <v>0</v>
      </c>
      <c r="I46" s="8">
        <f>Dataset!BF46</f>
        <v>0</v>
      </c>
      <c r="J46" s="8">
        <f>Dataset!BM46</f>
        <v>0</v>
      </c>
      <c r="K46" s="8">
        <f>Dataset!AM46</f>
        <v>677384</v>
      </c>
      <c r="M46" s="8">
        <f t="shared" si="31"/>
        <v>-3061641.28284716</v>
      </c>
      <c r="N46" s="1">
        <f t="shared" ca="1" si="32"/>
        <v>58533.243748357963</v>
      </c>
      <c r="O46" s="1">
        <f t="shared" ca="1" si="33"/>
        <v>172251.66250015603</v>
      </c>
      <c r="P46" s="1">
        <f t="shared" si="4"/>
        <v>7349589.6303393003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5589591.2408324974</v>
      </c>
      <c r="U46" s="1">
        <f t="shared" ca="1" si="9"/>
        <v>10108324.494573152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Dataset!L47</f>
        <v>10680720.742169244</v>
      </c>
      <c r="E47" s="105">
        <f t="shared" ref="E47:F47" ca="1" si="46">E35</f>
        <v>173.91</v>
      </c>
      <c r="F47" s="105">
        <f t="shared" ca="1" si="46"/>
        <v>4.6100000000000003</v>
      </c>
      <c r="G47" s="8">
        <f>Dataset!AR47</f>
        <v>31</v>
      </c>
      <c r="H47" s="8">
        <f>Dataset!BL47</f>
        <v>0</v>
      </c>
      <c r="I47" s="8">
        <f>Dataset!BF47</f>
        <v>0</v>
      </c>
      <c r="J47" s="8">
        <f>Dataset!BM47</f>
        <v>0</v>
      </c>
      <c r="K47" s="8">
        <f>Dataset!AM47</f>
        <v>677384</v>
      </c>
      <c r="M47" s="8">
        <f t="shared" si="31"/>
        <v>-3061641.28284716</v>
      </c>
      <c r="N47" s="1">
        <f t="shared" ca="1" si="32"/>
        <v>285140.51597414375</v>
      </c>
      <c r="O47" s="1">
        <f t="shared" ca="1" si="33"/>
        <v>22162.438295442906</v>
      </c>
      <c r="P47" s="1">
        <f t="shared" si="4"/>
        <v>7594575.9513506098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5589591.2408324974</v>
      </c>
      <c r="U47" s="1">
        <f t="shared" ca="1" si="9"/>
        <v>10429828.863605533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Dataset!L48</f>
        <v>10331734.796576479</v>
      </c>
      <c r="E48" s="105">
        <f t="shared" ref="E48:F48" ca="1" si="47">E36</f>
        <v>358.74999999999994</v>
      </c>
      <c r="F48" s="105">
        <f t="shared" ca="1" si="47"/>
        <v>1.2</v>
      </c>
      <c r="G48" s="8">
        <f>Dataset!AR48</f>
        <v>30</v>
      </c>
      <c r="H48" s="8">
        <f>Dataset!BL48</f>
        <v>0</v>
      </c>
      <c r="I48" s="8">
        <f>Dataset!BF48</f>
        <v>0</v>
      </c>
      <c r="J48" s="8">
        <f>Dataset!BM48</f>
        <v>0</v>
      </c>
      <c r="K48" s="8">
        <f>Dataset!AM48</f>
        <v>677384</v>
      </c>
      <c r="M48" s="8">
        <f t="shared" si="31"/>
        <v>-3061641.28284716</v>
      </c>
      <c r="N48" s="1">
        <f t="shared" ca="1" si="32"/>
        <v>588201.71413791075</v>
      </c>
      <c r="O48" s="1">
        <f t="shared" ca="1" si="33"/>
        <v>5768.9644152996716</v>
      </c>
      <c r="P48" s="1">
        <f t="shared" si="4"/>
        <v>7349589.6303393003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5589591.2408324974</v>
      </c>
      <c r="U48" s="1">
        <f t="shared" ca="1" si="9"/>
        <v>10471510.266877849</v>
      </c>
    </row>
    <row r="49" spans="1:21">
      <c r="A49" s="7">
        <f>Dataset!A49</f>
        <v>42339</v>
      </c>
      <c r="B49">
        <f>Dataset!B49</f>
        <v>2015</v>
      </c>
      <c r="C49">
        <f>Dataset!C49</f>
        <v>12</v>
      </c>
      <c r="D49" s="8">
        <f>Dataset!L49</f>
        <v>10384820.161549082</v>
      </c>
      <c r="E49" s="105">
        <f t="shared" ref="E49:F49" ca="1" si="48">E37</f>
        <v>526.03</v>
      </c>
      <c r="F49" s="105">
        <f t="shared" ca="1" si="48"/>
        <v>0</v>
      </c>
      <c r="G49" s="8">
        <f>Dataset!AR49</f>
        <v>31</v>
      </c>
      <c r="H49" s="8">
        <f>Dataset!BL49</f>
        <v>0</v>
      </c>
      <c r="I49" s="8">
        <f>Dataset!BF49</f>
        <v>1</v>
      </c>
      <c r="J49" s="8">
        <f>Dataset!BM49</f>
        <v>0</v>
      </c>
      <c r="K49" s="8">
        <f>Dataset!AM49</f>
        <v>677384</v>
      </c>
      <c r="M49" s="8">
        <f t="shared" si="31"/>
        <v>-3061641.28284716</v>
      </c>
      <c r="N49" s="1">
        <f t="shared" ca="1" si="32"/>
        <v>862471.77055878809</v>
      </c>
      <c r="O49" s="1">
        <f t="shared" ca="1" si="33"/>
        <v>0</v>
      </c>
      <c r="P49" s="1">
        <f t="shared" si="4"/>
        <v>7594575.9513506098</v>
      </c>
      <c r="Q49" s="1">
        <f t="shared" si="5"/>
        <v>0</v>
      </c>
      <c r="R49" s="1">
        <f t="shared" si="6"/>
        <v>-571968.75197684194</v>
      </c>
      <c r="S49" s="1">
        <f t="shared" si="7"/>
        <v>0</v>
      </c>
      <c r="T49" s="1">
        <f t="shared" si="8"/>
        <v>5589591.2408324974</v>
      </c>
      <c r="U49" s="1">
        <f t="shared" ca="1" si="9"/>
        <v>10413028.927917894</v>
      </c>
    </row>
    <row r="50" spans="1:21">
      <c r="A50" s="7">
        <f>Dataset!A50</f>
        <v>42370</v>
      </c>
      <c r="B50">
        <f>Dataset!B50</f>
        <v>2016</v>
      </c>
      <c r="C50">
        <f>Dataset!C50</f>
        <v>1</v>
      </c>
      <c r="D50" s="8">
        <f>Dataset!L50</f>
        <v>11522349.908221055</v>
      </c>
      <c r="E50" s="105">
        <f t="shared" ref="E50:F50" ca="1" si="49">E38</f>
        <v>653.76</v>
      </c>
      <c r="F50" s="105">
        <f t="shared" ca="1" si="49"/>
        <v>0</v>
      </c>
      <c r="G50" s="8">
        <f>Dataset!AR50</f>
        <v>31</v>
      </c>
      <c r="H50" s="8">
        <f>Dataset!BL50</f>
        <v>0</v>
      </c>
      <c r="I50" s="8">
        <f>Dataset!BF50</f>
        <v>0</v>
      </c>
      <c r="J50" s="8">
        <f>Dataset!BM50</f>
        <v>0</v>
      </c>
      <c r="K50" s="8">
        <f>Dataset!AM50</f>
        <v>692620.80000000005</v>
      </c>
      <c r="M50" s="8">
        <f t="shared" si="31"/>
        <v>-3061641.28284716</v>
      </c>
      <c r="N50" s="1">
        <f t="shared" ca="1" si="32"/>
        <v>1071896.1745917788</v>
      </c>
      <c r="O50" s="1">
        <f t="shared" ca="1" si="33"/>
        <v>0</v>
      </c>
      <c r="P50" s="1">
        <f t="shared" si="4"/>
        <v>7594575.9513506098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5715321.2312342729</v>
      </c>
      <c r="U50" s="1">
        <f t="shared" ca="1" si="9"/>
        <v>11320152.074329501</v>
      </c>
    </row>
    <row r="51" spans="1:21">
      <c r="A51" s="7">
        <f>Dataset!A51</f>
        <v>42401</v>
      </c>
      <c r="B51">
        <f>Dataset!B51</f>
        <v>2016</v>
      </c>
      <c r="C51">
        <f>Dataset!C51</f>
        <v>2</v>
      </c>
      <c r="D51" s="8">
        <f>Dataset!L51</f>
        <v>11362355.364163456</v>
      </c>
      <c r="E51" s="105">
        <f t="shared" ref="E51:F51" ca="1" si="50">E39</f>
        <v>591.25000000000011</v>
      </c>
      <c r="F51" s="105">
        <f t="shared" ca="1" si="50"/>
        <v>0</v>
      </c>
      <c r="G51" s="8">
        <f>Dataset!AR51</f>
        <v>29</v>
      </c>
      <c r="H51" s="8">
        <f>Dataset!BL51</f>
        <v>0</v>
      </c>
      <c r="I51" s="8">
        <f>Dataset!BF51</f>
        <v>0</v>
      </c>
      <c r="J51" s="8">
        <f>Dataset!BM51</f>
        <v>0</v>
      </c>
      <c r="K51" s="8">
        <f>Dataset!AM51</f>
        <v>692620.80000000005</v>
      </c>
      <c r="M51" s="8">
        <f t="shared" si="31"/>
        <v>-3061641.28284716</v>
      </c>
      <c r="N51" s="1">
        <f t="shared" ca="1" si="32"/>
        <v>969405.61249906581</v>
      </c>
      <c r="O51" s="1">
        <f t="shared" ca="1" si="33"/>
        <v>0</v>
      </c>
      <c r="P51" s="1">
        <f t="shared" si="4"/>
        <v>7104603.3093279898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5715321.2312342729</v>
      </c>
      <c r="U51" s="1">
        <f t="shared" ca="1" si="9"/>
        <v>10727688.870214168</v>
      </c>
    </row>
    <row r="52" spans="1:21">
      <c r="A52" s="7">
        <f>Dataset!A52</f>
        <v>42430</v>
      </c>
      <c r="B52">
        <f>Dataset!B52</f>
        <v>2016</v>
      </c>
      <c r="C52">
        <f>Dataset!C52</f>
        <v>3</v>
      </c>
      <c r="D52" s="8">
        <f>Dataset!L52</f>
        <v>11443549.347929325</v>
      </c>
      <c r="E52" s="105">
        <f t="shared" ref="E52:F52" ca="1" si="51">E40</f>
        <v>515.66</v>
      </c>
      <c r="F52" s="105">
        <f t="shared" ca="1" si="51"/>
        <v>0</v>
      </c>
      <c r="G52" s="8">
        <f>Dataset!AR52</f>
        <v>31</v>
      </c>
      <c r="H52" s="8">
        <f>Dataset!BL52</f>
        <v>0</v>
      </c>
      <c r="I52" s="8">
        <f>Dataset!BF52</f>
        <v>0</v>
      </c>
      <c r="J52" s="8">
        <f>Dataset!BM52</f>
        <v>0</v>
      </c>
      <c r="K52" s="8">
        <f>Dataset!AM52</f>
        <v>692620.80000000005</v>
      </c>
      <c r="M52" s="8">
        <f t="shared" si="31"/>
        <v>-3061641.28284716</v>
      </c>
      <c r="N52" s="1">
        <f t="shared" ca="1" si="32"/>
        <v>845469.25689855078</v>
      </c>
      <c r="O52" s="1">
        <f t="shared" ca="1" si="33"/>
        <v>0</v>
      </c>
      <c r="P52" s="1">
        <f t="shared" si="4"/>
        <v>7594575.9513506098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5715321.2312342729</v>
      </c>
      <c r="U52" s="1">
        <f t="shared" ca="1" si="9"/>
        <v>11093725.156636273</v>
      </c>
    </row>
    <row r="53" spans="1:21">
      <c r="A53" s="7">
        <f>Dataset!A53</f>
        <v>42461</v>
      </c>
      <c r="B53">
        <f>Dataset!B53</f>
        <v>2016</v>
      </c>
      <c r="C53">
        <f>Dataset!C53</f>
        <v>4</v>
      </c>
      <c r="D53" s="8">
        <f>Dataset!L53</f>
        <v>10326762.677839415</v>
      </c>
      <c r="E53" s="105">
        <f t="shared" ref="E53:F53" ca="1" si="52">E41</f>
        <v>322.11</v>
      </c>
      <c r="F53" s="105">
        <f t="shared" ca="1" si="52"/>
        <v>0.08</v>
      </c>
      <c r="G53" s="8">
        <f>Dataset!AR53</f>
        <v>30</v>
      </c>
      <c r="H53" s="8">
        <f>Dataset!BL53</f>
        <v>0</v>
      </c>
      <c r="I53" s="8">
        <f>Dataset!BF53</f>
        <v>0</v>
      </c>
      <c r="J53" s="8">
        <f>Dataset!BM53</f>
        <v>0</v>
      </c>
      <c r="K53" s="8">
        <f>Dataset!AM53</f>
        <v>692620.80000000005</v>
      </c>
      <c r="M53" s="8">
        <f t="shared" si="31"/>
        <v>-3061641.28284716</v>
      </c>
      <c r="N53" s="1">
        <f t="shared" ca="1" si="32"/>
        <v>528127.25892951211</v>
      </c>
      <c r="O53" s="1">
        <f t="shared" ca="1" si="33"/>
        <v>384.59762768664478</v>
      </c>
      <c r="P53" s="1">
        <f t="shared" si="4"/>
        <v>7349589.6303393003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5715321.2312342729</v>
      </c>
      <c r="U53" s="1">
        <f t="shared" ca="1" si="9"/>
        <v>10531781.435283612</v>
      </c>
    </row>
    <row r="54" spans="1:21">
      <c r="A54" s="7">
        <f>Dataset!A54</f>
        <v>42491</v>
      </c>
      <c r="B54">
        <f>Dataset!B54</f>
        <v>2016</v>
      </c>
      <c r="C54">
        <f>Dataset!C54</f>
        <v>5</v>
      </c>
      <c r="D54" s="8">
        <f>Dataset!L54</f>
        <v>10989936.556001863</v>
      </c>
      <c r="E54" s="105">
        <f t="shared" ref="E54:F54" ca="1" si="53">E42</f>
        <v>141.16000000000003</v>
      </c>
      <c r="F54" s="105">
        <f t="shared" ca="1" si="53"/>
        <v>16.7</v>
      </c>
      <c r="G54" s="8">
        <f>Dataset!AR54</f>
        <v>31</v>
      </c>
      <c r="H54" s="8">
        <f>Dataset!BL54</f>
        <v>0</v>
      </c>
      <c r="I54" s="8">
        <f>Dataset!BF54</f>
        <v>0</v>
      </c>
      <c r="J54" s="8">
        <f>Dataset!BM54</f>
        <v>0</v>
      </c>
      <c r="K54" s="8">
        <f>Dataset!AM54</f>
        <v>692620.80000000005</v>
      </c>
      <c r="M54" s="8">
        <f t="shared" si="31"/>
        <v>-3061641.28284716</v>
      </c>
      <c r="N54" s="1">
        <f t="shared" ca="1" si="32"/>
        <v>231444.05287165858</v>
      </c>
      <c r="O54" s="1">
        <f t="shared" ca="1" si="33"/>
        <v>80284.754779587092</v>
      </c>
      <c r="P54" s="1">
        <f t="shared" si="4"/>
        <v>7594575.9513506098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5715321.2312342729</v>
      </c>
      <c r="U54" s="1">
        <f t="shared" ca="1" si="9"/>
        <v>10559984.707388967</v>
      </c>
    </row>
    <row r="55" spans="1:21">
      <c r="A55" s="7">
        <f>Dataset!A55</f>
        <v>42522</v>
      </c>
      <c r="B55">
        <f>Dataset!B55</f>
        <v>2016</v>
      </c>
      <c r="C55">
        <f>Dataset!C55</f>
        <v>6</v>
      </c>
      <c r="D55" s="8">
        <f>Dataset!L55</f>
        <v>10938490.763634181</v>
      </c>
      <c r="E55" s="105">
        <f t="shared" ref="E55:F55" ca="1" si="54">E43</f>
        <v>29.650000000000006</v>
      </c>
      <c r="F55" s="105">
        <f t="shared" ca="1" si="54"/>
        <v>37.15</v>
      </c>
      <c r="G55" s="8">
        <f>Dataset!AR55</f>
        <v>30</v>
      </c>
      <c r="H55" s="8">
        <f>Dataset!BL55</f>
        <v>0</v>
      </c>
      <c r="I55" s="8">
        <f>Dataset!BF55</f>
        <v>0</v>
      </c>
      <c r="J55" s="8">
        <f>Dataset!BM55</f>
        <v>0</v>
      </c>
      <c r="K55" s="8">
        <f>Dataset!AM55</f>
        <v>692620.80000000005</v>
      </c>
      <c r="M55" s="8">
        <f t="shared" si="31"/>
        <v>-3061641.28284716</v>
      </c>
      <c r="N55" s="1">
        <f t="shared" ca="1" si="32"/>
        <v>48613.744457669854</v>
      </c>
      <c r="O55" s="1">
        <f t="shared" ca="1" si="33"/>
        <v>178597.52335698565</v>
      </c>
      <c r="P55" s="1">
        <f t="shared" si="4"/>
        <v>7349589.6303393003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5715321.2312342729</v>
      </c>
      <c r="U55" s="1">
        <f t="shared" ca="1" si="9"/>
        <v>10230480.846541069</v>
      </c>
    </row>
    <row r="56" spans="1:21">
      <c r="A56" s="7">
        <f>Dataset!A56</f>
        <v>42552</v>
      </c>
      <c r="B56">
        <f>Dataset!B56</f>
        <v>2016</v>
      </c>
      <c r="C56">
        <f>Dataset!C56</f>
        <v>7</v>
      </c>
      <c r="D56" s="8">
        <f>Dataset!L56</f>
        <v>11041565.465770569</v>
      </c>
      <c r="E56" s="105">
        <f t="shared" ref="E56:F56" ca="1" si="55">E44</f>
        <v>1.36</v>
      </c>
      <c r="F56" s="105">
        <f t="shared" ca="1" si="55"/>
        <v>90.5</v>
      </c>
      <c r="G56" s="8">
        <f>Dataset!AR56</f>
        <v>31</v>
      </c>
      <c r="H56" s="8">
        <f>Dataset!BL56</f>
        <v>0</v>
      </c>
      <c r="I56" s="8">
        <f>Dataset!BF56</f>
        <v>0</v>
      </c>
      <c r="J56" s="8">
        <f>Dataset!BM56</f>
        <v>0</v>
      </c>
      <c r="K56" s="8">
        <f>Dataset!AM56</f>
        <v>692620.80000000005</v>
      </c>
      <c r="M56" s="8">
        <f t="shared" si="31"/>
        <v>-3061641.28284716</v>
      </c>
      <c r="N56" s="1">
        <f t="shared" ca="1" si="32"/>
        <v>2229.8378570803034</v>
      </c>
      <c r="O56" s="1">
        <f t="shared" ca="1" si="33"/>
        <v>435076.06632051693</v>
      </c>
      <c r="P56" s="1">
        <f t="shared" si="4"/>
        <v>7594575.9513506098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5715321.2312342729</v>
      </c>
      <c r="U56" s="1">
        <f t="shared" ca="1" si="9"/>
        <v>10685561.80391532</v>
      </c>
    </row>
    <row r="57" spans="1:21">
      <c r="A57" s="7">
        <f>Dataset!A57</f>
        <v>42583</v>
      </c>
      <c r="B57">
        <f>Dataset!B57</f>
        <v>2016</v>
      </c>
      <c r="C57">
        <f>Dataset!C57</f>
        <v>8</v>
      </c>
      <c r="D57" s="8">
        <f>Dataset!L57</f>
        <v>11481801.456296286</v>
      </c>
      <c r="E57" s="105">
        <f t="shared" ref="E57:F57" ca="1" si="56">E45</f>
        <v>1.77</v>
      </c>
      <c r="F57" s="105">
        <f t="shared" ca="1" si="56"/>
        <v>83.38</v>
      </c>
      <c r="G57" s="8">
        <f>Dataset!AR57</f>
        <v>31</v>
      </c>
      <c r="H57" s="8">
        <f>Dataset!BL57</f>
        <v>0</v>
      </c>
      <c r="I57" s="8">
        <f>Dataset!BF57</f>
        <v>0</v>
      </c>
      <c r="J57" s="8">
        <f>Dataset!BM57</f>
        <v>0</v>
      </c>
      <c r="K57" s="8">
        <f>Dataset!AM57</f>
        <v>692620.80000000005</v>
      </c>
      <c r="M57" s="8">
        <f t="shared" si="31"/>
        <v>-3061641.28284716</v>
      </c>
      <c r="N57" s="1">
        <f t="shared" ca="1" si="32"/>
        <v>2902.06838752363</v>
      </c>
      <c r="O57" s="1">
        <f t="shared" ca="1" si="33"/>
        <v>400846.87745640549</v>
      </c>
      <c r="P57" s="1">
        <f t="shared" si="4"/>
        <v>7594575.9513506098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5715321.2312342729</v>
      </c>
      <c r="U57" s="1">
        <f t="shared" ca="1" si="9"/>
        <v>10652004.845581653</v>
      </c>
    </row>
    <row r="58" spans="1:21">
      <c r="A58" s="7">
        <f>Dataset!A58</f>
        <v>42614</v>
      </c>
      <c r="B58">
        <f>Dataset!B58</f>
        <v>2016</v>
      </c>
      <c r="C58">
        <f>Dataset!C58</f>
        <v>9</v>
      </c>
      <c r="D58" s="8">
        <f>Dataset!L58</f>
        <v>10829491.170907196</v>
      </c>
      <c r="E58" s="105">
        <f t="shared" ref="E58:F58" ca="1" si="57">E46</f>
        <v>35.700000000000003</v>
      </c>
      <c r="F58" s="105">
        <f t="shared" ca="1" si="57"/>
        <v>35.83</v>
      </c>
      <c r="G58" s="8">
        <f>Dataset!AR58</f>
        <v>30</v>
      </c>
      <c r="H58" s="8">
        <f>Dataset!BL58</f>
        <v>0</v>
      </c>
      <c r="I58" s="8">
        <f>Dataset!BF58</f>
        <v>0</v>
      </c>
      <c r="J58" s="8">
        <f>Dataset!BM58</f>
        <v>0</v>
      </c>
      <c r="K58" s="8">
        <f>Dataset!AM58</f>
        <v>692620.80000000005</v>
      </c>
      <c r="M58" s="8">
        <f t="shared" si="31"/>
        <v>-3061641.28284716</v>
      </c>
      <c r="N58" s="1">
        <f t="shared" ca="1" si="32"/>
        <v>58533.243748357963</v>
      </c>
      <c r="O58" s="1">
        <f t="shared" ca="1" si="33"/>
        <v>172251.66250015603</v>
      </c>
      <c r="P58" s="1">
        <f t="shared" si="4"/>
        <v>7349589.6303393003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5715321.2312342729</v>
      </c>
      <c r="U58" s="1">
        <f t="shared" ca="1" si="9"/>
        <v>10234054.484974928</v>
      </c>
    </row>
    <row r="59" spans="1:21">
      <c r="A59" s="7">
        <f>Dataset!A59</f>
        <v>42644</v>
      </c>
      <c r="B59">
        <f>Dataset!B59</f>
        <v>2016</v>
      </c>
      <c r="C59">
        <f>Dataset!C59</f>
        <v>10</v>
      </c>
      <c r="D59" s="8">
        <f>Dataset!L59</f>
        <v>11116512.222493669</v>
      </c>
      <c r="E59" s="105">
        <f t="shared" ref="E59:F59" ca="1" si="58">E47</f>
        <v>173.91</v>
      </c>
      <c r="F59" s="105">
        <f t="shared" ca="1" si="58"/>
        <v>4.6100000000000003</v>
      </c>
      <c r="G59" s="8">
        <f>Dataset!AR59</f>
        <v>31</v>
      </c>
      <c r="H59" s="8">
        <f>Dataset!BL59</f>
        <v>0</v>
      </c>
      <c r="I59" s="8">
        <f>Dataset!BF59</f>
        <v>0</v>
      </c>
      <c r="J59" s="8">
        <f>Dataset!BM59</f>
        <v>0</v>
      </c>
      <c r="K59" s="8">
        <f>Dataset!AM59</f>
        <v>692620.80000000005</v>
      </c>
      <c r="M59" s="8">
        <f t="shared" si="31"/>
        <v>-3061641.28284716</v>
      </c>
      <c r="N59" s="1">
        <f t="shared" ca="1" si="32"/>
        <v>285140.51597414375</v>
      </c>
      <c r="O59" s="1">
        <f t="shared" ca="1" si="33"/>
        <v>22162.438295442906</v>
      </c>
      <c r="P59" s="1">
        <f t="shared" si="4"/>
        <v>7594575.9513506098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5715321.2312342729</v>
      </c>
      <c r="U59" s="1">
        <f t="shared" ca="1" si="9"/>
        <v>10555558.854007309</v>
      </c>
    </row>
    <row r="60" spans="1:21">
      <c r="A60" s="7">
        <f>Dataset!A60</f>
        <v>42675</v>
      </c>
      <c r="B60">
        <f>Dataset!B60</f>
        <v>2016</v>
      </c>
      <c r="C60">
        <f>Dataset!C60</f>
        <v>11</v>
      </c>
      <c r="D60" s="8">
        <f>Dataset!L60</f>
        <v>10974336.167164927</v>
      </c>
      <c r="E60" s="105">
        <f t="shared" ref="E60:F60" ca="1" si="59">E48</f>
        <v>358.74999999999994</v>
      </c>
      <c r="F60" s="105">
        <f t="shared" ca="1" si="59"/>
        <v>1.2</v>
      </c>
      <c r="G60" s="8">
        <f>Dataset!AR60</f>
        <v>30</v>
      </c>
      <c r="H60" s="8">
        <f>Dataset!BL60</f>
        <v>0</v>
      </c>
      <c r="I60" s="8">
        <f>Dataset!BF60</f>
        <v>0</v>
      </c>
      <c r="J60" s="8">
        <f>Dataset!BM60</f>
        <v>0</v>
      </c>
      <c r="K60" s="8">
        <f>Dataset!AM60</f>
        <v>692620.80000000005</v>
      </c>
      <c r="M60" s="8">
        <f t="shared" si="31"/>
        <v>-3061641.28284716</v>
      </c>
      <c r="N60" s="1">
        <f t="shared" ca="1" si="32"/>
        <v>588201.71413791075</v>
      </c>
      <c r="O60" s="1">
        <f t="shared" ca="1" si="33"/>
        <v>5768.9644152996716</v>
      </c>
      <c r="P60" s="1">
        <f t="shared" si="4"/>
        <v>7349589.6303393003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5715321.2312342729</v>
      </c>
      <c r="U60" s="1">
        <f t="shared" ca="1" si="9"/>
        <v>10597240.257279623</v>
      </c>
    </row>
    <row r="61" spans="1:21">
      <c r="A61" s="7">
        <f>Dataset!A61</f>
        <v>42705</v>
      </c>
      <c r="B61">
        <f>Dataset!B61</f>
        <v>2016</v>
      </c>
      <c r="C61">
        <f>Dataset!C61</f>
        <v>12</v>
      </c>
      <c r="D61" s="8">
        <f>Dataset!L61</f>
        <v>10477480.747742252</v>
      </c>
      <c r="E61" s="105">
        <f t="shared" ref="E61:F61" ca="1" si="60">E49</f>
        <v>526.03</v>
      </c>
      <c r="F61" s="105">
        <f t="shared" ca="1" si="60"/>
        <v>0</v>
      </c>
      <c r="G61" s="8">
        <f>Dataset!AR61</f>
        <v>31</v>
      </c>
      <c r="H61" s="8">
        <f>Dataset!BL61</f>
        <v>0</v>
      </c>
      <c r="I61" s="8">
        <f>Dataset!BF61</f>
        <v>1</v>
      </c>
      <c r="J61" s="8">
        <f>Dataset!BM61</f>
        <v>0</v>
      </c>
      <c r="K61" s="8">
        <f>Dataset!AM61</f>
        <v>692620.80000000005</v>
      </c>
      <c r="M61" s="8">
        <f t="shared" si="31"/>
        <v>-3061641.28284716</v>
      </c>
      <c r="N61" s="1">
        <f t="shared" ca="1" si="32"/>
        <v>862471.77055878809</v>
      </c>
      <c r="O61" s="1">
        <f t="shared" ca="1" si="33"/>
        <v>0</v>
      </c>
      <c r="P61" s="1">
        <f t="shared" si="4"/>
        <v>7594575.9513506098</v>
      </c>
      <c r="Q61" s="1">
        <f t="shared" si="5"/>
        <v>0</v>
      </c>
      <c r="R61" s="1">
        <f t="shared" si="6"/>
        <v>-571968.75197684194</v>
      </c>
      <c r="S61" s="1">
        <f t="shared" si="7"/>
        <v>0</v>
      </c>
      <c r="T61" s="1">
        <f t="shared" si="8"/>
        <v>5715321.2312342729</v>
      </c>
      <c r="U61" s="1">
        <f t="shared" ca="1" si="9"/>
        <v>10538758.918319669</v>
      </c>
    </row>
    <row r="62" spans="1:21">
      <c r="A62" s="7">
        <f>Dataset!A62</f>
        <v>42736</v>
      </c>
      <c r="B62">
        <f>Dataset!B62</f>
        <v>2017</v>
      </c>
      <c r="C62">
        <f>Dataset!C62</f>
        <v>1</v>
      </c>
      <c r="D62" s="8">
        <f>Dataset!L62</f>
        <v>11624581.712659625</v>
      </c>
      <c r="E62" s="105">
        <f t="shared" ref="E62:F62" ca="1" si="61">E50</f>
        <v>653.76</v>
      </c>
      <c r="F62" s="105">
        <f t="shared" ca="1" si="61"/>
        <v>0</v>
      </c>
      <c r="G62" s="8">
        <f>Dataset!AR62</f>
        <v>31</v>
      </c>
      <c r="H62" s="8">
        <f>Dataset!BL62</f>
        <v>0</v>
      </c>
      <c r="I62" s="8">
        <f>Dataset!BF62</f>
        <v>0</v>
      </c>
      <c r="J62" s="8">
        <f>Dataset!BM62</f>
        <v>0</v>
      </c>
      <c r="K62" s="8">
        <f>Dataset!AM62</f>
        <v>711695.1</v>
      </c>
      <c r="M62" s="8">
        <f t="shared" si="31"/>
        <v>-3061641.28284716</v>
      </c>
      <c r="N62" s="1">
        <f t="shared" ca="1" si="32"/>
        <v>1071896.1745917788</v>
      </c>
      <c r="O62" s="1">
        <f t="shared" ca="1" si="33"/>
        <v>0</v>
      </c>
      <c r="P62" s="1">
        <f t="shared" si="4"/>
        <v>7594575.9513506098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5872717.2432525838</v>
      </c>
      <c r="U62" s="1">
        <f t="shared" ca="1" si="9"/>
        <v>11477548.086347811</v>
      </c>
    </row>
    <row r="63" spans="1:21">
      <c r="A63" s="7">
        <f>Dataset!A63</f>
        <v>42767</v>
      </c>
      <c r="B63">
        <f>Dataset!B63</f>
        <v>2017</v>
      </c>
      <c r="C63">
        <f>Dataset!C63</f>
        <v>2</v>
      </c>
      <c r="D63" s="8">
        <f>Dataset!L63</f>
        <v>10638201.885609536</v>
      </c>
      <c r="E63" s="105">
        <f t="shared" ref="E63:F63" ca="1" si="62">E51</f>
        <v>591.25000000000011</v>
      </c>
      <c r="F63" s="105">
        <f t="shared" ca="1" si="62"/>
        <v>0</v>
      </c>
      <c r="G63" s="8">
        <f>Dataset!AR63</f>
        <v>28</v>
      </c>
      <c r="H63" s="8">
        <f>Dataset!BL63</f>
        <v>0</v>
      </c>
      <c r="I63" s="8">
        <f>Dataset!BF63</f>
        <v>0</v>
      </c>
      <c r="J63" s="8">
        <f>Dataset!BM63</f>
        <v>0</v>
      </c>
      <c r="K63" s="8">
        <f>Dataset!AM63</f>
        <v>711695.1</v>
      </c>
      <c r="M63" s="8">
        <f t="shared" si="31"/>
        <v>-3061641.28284716</v>
      </c>
      <c r="N63" s="1">
        <f t="shared" ca="1" si="32"/>
        <v>969405.61249906581</v>
      </c>
      <c r="O63" s="1">
        <f t="shared" ca="1" si="33"/>
        <v>0</v>
      </c>
      <c r="P63" s="1">
        <f t="shared" si="4"/>
        <v>6859616.9883166803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5872717.2432525838</v>
      </c>
      <c r="U63" s="1">
        <f t="shared" ca="1" si="9"/>
        <v>10640098.561221171</v>
      </c>
    </row>
    <row r="64" spans="1:21">
      <c r="A64" s="7">
        <f>Dataset!A64</f>
        <v>42795</v>
      </c>
      <c r="B64">
        <f>Dataset!B64</f>
        <v>2017</v>
      </c>
      <c r="C64">
        <f>Dataset!C64</f>
        <v>3</v>
      </c>
      <c r="D64" s="8">
        <f>Dataset!L64</f>
        <v>11697306.266582021</v>
      </c>
      <c r="E64" s="105">
        <f t="shared" ref="E64:F64" ca="1" si="63">E52</f>
        <v>515.66</v>
      </c>
      <c r="F64" s="105">
        <f t="shared" ca="1" si="63"/>
        <v>0</v>
      </c>
      <c r="G64" s="8">
        <f>Dataset!AR64</f>
        <v>31</v>
      </c>
      <c r="H64" s="8">
        <f>Dataset!BL64</f>
        <v>0</v>
      </c>
      <c r="I64" s="8">
        <f>Dataset!BF64</f>
        <v>0</v>
      </c>
      <c r="J64" s="8">
        <f>Dataset!BM64</f>
        <v>0</v>
      </c>
      <c r="K64" s="8">
        <f>Dataset!AM64</f>
        <v>711695.1</v>
      </c>
      <c r="M64" s="8">
        <f t="shared" si="31"/>
        <v>-3061641.28284716</v>
      </c>
      <c r="N64" s="1">
        <f t="shared" ca="1" si="32"/>
        <v>845469.25689855078</v>
      </c>
      <c r="O64" s="1">
        <f t="shared" ca="1" si="33"/>
        <v>0</v>
      </c>
      <c r="P64" s="1">
        <f t="shared" si="4"/>
        <v>7594575.9513506098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5872717.2432525838</v>
      </c>
      <c r="U64" s="1">
        <f t="shared" ca="1" si="9"/>
        <v>11251121.168654583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Dataset!L65</f>
        <v>9856283.4458161946</v>
      </c>
      <c r="E65" s="105">
        <f t="shared" ref="E65:F65" ca="1" si="64">E53</f>
        <v>322.11</v>
      </c>
      <c r="F65" s="105">
        <f t="shared" ca="1" si="64"/>
        <v>0.08</v>
      </c>
      <c r="G65" s="8">
        <f>Dataset!AR65</f>
        <v>30</v>
      </c>
      <c r="H65" s="8">
        <f>Dataset!BL65</f>
        <v>0</v>
      </c>
      <c r="I65" s="8">
        <f>Dataset!BF65</f>
        <v>0</v>
      </c>
      <c r="J65" s="8">
        <f>Dataset!BM65</f>
        <v>0</v>
      </c>
      <c r="K65" s="8">
        <f>Dataset!AM65</f>
        <v>711695.1</v>
      </c>
      <c r="M65" s="8">
        <f t="shared" si="31"/>
        <v>-3061641.28284716</v>
      </c>
      <c r="N65" s="1">
        <f t="shared" ca="1" si="32"/>
        <v>528127.25892951211</v>
      </c>
      <c r="O65" s="1">
        <f t="shared" ca="1" si="33"/>
        <v>384.59762768664478</v>
      </c>
      <c r="P65" s="1">
        <f t="shared" si="4"/>
        <v>7349589.6303393003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5872717.2432525838</v>
      </c>
      <c r="U65" s="1">
        <f t="shared" ca="1" si="9"/>
        <v>10689177.447301924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Dataset!L66</f>
        <v>10617108.286173008</v>
      </c>
      <c r="E66" s="105">
        <f t="shared" ref="E66:F66" ca="1" si="65">E54</f>
        <v>141.16000000000003</v>
      </c>
      <c r="F66" s="105">
        <f t="shared" ca="1" si="65"/>
        <v>16.7</v>
      </c>
      <c r="G66" s="8">
        <f>Dataset!AR66</f>
        <v>31</v>
      </c>
      <c r="H66" s="8">
        <f>Dataset!BL66</f>
        <v>0</v>
      </c>
      <c r="I66" s="8">
        <f>Dataset!BF66</f>
        <v>0</v>
      </c>
      <c r="J66" s="8">
        <f>Dataset!BM66</f>
        <v>0</v>
      </c>
      <c r="K66" s="8">
        <f>Dataset!AM66</f>
        <v>711695.1</v>
      </c>
      <c r="M66" s="8">
        <f t="shared" ref="M66:M97" si="66">$Z$10</f>
        <v>-3061641.28284716</v>
      </c>
      <c r="N66" s="1">
        <f t="shared" ref="N66:N97" ca="1" si="67">E66*$Z$11</f>
        <v>231444.05287165858</v>
      </c>
      <c r="O66" s="1">
        <f t="shared" ref="O66:O97" ca="1" si="68">F66*$Z$12</f>
        <v>80284.754779587092</v>
      </c>
      <c r="P66" s="1">
        <f t="shared" si="4"/>
        <v>7594575.9513506098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5872717.2432525838</v>
      </c>
      <c r="U66" s="1">
        <f t="shared" ca="1" si="9"/>
        <v>10717380.719407279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Dataset!L67</f>
        <v>10524821.658453234</v>
      </c>
      <c r="E67" s="105">
        <f t="shared" ref="E67:F67" ca="1" si="69">E55</f>
        <v>29.650000000000006</v>
      </c>
      <c r="F67" s="105">
        <f t="shared" ca="1" si="69"/>
        <v>37.15</v>
      </c>
      <c r="G67" s="8">
        <f>Dataset!AR67</f>
        <v>30</v>
      </c>
      <c r="H67" s="8">
        <f>Dataset!BL67</f>
        <v>0</v>
      </c>
      <c r="I67" s="8">
        <f>Dataset!BF67</f>
        <v>0</v>
      </c>
      <c r="J67" s="8">
        <f>Dataset!BM67</f>
        <v>0</v>
      </c>
      <c r="K67" s="8">
        <f>Dataset!AM67</f>
        <v>711695.1</v>
      </c>
      <c r="M67" s="8">
        <f t="shared" si="66"/>
        <v>-3061641.28284716</v>
      </c>
      <c r="N67" s="1">
        <f t="shared" ca="1" si="67"/>
        <v>48613.744457669854</v>
      </c>
      <c r="O67" s="1">
        <f t="shared" ca="1" si="68"/>
        <v>178597.52335698565</v>
      </c>
      <c r="P67" s="1">
        <f t="shared" ref="P67:P98" si="70">G67*$Z$13</f>
        <v>7349589.6303393003</v>
      </c>
      <c r="Q67" s="1">
        <f t="shared" ref="Q67:Q98" si="71">H67*$Z$14</f>
        <v>0</v>
      </c>
      <c r="R67" s="1">
        <f t="shared" ref="R67:R98" si="72">I67*$Z$15</f>
        <v>0</v>
      </c>
      <c r="S67" s="1">
        <f t="shared" ref="S67:S130" si="73">J67*$Z$16</f>
        <v>0</v>
      </c>
      <c r="T67" s="1">
        <f t="shared" ref="T67:T130" si="74">K67*$Z$17</f>
        <v>5872717.2432525838</v>
      </c>
      <c r="U67" s="1">
        <f t="shared" ref="U67:U130" ca="1" si="75">SUM(M67:T67)</f>
        <v>10387876.858559381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Dataset!L68</f>
        <v>9893170.2734729256</v>
      </c>
      <c r="E68" s="105">
        <f t="shared" ref="E68:F68" ca="1" si="76">E56</f>
        <v>1.36</v>
      </c>
      <c r="F68" s="105">
        <f t="shared" ca="1" si="76"/>
        <v>90.5</v>
      </c>
      <c r="G68" s="8">
        <f>Dataset!AR68</f>
        <v>31</v>
      </c>
      <c r="H68" s="8">
        <f>Dataset!BL68</f>
        <v>0</v>
      </c>
      <c r="I68" s="8">
        <f>Dataset!BF68</f>
        <v>0</v>
      </c>
      <c r="J68" s="8">
        <f>Dataset!BM68</f>
        <v>0</v>
      </c>
      <c r="K68" s="8">
        <f>Dataset!AM68</f>
        <v>711695.1</v>
      </c>
      <c r="M68" s="8">
        <f t="shared" si="66"/>
        <v>-3061641.28284716</v>
      </c>
      <c r="N68" s="1">
        <f t="shared" ca="1" si="67"/>
        <v>2229.8378570803034</v>
      </c>
      <c r="O68" s="1">
        <f t="shared" ca="1" si="68"/>
        <v>435076.06632051693</v>
      </c>
      <c r="P68" s="1">
        <f t="shared" si="70"/>
        <v>7594575.9513506098</v>
      </c>
      <c r="Q68" s="1">
        <f t="shared" si="71"/>
        <v>0</v>
      </c>
      <c r="R68" s="1">
        <f t="shared" si="72"/>
        <v>0</v>
      </c>
      <c r="S68" s="1">
        <f t="shared" si="73"/>
        <v>0</v>
      </c>
      <c r="T68" s="1">
        <f t="shared" si="74"/>
        <v>5872717.2432525838</v>
      </c>
      <c r="U68" s="1">
        <f t="shared" ca="1" si="75"/>
        <v>10842957.81593363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Dataset!L69</f>
        <v>10494250.710027773</v>
      </c>
      <c r="E69" s="105">
        <f t="shared" ref="E69:F69" ca="1" si="77">E57</f>
        <v>1.77</v>
      </c>
      <c r="F69" s="105">
        <f t="shared" ca="1" si="77"/>
        <v>83.38</v>
      </c>
      <c r="G69" s="8">
        <f>Dataset!AR69</f>
        <v>31</v>
      </c>
      <c r="H69" s="8">
        <f>Dataset!BL69</f>
        <v>0</v>
      </c>
      <c r="I69" s="8">
        <f>Dataset!BF69</f>
        <v>0</v>
      </c>
      <c r="J69" s="8">
        <f>Dataset!BM69</f>
        <v>0</v>
      </c>
      <c r="K69" s="8">
        <f>Dataset!AM69</f>
        <v>711695.1</v>
      </c>
      <c r="M69" s="8">
        <f t="shared" si="66"/>
        <v>-3061641.28284716</v>
      </c>
      <c r="N69" s="1">
        <f t="shared" ca="1" si="67"/>
        <v>2902.06838752363</v>
      </c>
      <c r="O69" s="1">
        <f t="shared" ca="1" si="68"/>
        <v>400846.87745640549</v>
      </c>
      <c r="P69" s="1">
        <f t="shared" si="70"/>
        <v>7594575.9513506098</v>
      </c>
      <c r="Q69" s="1">
        <f t="shared" si="71"/>
        <v>0</v>
      </c>
      <c r="R69" s="1">
        <f t="shared" si="72"/>
        <v>0</v>
      </c>
      <c r="S69" s="1">
        <f t="shared" si="73"/>
        <v>0</v>
      </c>
      <c r="T69" s="1">
        <f t="shared" si="74"/>
        <v>5872717.2432525838</v>
      </c>
      <c r="U69" s="1">
        <f t="shared" ca="1" si="75"/>
        <v>10809400.857599963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Dataset!L70</f>
        <v>10794718.500559</v>
      </c>
      <c r="E70" s="105">
        <f t="shared" ref="E70:F70" ca="1" si="78">E58</f>
        <v>35.700000000000003</v>
      </c>
      <c r="F70" s="105">
        <f t="shared" ca="1" si="78"/>
        <v>35.83</v>
      </c>
      <c r="G70" s="8">
        <f>Dataset!AR70</f>
        <v>30</v>
      </c>
      <c r="H70" s="8">
        <f>Dataset!BL70</f>
        <v>0</v>
      </c>
      <c r="I70" s="8">
        <f>Dataset!BF70</f>
        <v>0</v>
      </c>
      <c r="J70" s="8">
        <f>Dataset!BM70</f>
        <v>0</v>
      </c>
      <c r="K70" s="8">
        <f>Dataset!AM70</f>
        <v>711695.1</v>
      </c>
      <c r="M70" s="8">
        <f t="shared" si="66"/>
        <v>-3061641.28284716</v>
      </c>
      <c r="N70" s="1">
        <f t="shared" ca="1" si="67"/>
        <v>58533.243748357963</v>
      </c>
      <c r="O70" s="1">
        <f t="shared" ca="1" si="68"/>
        <v>172251.66250015603</v>
      </c>
      <c r="P70" s="1">
        <f t="shared" si="70"/>
        <v>7349589.6303393003</v>
      </c>
      <c r="Q70" s="1">
        <f t="shared" si="71"/>
        <v>0</v>
      </c>
      <c r="R70" s="1">
        <f t="shared" si="72"/>
        <v>0</v>
      </c>
      <c r="S70" s="1">
        <f t="shared" si="73"/>
        <v>0</v>
      </c>
      <c r="T70" s="1">
        <f t="shared" si="74"/>
        <v>5872717.2432525838</v>
      </c>
      <c r="U70" s="1">
        <f t="shared" ca="1" si="75"/>
        <v>10391450.496993238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Dataset!L71</f>
        <v>11272386.319090182</v>
      </c>
      <c r="E71" s="105">
        <f t="shared" ref="E71:F71" ca="1" si="79">E59</f>
        <v>173.91</v>
      </c>
      <c r="F71" s="105">
        <f t="shared" ca="1" si="79"/>
        <v>4.6100000000000003</v>
      </c>
      <c r="G71" s="8">
        <f>Dataset!AR71</f>
        <v>31</v>
      </c>
      <c r="H71" s="8">
        <f>Dataset!BL71</f>
        <v>0</v>
      </c>
      <c r="I71" s="8">
        <f>Dataset!BF71</f>
        <v>0</v>
      </c>
      <c r="J71" s="8">
        <f>Dataset!BM71</f>
        <v>0</v>
      </c>
      <c r="K71" s="8">
        <f>Dataset!AM71</f>
        <v>711695.1</v>
      </c>
      <c r="M71" s="8">
        <f t="shared" si="66"/>
        <v>-3061641.28284716</v>
      </c>
      <c r="N71" s="1">
        <f t="shared" ca="1" si="67"/>
        <v>285140.51597414375</v>
      </c>
      <c r="O71" s="1">
        <f t="shared" ca="1" si="68"/>
        <v>22162.438295442906</v>
      </c>
      <c r="P71" s="1">
        <f t="shared" si="70"/>
        <v>7594575.9513506098</v>
      </c>
      <c r="Q71" s="1">
        <f t="shared" si="71"/>
        <v>0</v>
      </c>
      <c r="R71" s="1">
        <f t="shared" si="72"/>
        <v>0</v>
      </c>
      <c r="S71" s="1">
        <f t="shared" si="73"/>
        <v>0</v>
      </c>
      <c r="T71" s="1">
        <f t="shared" si="74"/>
        <v>5872717.2432525838</v>
      </c>
      <c r="U71" s="1">
        <f t="shared" ca="1" si="75"/>
        <v>10712954.866025619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Dataset!L72</f>
        <v>11216996.214449819</v>
      </c>
      <c r="E72" s="105">
        <f t="shared" ref="E72:F72" ca="1" si="80">E60</f>
        <v>358.74999999999994</v>
      </c>
      <c r="F72" s="105">
        <f t="shared" ca="1" si="80"/>
        <v>1.2</v>
      </c>
      <c r="G72" s="8">
        <f>Dataset!AR72</f>
        <v>30</v>
      </c>
      <c r="H72" s="8">
        <f>Dataset!BL72</f>
        <v>0</v>
      </c>
      <c r="I72" s="8">
        <f>Dataset!BF72</f>
        <v>0</v>
      </c>
      <c r="J72" s="8">
        <f>Dataset!BM72</f>
        <v>0</v>
      </c>
      <c r="K72" s="8">
        <f>Dataset!AM72</f>
        <v>711695.1</v>
      </c>
      <c r="M72" s="8">
        <f t="shared" si="66"/>
        <v>-3061641.28284716</v>
      </c>
      <c r="N72" s="1">
        <f t="shared" ca="1" si="67"/>
        <v>588201.71413791075</v>
      </c>
      <c r="O72" s="1">
        <f t="shared" ca="1" si="68"/>
        <v>5768.9644152996716</v>
      </c>
      <c r="P72" s="1">
        <f t="shared" si="70"/>
        <v>7349589.6303393003</v>
      </c>
      <c r="Q72" s="1">
        <f t="shared" si="71"/>
        <v>0</v>
      </c>
      <c r="R72" s="1">
        <f t="shared" si="72"/>
        <v>0</v>
      </c>
      <c r="S72" s="1">
        <f t="shared" si="73"/>
        <v>0</v>
      </c>
      <c r="T72" s="1">
        <f t="shared" si="74"/>
        <v>5872717.2432525838</v>
      </c>
      <c r="U72" s="1">
        <f t="shared" ca="1" si="75"/>
        <v>10754636.269297935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Dataset!L73</f>
        <v>11074275.177085051</v>
      </c>
      <c r="E73" s="105">
        <f t="shared" ref="E73:F73" ca="1" si="81">E61</f>
        <v>526.03</v>
      </c>
      <c r="F73" s="105">
        <f t="shared" ca="1" si="81"/>
        <v>0</v>
      </c>
      <c r="G73" s="8">
        <f>Dataset!AR73</f>
        <v>31</v>
      </c>
      <c r="H73" s="8">
        <f>Dataset!BL73</f>
        <v>0</v>
      </c>
      <c r="I73" s="8">
        <f>Dataset!BF73</f>
        <v>1</v>
      </c>
      <c r="J73" s="8">
        <f>Dataset!BM73</f>
        <v>0</v>
      </c>
      <c r="K73" s="8">
        <f>Dataset!AM73</f>
        <v>711695.1</v>
      </c>
      <c r="M73" s="8">
        <f t="shared" si="66"/>
        <v>-3061641.28284716</v>
      </c>
      <c r="N73" s="1">
        <f t="shared" ca="1" si="67"/>
        <v>862471.77055878809</v>
      </c>
      <c r="O73" s="1">
        <f t="shared" ca="1" si="68"/>
        <v>0</v>
      </c>
      <c r="P73" s="1">
        <f t="shared" si="70"/>
        <v>7594575.9513506098</v>
      </c>
      <c r="Q73" s="1">
        <f t="shared" si="71"/>
        <v>0</v>
      </c>
      <c r="R73" s="1">
        <f t="shared" si="72"/>
        <v>-571968.75197684194</v>
      </c>
      <c r="S73" s="1">
        <f t="shared" si="73"/>
        <v>0</v>
      </c>
      <c r="T73" s="1">
        <f t="shared" si="74"/>
        <v>5872717.2432525838</v>
      </c>
      <c r="U73" s="1">
        <f t="shared" ca="1" si="75"/>
        <v>10696154.93033798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Dataset!L74</f>
        <v>12542863.601587992</v>
      </c>
      <c r="E74" s="105">
        <f t="shared" ref="E74:F74" ca="1" si="82">E62</f>
        <v>653.76</v>
      </c>
      <c r="F74" s="105">
        <f t="shared" ca="1" si="82"/>
        <v>0</v>
      </c>
      <c r="G74" s="8">
        <f>Dataset!AR74</f>
        <v>31</v>
      </c>
      <c r="H74" s="8">
        <f>Dataset!BL74</f>
        <v>0</v>
      </c>
      <c r="I74" s="8">
        <f>Dataset!BF74</f>
        <v>0</v>
      </c>
      <c r="J74" s="8">
        <f>Dataset!BM74</f>
        <v>0</v>
      </c>
      <c r="K74" s="8">
        <f>Dataset!AM74</f>
        <v>735936.1</v>
      </c>
      <c r="M74" s="8">
        <f t="shared" si="66"/>
        <v>-3061641.28284716</v>
      </c>
      <c r="N74" s="1">
        <f t="shared" ca="1" si="67"/>
        <v>1071896.1745917788</v>
      </c>
      <c r="O74" s="1">
        <f t="shared" ca="1" si="68"/>
        <v>0</v>
      </c>
      <c r="P74" s="1">
        <f t="shared" si="70"/>
        <v>7594575.9513506098</v>
      </c>
      <c r="Q74" s="1">
        <f t="shared" si="71"/>
        <v>0</v>
      </c>
      <c r="R74" s="1">
        <f t="shared" si="72"/>
        <v>0</v>
      </c>
      <c r="S74" s="1">
        <f t="shared" si="73"/>
        <v>0</v>
      </c>
      <c r="T74" s="1">
        <f t="shared" si="74"/>
        <v>6072747.4790848745</v>
      </c>
      <c r="U74" s="1">
        <f t="shared" ca="1" si="75"/>
        <v>11677578.322180104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Dataset!L75</f>
        <v>11050955.098477909</v>
      </c>
      <c r="E75" s="105">
        <f t="shared" ref="E75:F75" ca="1" si="83">E63</f>
        <v>591.25000000000011</v>
      </c>
      <c r="F75" s="105">
        <f t="shared" ca="1" si="83"/>
        <v>0</v>
      </c>
      <c r="G75" s="8">
        <f>Dataset!AR75</f>
        <v>28</v>
      </c>
      <c r="H75" s="8">
        <f>Dataset!BL75</f>
        <v>0</v>
      </c>
      <c r="I75" s="8">
        <f>Dataset!BF75</f>
        <v>0</v>
      </c>
      <c r="J75" s="8">
        <f>Dataset!BM75</f>
        <v>0</v>
      </c>
      <c r="K75" s="8">
        <f>Dataset!AM75</f>
        <v>735936.1</v>
      </c>
      <c r="M75" s="8">
        <f t="shared" si="66"/>
        <v>-3061641.28284716</v>
      </c>
      <c r="N75" s="1">
        <f t="shared" ca="1" si="67"/>
        <v>969405.61249906581</v>
      </c>
      <c r="O75" s="1">
        <f t="shared" ca="1" si="68"/>
        <v>0</v>
      </c>
      <c r="P75" s="1">
        <f t="shared" si="70"/>
        <v>6859616.9883166803</v>
      </c>
      <c r="Q75" s="1">
        <f t="shared" si="71"/>
        <v>0</v>
      </c>
      <c r="R75" s="1">
        <f t="shared" si="72"/>
        <v>0</v>
      </c>
      <c r="S75" s="1">
        <f t="shared" si="73"/>
        <v>0</v>
      </c>
      <c r="T75" s="1">
        <f t="shared" si="74"/>
        <v>6072747.4790848745</v>
      </c>
      <c r="U75" s="1">
        <f t="shared" ca="1" si="75"/>
        <v>10840128.79705346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Dataset!L76</f>
        <v>11850736.069767384</v>
      </c>
      <c r="E76" s="105">
        <f t="shared" ref="E76:F76" ca="1" si="84">E64</f>
        <v>515.66</v>
      </c>
      <c r="F76" s="105">
        <f t="shared" ca="1" si="84"/>
        <v>0</v>
      </c>
      <c r="G76" s="8">
        <f>Dataset!AR76</f>
        <v>31</v>
      </c>
      <c r="H76" s="8">
        <f>Dataset!BL76</f>
        <v>0</v>
      </c>
      <c r="I76" s="8">
        <f>Dataset!BF76</f>
        <v>0</v>
      </c>
      <c r="J76" s="8">
        <f>Dataset!BM76</f>
        <v>0</v>
      </c>
      <c r="K76" s="8">
        <f>Dataset!AM76</f>
        <v>735936.1</v>
      </c>
      <c r="M76" s="8">
        <f t="shared" si="66"/>
        <v>-3061641.28284716</v>
      </c>
      <c r="N76" s="1">
        <f t="shared" ca="1" si="67"/>
        <v>845469.25689855078</v>
      </c>
      <c r="O76" s="1">
        <f t="shared" ca="1" si="68"/>
        <v>0</v>
      </c>
      <c r="P76" s="1">
        <f t="shared" si="70"/>
        <v>7594575.9513506098</v>
      </c>
      <c r="Q76" s="1">
        <f t="shared" si="71"/>
        <v>0</v>
      </c>
      <c r="R76" s="1">
        <f t="shared" si="72"/>
        <v>0</v>
      </c>
      <c r="S76" s="1">
        <f t="shared" si="73"/>
        <v>0</v>
      </c>
      <c r="T76" s="1">
        <f t="shared" si="74"/>
        <v>6072747.4790848745</v>
      </c>
      <c r="U76" s="1">
        <f t="shared" ca="1" si="75"/>
        <v>11451151.404486876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Dataset!L77</f>
        <v>10837691.800263498</v>
      </c>
      <c r="E77" s="105">
        <f t="shared" ref="E77:F77" ca="1" si="85">E65</f>
        <v>322.11</v>
      </c>
      <c r="F77" s="105">
        <f t="shared" ca="1" si="85"/>
        <v>0.08</v>
      </c>
      <c r="G77" s="8">
        <f>Dataset!AR77</f>
        <v>30</v>
      </c>
      <c r="H77" s="8">
        <f>Dataset!BL77</f>
        <v>0</v>
      </c>
      <c r="I77" s="8">
        <f>Dataset!BF77</f>
        <v>0</v>
      </c>
      <c r="J77" s="8">
        <f>Dataset!BM77</f>
        <v>0</v>
      </c>
      <c r="K77" s="8">
        <f>Dataset!AM77</f>
        <v>735936.1</v>
      </c>
      <c r="M77" s="8">
        <f t="shared" si="66"/>
        <v>-3061641.28284716</v>
      </c>
      <c r="N77" s="1">
        <f t="shared" ca="1" si="67"/>
        <v>528127.25892951211</v>
      </c>
      <c r="O77" s="1">
        <f t="shared" ca="1" si="68"/>
        <v>384.59762768664478</v>
      </c>
      <c r="P77" s="1">
        <f t="shared" si="70"/>
        <v>7349589.6303393003</v>
      </c>
      <c r="Q77" s="1">
        <f t="shared" si="71"/>
        <v>0</v>
      </c>
      <c r="R77" s="1">
        <f t="shared" si="72"/>
        <v>0</v>
      </c>
      <c r="S77" s="1">
        <f t="shared" si="73"/>
        <v>0</v>
      </c>
      <c r="T77" s="1">
        <f t="shared" si="74"/>
        <v>6072747.4790848745</v>
      </c>
      <c r="U77" s="1">
        <f t="shared" ca="1" si="75"/>
        <v>10889207.683134213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Dataset!L78</f>
        <v>10950893.372869276</v>
      </c>
      <c r="E78" s="105">
        <f t="shared" ref="E78:F78" ca="1" si="86">E66</f>
        <v>141.16000000000003</v>
      </c>
      <c r="F78" s="105">
        <f t="shared" ca="1" si="86"/>
        <v>16.7</v>
      </c>
      <c r="G78" s="8">
        <f>Dataset!AR78</f>
        <v>31</v>
      </c>
      <c r="H78" s="8">
        <f>Dataset!BL78</f>
        <v>0</v>
      </c>
      <c r="I78" s="8">
        <f>Dataset!BF78</f>
        <v>0</v>
      </c>
      <c r="J78" s="8">
        <f>Dataset!BM78</f>
        <v>0</v>
      </c>
      <c r="K78" s="8">
        <f>Dataset!AM78</f>
        <v>735936.1</v>
      </c>
      <c r="M78" s="8">
        <f t="shared" si="66"/>
        <v>-3061641.28284716</v>
      </c>
      <c r="N78" s="1">
        <f t="shared" ca="1" si="67"/>
        <v>231444.05287165858</v>
      </c>
      <c r="O78" s="1">
        <f t="shared" ca="1" si="68"/>
        <v>80284.754779587092</v>
      </c>
      <c r="P78" s="1">
        <f t="shared" si="70"/>
        <v>7594575.9513506098</v>
      </c>
      <c r="Q78" s="1">
        <f t="shared" si="71"/>
        <v>0</v>
      </c>
      <c r="R78" s="1">
        <f t="shared" si="72"/>
        <v>0</v>
      </c>
      <c r="S78" s="1">
        <f t="shared" si="73"/>
        <v>0</v>
      </c>
      <c r="T78" s="1">
        <f t="shared" si="74"/>
        <v>6072747.4790848745</v>
      </c>
      <c r="U78" s="1">
        <f t="shared" ca="1" si="75"/>
        <v>10917410.95523957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Dataset!L79</f>
        <v>11001753.986700915</v>
      </c>
      <c r="E79" s="105">
        <f t="shared" ref="E79:F79" ca="1" si="87">E67</f>
        <v>29.650000000000006</v>
      </c>
      <c r="F79" s="105">
        <f t="shared" ca="1" si="87"/>
        <v>37.15</v>
      </c>
      <c r="G79" s="8">
        <f>Dataset!AR79</f>
        <v>30</v>
      </c>
      <c r="H79" s="8">
        <f>Dataset!BL79</f>
        <v>0</v>
      </c>
      <c r="I79" s="8">
        <f>Dataset!BF79</f>
        <v>0</v>
      </c>
      <c r="J79" s="8">
        <f>Dataset!BM79</f>
        <v>0</v>
      </c>
      <c r="K79" s="8">
        <f>Dataset!AM79</f>
        <v>735936.1</v>
      </c>
      <c r="M79" s="8">
        <f t="shared" si="66"/>
        <v>-3061641.28284716</v>
      </c>
      <c r="N79" s="1">
        <f t="shared" ca="1" si="67"/>
        <v>48613.744457669854</v>
      </c>
      <c r="O79" s="1">
        <f t="shared" ca="1" si="68"/>
        <v>178597.52335698565</v>
      </c>
      <c r="P79" s="1">
        <f t="shared" si="70"/>
        <v>7349589.6303393003</v>
      </c>
      <c r="Q79" s="1">
        <f t="shared" si="71"/>
        <v>0</v>
      </c>
      <c r="R79" s="1">
        <f t="shared" si="72"/>
        <v>0</v>
      </c>
      <c r="S79" s="1">
        <f t="shared" si="73"/>
        <v>0</v>
      </c>
      <c r="T79" s="1">
        <f t="shared" si="74"/>
        <v>6072747.4790848745</v>
      </c>
      <c r="U79" s="1">
        <f t="shared" ca="1" si="75"/>
        <v>10587907.09439167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Dataset!L80</f>
        <v>11787918.63296452</v>
      </c>
      <c r="E80" s="105">
        <f t="shared" ref="E80:F80" ca="1" si="88">E68</f>
        <v>1.36</v>
      </c>
      <c r="F80" s="105">
        <f t="shared" ca="1" si="88"/>
        <v>90.5</v>
      </c>
      <c r="G80" s="8">
        <f>Dataset!AR80</f>
        <v>31</v>
      </c>
      <c r="H80" s="8">
        <f>Dataset!BL80</f>
        <v>0</v>
      </c>
      <c r="I80" s="8">
        <f>Dataset!BF80</f>
        <v>0</v>
      </c>
      <c r="J80" s="8">
        <f>Dataset!BM80</f>
        <v>0</v>
      </c>
      <c r="K80" s="8">
        <f>Dataset!AM80</f>
        <v>735936.1</v>
      </c>
      <c r="M80" s="8">
        <f t="shared" si="66"/>
        <v>-3061641.28284716</v>
      </c>
      <c r="N80" s="1">
        <f t="shared" ca="1" si="67"/>
        <v>2229.8378570803034</v>
      </c>
      <c r="O80" s="1">
        <f t="shared" ca="1" si="68"/>
        <v>435076.06632051693</v>
      </c>
      <c r="P80" s="1">
        <f t="shared" si="70"/>
        <v>7594575.9513506098</v>
      </c>
      <c r="Q80" s="1">
        <f t="shared" si="71"/>
        <v>0</v>
      </c>
      <c r="R80" s="1">
        <f t="shared" si="72"/>
        <v>0</v>
      </c>
      <c r="S80" s="1">
        <f t="shared" si="73"/>
        <v>0</v>
      </c>
      <c r="T80" s="1">
        <f t="shared" si="74"/>
        <v>6072747.4790848745</v>
      </c>
      <c r="U80" s="1">
        <f t="shared" ca="1" si="75"/>
        <v>11042988.051765922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Dataset!L81</f>
        <v>11534674.649010466</v>
      </c>
      <c r="E81" s="105">
        <f t="shared" ref="E81:F81" ca="1" si="89">E69</f>
        <v>1.77</v>
      </c>
      <c r="F81" s="105">
        <f t="shared" ca="1" si="89"/>
        <v>83.38</v>
      </c>
      <c r="G81" s="8">
        <f>Dataset!AR81</f>
        <v>31</v>
      </c>
      <c r="H81" s="8">
        <f>Dataset!BL81</f>
        <v>0</v>
      </c>
      <c r="I81" s="8">
        <f>Dataset!BF81</f>
        <v>0</v>
      </c>
      <c r="J81" s="8">
        <f>Dataset!BM81</f>
        <v>0</v>
      </c>
      <c r="K81" s="8">
        <f>Dataset!AM81</f>
        <v>735936.1</v>
      </c>
      <c r="M81" s="8">
        <f t="shared" si="66"/>
        <v>-3061641.28284716</v>
      </c>
      <c r="N81" s="1">
        <f t="shared" ca="1" si="67"/>
        <v>2902.06838752363</v>
      </c>
      <c r="O81" s="1">
        <f t="shared" ca="1" si="68"/>
        <v>400846.87745640549</v>
      </c>
      <c r="P81" s="1">
        <f t="shared" si="70"/>
        <v>7594575.9513506098</v>
      </c>
      <c r="Q81" s="1">
        <f t="shared" si="71"/>
        <v>0</v>
      </c>
      <c r="R81" s="1">
        <f t="shared" si="72"/>
        <v>0</v>
      </c>
      <c r="S81" s="1">
        <f t="shared" si="73"/>
        <v>0</v>
      </c>
      <c r="T81" s="1">
        <f t="shared" si="74"/>
        <v>6072747.4790848745</v>
      </c>
      <c r="U81" s="1">
        <f t="shared" ca="1" si="75"/>
        <v>11009431.093432255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Dataset!L82</f>
        <v>11087573.79965483</v>
      </c>
      <c r="E82" s="105">
        <f t="shared" ref="E82:F82" ca="1" si="90">E70</f>
        <v>35.700000000000003</v>
      </c>
      <c r="F82" s="105">
        <f t="shared" ca="1" si="90"/>
        <v>35.83</v>
      </c>
      <c r="G82" s="8">
        <f>Dataset!AR82</f>
        <v>30</v>
      </c>
      <c r="H82" s="8">
        <f>Dataset!BL82</f>
        <v>0</v>
      </c>
      <c r="I82" s="8">
        <f>Dataset!BF82</f>
        <v>0</v>
      </c>
      <c r="J82" s="8">
        <f>Dataset!BM82</f>
        <v>0</v>
      </c>
      <c r="K82" s="8">
        <f>Dataset!AM82</f>
        <v>735936.1</v>
      </c>
      <c r="M82" s="8">
        <f t="shared" si="66"/>
        <v>-3061641.28284716</v>
      </c>
      <c r="N82" s="1">
        <f t="shared" ca="1" si="67"/>
        <v>58533.243748357963</v>
      </c>
      <c r="O82" s="1">
        <f t="shared" ca="1" si="68"/>
        <v>172251.66250015603</v>
      </c>
      <c r="P82" s="1">
        <f t="shared" si="70"/>
        <v>7349589.6303393003</v>
      </c>
      <c r="Q82" s="1">
        <f t="shared" si="71"/>
        <v>0</v>
      </c>
      <c r="R82" s="1">
        <f t="shared" si="72"/>
        <v>0</v>
      </c>
      <c r="S82" s="1">
        <f t="shared" si="73"/>
        <v>0</v>
      </c>
      <c r="T82" s="1">
        <f t="shared" si="74"/>
        <v>6072747.4790848745</v>
      </c>
      <c r="U82" s="1">
        <f t="shared" ca="1" si="75"/>
        <v>10591480.732825529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Dataset!L83</f>
        <v>11325573.944869054</v>
      </c>
      <c r="E83" s="105">
        <f t="shared" ref="E83:F83" ca="1" si="91">E71</f>
        <v>173.91</v>
      </c>
      <c r="F83" s="105">
        <f t="shared" ca="1" si="91"/>
        <v>4.6100000000000003</v>
      </c>
      <c r="G83" s="8">
        <f>Dataset!AR83</f>
        <v>31</v>
      </c>
      <c r="H83" s="8">
        <f>Dataset!BL83</f>
        <v>0</v>
      </c>
      <c r="I83" s="8">
        <f>Dataset!BF83</f>
        <v>0</v>
      </c>
      <c r="J83" s="8">
        <f>Dataset!BM83</f>
        <v>0</v>
      </c>
      <c r="K83" s="8">
        <f>Dataset!AM83</f>
        <v>735936.1</v>
      </c>
      <c r="M83" s="8">
        <f t="shared" si="66"/>
        <v>-3061641.28284716</v>
      </c>
      <c r="N83" s="1">
        <f t="shared" ca="1" si="67"/>
        <v>285140.51597414375</v>
      </c>
      <c r="O83" s="1">
        <f t="shared" ca="1" si="68"/>
        <v>22162.438295442906</v>
      </c>
      <c r="P83" s="1">
        <f t="shared" si="70"/>
        <v>7594575.9513506098</v>
      </c>
      <c r="Q83" s="1">
        <f t="shared" si="71"/>
        <v>0</v>
      </c>
      <c r="R83" s="1">
        <f t="shared" si="72"/>
        <v>0</v>
      </c>
      <c r="S83" s="1">
        <f t="shared" si="73"/>
        <v>0</v>
      </c>
      <c r="T83" s="1">
        <f t="shared" si="74"/>
        <v>6072747.4790848745</v>
      </c>
      <c r="U83" s="1">
        <f t="shared" ca="1" si="75"/>
        <v>10912985.101857912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Dataset!L84</f>
        <v>11461644.885273611</v>
      </c>
      <c r="E84" s="105">
        <f t="shared" ref="E84:F84" ca="1" si="92">E72</f>
        <v>358.74999999999994</v>
      </c>
      <c r="F84" s="105">
        <f t="shared" ca="1" si="92"/>
        <v>1.2</v>
      </c>
      <c r="G84" s="8">
        <f>Dataset!AR84</f>
        <v>30</v>
      </c>
      <c r="H84" s="8">
        <f>Dataset!BL84</f>
        <v>0</v>
      </c>
      <c r="I84" s="8">
        <f>Dataset!BF84</f>
        <v>0</v>
      </c>
      <c r="J84" s="8">
        <f>Dataset!BM84</f>
        <v>0</v>
      </c>
      <c r="K84" s="8">
        <f>Dataset!AM84</f>
        <v>735936.1</v>
      </c>
      <c r="M84" s="8">
        <f t="shared" si="66"/>
        <v>-3061641.28284716</v>
      </c>
      <c r="N84" s="1">
        <f t="shared" ca="1" si="67"/>
        <v>588201.71413791075</v>
      </c>
      <c r="O84" s="1">
        <f t="shared" ca="1" si="68"/>
        <v>5768.9644152996716</v>
      </c>
      <c r="P84" s="1">
        <f t="shared" si="70"/>
        <v>7349589.6303393003</v>
      </c>
      <c r="Q84" s="1">
        <f t="shared" si="71"/>
        <v>0</v>
      </c>
      <c r="R84" s="1">
        <f t="shared" si="72"/>
        <v>0</v>
      </c>
      <c r="S84" s="1">
        <f t="shared" si="73"/>
        <v>0</v>
      </c>
      <c r="T84" s="1">
        <f t="shared" si="74"/>
        <v>6072747.4790848745</v>
      </c>
      <c r="U84" s="1">
        <f t="shared" ca="1" si="75"/>
        <v>10954666.505130224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Dataset!L85</f>
        <v>11332893.378963728</v>
      </c>
      <c r="E85" s="105">
        <f t="shared" ref="E85:F85" ca="1" si="93">E73</f>
        <v>526.03</v>
      </c>
      <c r="F85" s="105">
        <f t="shared" ca="1" si="93"/>
        <v>0</v>
      </c>
      <c r="G85" s="8">
        <f>Dataset!AR85</f>
        <v>31</v>
      </c>
      <c r="H85" s="8">
        <f>Dataset!BL85</f>
        <v>0</v>
      </c>
      <c r="I85" s="8">
        <f>Dataset!BF85</f>
        <v>1</v>
      </c>
      <c r="J85" s="8">
        <f>Dataset!BM85</f>
        <v>0</v>
      </c>
      <c r="K85" s="8">
        <f>Dataset!AM85</f>
        <v>735936.1</v>
      </c>
      <c r="M85" s="8">
        <f t="shared" si="66"/>
        <v>-3061641.28284716</v>
      </c>
      <c r="N85" s="1">
        <f t="shared" ca="1" si="67"/>
        <v>862471.77055878809</v>
      </c>
      <c r="O85" s="1">
        <f t="shared" ca="1" si="68"/>
        <v>0</v>
      </c>
      <c r="P85" s="1">
        <f t="shared" si="70"/>
        <v>7594575.9513506098</v>
      </c>
      <c r="Q85" s="1">
        <f t="shared" si="71"/>
        <v>0</v>
      </c>
      <c r="R85" s="1">
        <f t="shared" si="72"/>
        <v>-571968.75197684194</v>
      </c>
      <c r="S85" s="1">
        <f t="shared" si="73"/>
        <v>0</v>
      </c>
      <c r="T85" s="1">
        <f t="shared" si="74"/>
        <v>6072747.4790848745</v>
      </c>
      <c r="U85" s="1">
        <f t="shared" ca="1" si="75"/>
        <v>10896185.166170269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Dataset!L86</f>
        <v>12195954.312040666</v>
      </c>
      <c r="E86" s="105">
        <f t="shared" ref="E86:F86" ca="1" si="94">E74</f>
        <v>653.76</v>
      </c>
      <c r="F86" s="105">
        <f t="shared" ca="1" si="94"/>
        <v>0</v>
      </c>
      <c r="G86" s="8">
        <f>Dataset!AR86</f>
        <v>31</v>
      </c>
      <c r="H86" s="8">
        <f>Dataset!BL86</f>
        <v>0</v>
      </c>
      <c r="I86" s="8">
        <f>Dataset!BF86</f>
        <v>0</v>
      </c>
      <c r="J86" s="8">
        <f>Dataset!BM86</f>
        <v>0</v>
      </c>
      <c r="K86" s="8">
        <f>Dataset!AM86</f>
        <v>752393.2</v>
      </c>
      <c r="M86" s="8">
        <f t="shared" si="66"/>
        <v>-3061641.28284716</v>
      </c>
      <c r="N86" s="1">
        <f t="shared" ca="1" si="67"/>
        <v>1071896.1745917788</v>
      </c>
      <c r="O86" s="1">
        <f t="shared" ca="1" si="68"/>
        <v>0</v>
      </c>
      <c r="P86" s="1">
        <f t="shared" si="70"/>
        <v>7594575.9513506098</v>
      </c>
      <c r="Q86" s="1">
        <f t="shared" si="71"/>
        <v>0</v>
      </c>
      <c r="R86" s="1">
        <f t="shared" si="72"/>
        <v>0</v>
      </c>
      <c r="S86" s="1">
        <f t="shared" si="73"/>
        <v>0</v>
      </c>
      <c r="T86" s="1">
        <f t="shared" si="74"/>
        <v>6208547.0580674075</v>
      </c>
      <c r="U86" s="1">
        <f t="shared" ca="1" si="75"/>
        <v>11813377.901162636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Dataset!L87</f>
        <v>11087116.796586558</v>
      </c>
      <c r="E87" s="105">
        <f t="shared" ref="E87:F87" ca="1" si="95">E75</f>
        <v>591.25000000000011</v>
      </c>
      <c r="F87" s="105">
        <f t="shared" ca="1" si="95"/>
        <v>0</v>
      </c>
      <c r="G87" s="8">
        <f>Dataset!AR87</f>
        <v>28</v>
      </c>
      <c r="H87" s="8">
        <f>Dataset!BL87</f>
        <v>0</v>
      </c>
      <c r="I87" s="8">
        <f>Dataset!BF87</f>
        <v>0</v>
      </c>
      <c r="J87" s="8">
        <f>Dataset!BM87</f>
        <v>0</v>
      </c>
      <c r="K87" s="8">
        <f>Dataset!AM87</f>
        <v>752393.2</v>
      </c>
      <c r="M87" s="8">
        <f t="shared" si="66"/>
        <v>-3061641.28284716</v>
      </c>
      <c r="N87" s="1">
        <f t="shared" ca="1" si="67"/>
        <v>969405.61249906581</v>
      </c>
      <c r="O87" s="1">
        <f t="shared" ca="1" si="68"/>
        <v>0</v>
      </c>
      <c r="P87" s="1">
        <f t="shared" si="70"/>
        <v>6859616.9883166803</v>
      </c>
      <c r="Q87" s="1">
        <f t="shared" si="71"/>
        <v>0</v>
      </c>
      <c r="R87" s="1">
        <f t="shared" si="72"/>
        <v>0</v>
      </c>
      <c r="S87" s="1">
        <f t="shared" si="73"/>
        <v>0</v>
      </c>
      <c r="T87" s="1">
        <f t="shared" si="74"/>
        <v>6208547.0580674075</v>
      </c>
      <c r="U87" s="1">
        <f t="shared" ca="1" si="75"/>
        <v>10975928.376035994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Dataset!L88</f>
        <v>11679613.511286888</v>
      </c>
      <c r="E88" s="105">
        <f t="shared" ref="E88:F88" ca="1" si="96">E76</f>
        <v>515.66</v>
      </c>
      <c r="F88" s="105">
        <f t="shared" ca="1" si="96"/>
        <v>0</v>
      </c>
      <c r="G88" s="8">
        <f>Dataset!AR88</f>
        <v>31</v>
      </c>
      <c r="H88" s="8">
        <f>Dataset!BL88</f>
        <v>0</v>
      </c>
      <c r="I88" s="8">
        <f>Dataset!BF88</f>
        <v>0</v>
      </c>
      <c r="J88" s="8">
        <f>Dataset!BM88</f>
        <v>0</v>
      </c>
      <c r="K88" s="8">
        <f>Dataset!AM88</f>
        <v>752393.2</v>
      </c>
      <c r="M88" s="8">
        <f t="shared" si="66"/>
        <v>-3061641.28284716</v>
      </c>
      <c r="N88" s="1">
        <f t="shared" ca="1" si="67"/>
        <v>845469.25689855078</v>
      </c>
      <c r="O88" s="1">
        <f t="shared" ca="1" si="68"/>
        <v>0</v>
      </c>
      <c r="P88" s="1">
        <f t="shared" si="70"/>
        <v>7594575.9513506098</v>
      </c>
      <c r="Q88" s="1">
        <f t="shared" si="71"/>
        <v>0</v>
      </c>
      <c r="R88" s="1">
        <f t="shared" si="72"/>
        <v>0</v>
      </c>
      <c r="S88" s="1">
        <f t="shared" si="73"/>
        <v>0</v>
      </c>
      <c r="T88" s="1">
        <f t="shared" si="74"/>
        <v>6208547.0580674075</v>
      </c>
      <c r="U88" s="1">
        <f t="shared" ca="1" si="75"/>
        <v>11586950.983469408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Dataset!L89</f>
        <v>10720964.13390266</v>
      </c>
      <c r="E89" s="105">
        <f t="shared" ref="E89:F89" ca="1" si="97">E77</f>
        <v>322.11</v>
      </c>
      <c r="F89" s="105">
        <f t="shared" ca="1" si="97"/>
        <v>0.08</v>
      </c>
      <c r="G89" s="8">
        <f>Dataset!AR89</f>
        <v>30</v>
      </c>
      <c r="H89" s="8">
        <f>Dataset!BL89</f>
        <v>0</v>
      </c>
      <c r="I89" s="8">
        <f>Dataset!BF89</f>
        <v>0</v>
      </c>
      <c r="J89" s="8">
        <f>Dataset!BM89</f>
        <v>0</v>
      </c>
      <c r="K89" s="8">
        <f>Dataset!AM89</f>
        <v>752393.2</v>
      </c>
      <c r="M89" s="8">
        <f t="shared" si="66"/>
        <v>-3061641.28284716</v>
      </c>
      <c r="N89" s="1">
        <f t="shared" ca="1" si="67"/>
        <v>528127.25892951211</v>
      </c>
      <c r="O89" s="1">
        <f t="shared" ca="1" si="68"/>
        <v>384.59762768664478</v>
      </c>
      <c r="P89" s="1">
        <f t="shared" si="70"/>
        <v>7349589.6303393003</v>
      </c>
      <c r="Q89" s="1">
        <f t="shared" si="71"/>
        <v>0</v>
      </c>
      <c r="R89" s="1">
        <f t="shared" si="72"/>
        <v>0</v>
      </c>
      <c r="S89" s="1">
        <f t="shared" si="73"/>
        <v>0</v>
      </c>
      <c r="T89" s="1">
        <f t="shared" si="74"/>
        <v>6208547.0580674075</v>
      </c>
      <c r="U89" s="1">
        <f t="shared" ca="1" si="75"/>
        <v>11025007.262116747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Dataset!L90</f>
        <v>10786296.238970635</v>
      </c>
      <c r="E90" s="105">
        <f t="shared" ref="E90:F90" ca="1" si="98">E78</f>
        <v>141.16000000000003</v>
      </c>
      <c r="F90" s="105">
        <f t="shared" ca="1" si="98"/>
        <v>16.7</v>
      </c>
      <c r="G90" s="8">
        <f>Dataset!AR90</f>
        <v>31</v>
      </c>
      <c r="H90" s="8">
        <f>Dataset!BL90</f>
        <v>0</v>
      </c>
      <c r="I90" s="8">
        <f>Dataset!BF90</f>
        <v>0</v>
      </c>
      <c r="J90" s="8">
        <f>Dataset!BM90</f>
        <v>0</v>
      </c>
      <c r="K90" s="8">
        <f>Dataset!AM90</f>
        <v>752393.2</v>
      </c>
      <c r="M90" s="8">
        <f t="shared" si="66"/>
        <v>-3061641.28284716</v>
      </c>
      <c r="N90" s="1">
        <f t="shared" ca="1" si="67"/>
        <v>231444.05287165858</v>
      </c>
      <c r="O90" s="1">
        <f t="shared" ca="1" si="68"/>
        <v>80284.754779587092</v>
      </c>
      <c r="P90" s="1">
        <f t="shared" si="70"/>
        <v>7594575.9513506098</v>
      </c>
      <c r="Q90" s="1">
        <f t="shared" si="71"/>
        <v>0</v>
      </c>
      <c r="R90" s="1">
        <f t="shared" si="72"/>
        <v>0</v>
      </c>
      <c r="S90" s="1">
        <f t="shared" si="73"/>
        <v>0</v>
      </c>
      <c r="T90" s="1">
        <f t="shared" si="74"/>
        <v>6208547.0580674075</v>
      </c>
      <c r="U90" s="1">
        <f t="shared" ca="1" si="75"/>
        <v>11053210.534222104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Dataset!L91</f>
        <v>10639508.043809848</v>
      </c>
      <c r="E91" s="105">
        <f t="shared" ref="E91:F91" ca="1" si="99">E79</f>
        <v>29.650000000000006</v>
      </c>
      <c r="F91" s="105">
        <f t="shared" ca="1" si="99"/>
        <v>37.15</v>
      </c>
      <c r="G91" s="8">
        <f>Dataset!AR91</f>
        <v>30</v>
      </c>
      <c r="H91" s="8">
        <f>Dataset!BL91</f>
        <v>0</v>
      </c>
      <c r="I91" s="8">
        <f>Dataset!BF91</f>
        <v>0</v>
      </c>
      <c r="J91" s="8">
        <f>Dataset!BM91</f>
        <v>0</v>
      </c>
      <c r="K91" s="8">
        <f>Dataset!AM91</f>
        <v>752393.2</v>
      </c>
      <c r="M91" s="8">
        <f t="shared" si="66"/>
        <v>-3061641.28284716</v>
      </c>
      <c r="N91" s="1">
        <f t="shared" ca="1" si="67"/>
        <v>48613.744457669854</v>
      </c>
      <c r="O91" s="1">
        <f t="shared" ca="1" si="68"/>
        <v>178597.52335698565</v>
      </c>
      <c r="P91" s="1">
        <f t="shared" si="70"/>
        <v>7349589.6303393003</v>
      </c>
      <c r="Q91" s="1">
        <f t="shared" si="71"/>
        <v>0</v>
      </c>
      <c r="R91" s="1">
        <f t="shared" si="72"/>
        <v>0</v>
      </c>
      <c r="S91" s="1">
        <f t="shared" si="73"/>
        <v>0</v>
      </c>
      <c r="T91" s="1">
        <f t="shared" si="74"/>
        <v>6208547.0580674075</v>
      </c>
      <c r="U91" s="1">
        <f t="shared" ca="1" si="75"/>
        <v>10723706.673374204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Dataset!L92</f>
        <v>10989939.253596883</v>
      </c>
      <c r="E92" s="105">
        <f t="shared" ref="E92:F92" ca="1" si="100">E80</f>
        <v>1.36</v>
      </c>
      <c r="F92" s="105">
        <f t="shared" ca="1" si="100"/>
        <v>90.5</v>
      </c>
      <c r="G92" s="8">
        <f>Dataset!AR92</f>
        <v>31</v>
      </c>
      <c r="H92" s="8">
        <f>Dataset!BL92</f>
        <v>0</v>
      </c>
      <c r="I92" s="8">
        <f>Dataset!BF92</f>
        <v>0</v>
      </c>
      <c r="J92" s="8">
        <f>Dataset!BM92</f>
        <v>0</v>
      </c>
      <c r="K92" s="8">
        <f>Dataset!AM92</f>
        <v>752393.2</v>
      </c>
      <c r="M92" s="8">
        <f t="shared" si="66"/>
        <v>-3061641.28284716</v>
      </c>
      <c r="N92" s="1">
        <f t="shared" ca="1" si="67"/>
        <v>2229.8378570803034</v>
      </c>
      <c r="O92" s="1">
        <f t="shared" ca="1" si="68"/>
        <v>435076.06632051693</v>
      </c>
      <c r="P92" s="1">
        <f t="shared" si="70"/>
        <v>7594575.9513506098</v>
      </c>
      <c r="Q92" s="1">
        <f t="shared" si="71"/>
        <v>0</v>
      </c>
      <c r="R92" s="1">
        <f t="shared" si="72"/>
        <v>0</v>
      </c>
      <c r="S92" s="1">
        <f t="shared" si="73"/>
        <v>0</v>
      </c>
      <c r="T92" s="1">
        <f t="shared" si="74"/>
        <v>6208547.0580674075</v>
      </c>
      <c r="U92" s="1">
        <f t="shared" ca="1" si="75"/>
        <v>11178787.630748454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Dataset!L93</f>
        <v>11287851.541658398</v>
      </c>
      <c r="E93" s="105">
        <f t="shared" ref="E93:F93" ca="1" si="101">E81</f>
        <v>1.77</v>
      </c>
      <c r="F93" s="105">
        <f t="shared" ca="1" si="101"/>
        <v>83.38</v>
      </c>
      <c r="G93" s="8">
        <f>Dataset!AR93</f>
        <v>31</v>
      </c>
      <c r="H93" s="8">
        <f>Dataset!BL93</f>
        <v>0</v>
      </c>
      <c r="I93" s="8">
        <f>Dataset!BF93</f>
        <v>0</v>
      </c>
      <c r="J93" s="8">
        <f>Dataset!BM93</f>
        <v>0</v>
      </c>
      <c r="K93" s="8">
        <f>Dataset!AM93</f>
        <v>752393.2</v>
      </c>
      <c r="M93" s="8">
        <f t="shared" si="66"/>
        <v>-3061641.28284716</v>
      </c>
      <c r="N93" s="1">
        <f t="shared" ca="1" si="67"/>
        <v>2902.06838752363</v>
      </c>
      <c r="O93" s="1">
        <f t="shared" ca="1" si="68"/>
        <v>400846.87745640549</v>
      </c>
      <c r="P93" s="1">
        <f t="shared" si="70"/>
        <v>7594575.9513506098</v>
      </c>
      <c r="Q93" s="1">
        <f t="shared" si="71"/>
        <v>0</v>
      </c>
      <c r="R93" s="1">
        <f t="shared" si="72"/>
        <v>0</v>
      </c>
      <c r="S93" s="1">
        <f t="shared" si="73"/>
        <v>0</v>
      </c>
      <c r="T93" s="1">
        <f t="shared" si="74"/>
        <v>6208547.0580674075</v>
      </c>
      <c r="U93" s="1">
        <f t="shared" ca="1" si="75"/>
        <v>11145230.672414787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Dataset!L94</f>
        <v>10973801.691083513</v>
      </c>
      <c r="E94" s="105">
        <f t="shared" ref="E94:F94" ca="1" si="102">E82</f>
        <v>35.700000000000003</v>
      </c>
      <c r="F94" s="105">
        <f t="shared" ca="1" si="102"/>
        <v>35.83</v>
      </c>
      <c r="G94" s="8">
        <f>Dataset!AR94</f>
        <v>30</v>
      </c>
      <c r="H94" s="8">
        <f>Dataset!BL94</f>
        <v>0</v>
      </c>
      <c r="I94" s="8">
        <f>Dataset!BF94</f>
        <v>0</v>
      </c>
      <c r="J94" s="8">
        <f>Dataset!BM94</f>
        <v>0</v>
      </c>
      <c r="K94" s="8">
        <f>Dataset!AM94</f>
        <v>752393.2</v>
      </c>
      <c r="M94" s="8">
        <f t="shared" si="66"/>
        <v>-3061641.28284716</v>
      </c>
      <c r="N94" s="1">
        <f t="shared" ca="1" si="67"/>
        <v>58533.243748357963</v>
      </c>
      <c r="O94" s="1">
        <f t="shared" ca="1" si="68"/>
        <v>172251.66250015603</v>
      </c>
      <c r="P94" s="1">
        <f t="shared" si="70"/>
        <v>7349589.6303393003</v>
      </c>
      <c r="Q94" s="1">
        <f t="shared" si="71"/>
        <v>0</v>
      </c>
      <c r="R94" s="1">
        <f t="shared" si="72"/>
        <v>0</v>
      </c>
      <c r="S94" s="1">
        <f t="shared" si="73"/>
        <v>0</v>
      </c>
      <c r="T94" s="1">
        <f t="shared" si="74"/>
        <v>6208547.0580674075</v>
      </c>
      <c r="U94" s="1">
        <f t="shared" ca="1" si="75"/>
        <v>10727280.311808061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Dataset!L95</f>
        <v>10994810.099256229</v>
      </c>
      <c r="E95" s="105">
        <f t="shared" ref="E95:F95" ca="1" si="103">E83</f>
        <v>173.91</v>
      </c>
      <c r="F95" s="105">
        <f t="shared" ca="1" si="103"/>
        <v>4.6100000000000003</v>
      </c>
      <c r="G95" s="8">
        <f>Dataset!AR95</f>
        <v>31</v>
      </c>
      <c r="H95" s="8">
        <f>Dataset!BL95</f>
        <v>0</v>
      </c>
      <c r="I95" s="8">
        <f>Dataset!BF95</f>
        <v>0</v>
      </c>
      <c r="J95" s="8">
        <f>Dataset!BM95</f>
        <v>0</v>
      </c>
      <c r="K95" s="8">
        <f>Dataset!AM95</f>
        <v>752393.2</v>
      </c>
      <c r="M95" s="8">
        <f t="shared" si="66"/>
        <v>-3061641.28284716</v>
      </c>
      <c r="N95" s="1">
        <f t="shared" ca="1" si="67"/>
        <v>285140.51597414375</v>
      </c>
      <c r="O95" s="1">
        <f t="shared" ca="1" si="68"/>
        <v>22162.438295442906</v>
      </c>
      <c r="P95" s="1">
        <f t="shared" si="70"/>
        <v>7594575.9513506098</v>
      </c>
      <c r="Q95" s="1">
        <f t="shared" si="71"/>
        <v>0</v>
      </c>
      <c r="R95" s="1">
        <f t="shared" si="72"/>
        <v>0</v>
      </c>
      <c r="S95" s="1">
        <f t="shared" si="73"/>
        <v>0</v>
      </c>
      <c r="T95" s="1">
        <f t="shared" si="74"/>
        <v>6208547.0580674075</v>
      </c>
      <c r="U95" s="1">
        <f t="shared" ca="1" si="75"/>
        <v>11048784.680840444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Dataset!L96</f>
        <v>11425926.788960053</v>
      </c>
      <c r="E96" s="105">
        <f t="shared" ref="E96:F96" ca="1" si="104">E84</f>
        <v>358.74999999999994</v>
      </c>
      <c r="F96" s="105">
        <f t="shared" ca="1" si="104"/>
        <v>1.2</v>
      </c>
      <c r="G96" s="8">
        <f>Dataset!AR96</f>
        <v>30</v>
      </c>
      <c r="H96" s="8">
        <f>Dataset!BL96</f>
        <v>0</v>
      </c>
      <c r="I96" s="8">
        <f>Dataset!BF96</f>
        <v>0</v>
      </c>
      <c r="J96" s="8">
        <f>Dataset!BM96</f>
        <v>0</v>
      </c>
      <c r="K96" s="8">
        <f>Dataset!AM96</f>
        <v>752393.2</v>
      </c>
      <c r="M96" s="8">
        <f t="shared" si="66"/>
        <v>-3061641.28284716</v>
      </c>
      <c r="N96" s="1">
        <f t="shared" ca="1" si="67"/>
        <v>588201.71413791075</v>
      </c>
      <c r="O96" s="1">
        <f t="shared" ca="1" si="68"/>
        <v>5768.9644152996716</v>
      </c>
      <c r="P96" s="1">
        <f t="shared" si="70"/>
        <v>7349589.6303393003</v>
      </c>
      <c r="Q96" s="1">
        <f t="shared" si="71"/>
        <v>0</v>
      </c>
      <c r="R96" s="1">
        <f t="shared" si="72"/>
        <v>0</v>
      </c>
      <c r="S96" s="1">
        <f t="shared" si="73"/>
        <v>0</v>
      </c>
      <c r="T96" s="1">
        <f t="shared" si="74"/>
        <v>6208547.0580674075</v>
      </c>
      <c r="U96" s="1">
        <f t="shared" ca="1" si="75"/>
        <v>11090466.084112758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Dataset!L97</f>
        <v>10940368.208733564</v>
      </c>
      <c r="E97" s="105">
        <f t="shared" ref="E97:F97" ca="1" si="105">E85</f>
        <v>526.03</v>
      </c>
      <c r="F97" s="105">
        <f t="shared" ca="1" si="105"/>
        <v>0</v>
      </c>
      <c r="G97" s="8">
        <f>Dataset!AR97</f>
        <v>31</v>
      </c>
      <c r="H97" s="8">
        <f>Dataset!BL97</f>
        <v>0</v>
      </c>
      <c r="I97" s="8">
        <f>Dataset!BF97</f>
        <v>1</v>
      </c>
      <c r="J97" s="8">
        <f>Dataset!BM97</f>
        <v>0</v>
      </c>
      <c r="K97" s="8">
        <f>Dataset!AM97</f>
        <v>752393.2</v>
      </c>
      <c r="M97" s="8">
        <f t="shared" si="66"/>
        <v>-3061641.28284716</v>
      </c>
      <c r="N97" s="1">
        <f t="shared" ca="1" si="67"/>
        <v>862471.77055878809</v>
      </c>
      <c r="O97" s="1">
        <f t="shared" ca="1" si="68"/>
        <v>0</v>
      </c>
      <c r="P97" s="1">
        <f t="shared" si="70"/>
        <v>7594575.9513506098</v>
      </c>
      <c r="Q97" s="1">
        <f t="shared" si="71"/>
        <v>0</v>
      </c>
      <c r="R97" s="1">
        <f t="shared" si="72"/>
        <v>-571968.75197684194</v>
      </c>
      <c r="S97" s="1">
        <f t="shared" si="73"/>
        <v>0</v>
      </c>
      <c r="T97" s="1">
        <f t="shared" si="74"/>
        <v>6208547.0580674075</v>
      </c>
      <c r="U97" s="1">
        <f t="shared" ca="1" si="75"/>
        <v>11031984.745152803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Dataset!L98</f>
        <v>11445865.90152505</v>
      </c>
      <c r="E98" s="105">
        <f t="shared" ref="E98:F98" ca="1" si="106">E86</f>
        <v>653.76</v>
      </c>
      <c r="F98" s="105">
        <f t="shared" ca="1" si="106"/>
        <v>0</v>
      </c>
      <c r="G98" s="8">
        <f>Dataset!AR98</f>
        <v>31</v>
      </c>
      <c r="H98" s="8">
        <f>Dataset!BL98</f>
        <v>0</v>
      </c>
      <c r="I98" s="8">
        <f>Dataset!BF98</f>
        <v>0</v>
      </c>
      <c r="J98" s="8">
        <f>Dataset!BM98</f>
        <v>0</v>
      </c>
      <c r="K98" s="8">
        <f>Dataset!AM98</f>
        <v>716151.8</v>
      </c>
      <c r="M98" s="8">
        <f t="shared" ref="M98:M129" si="107">$Z$10</f>
        <v>-3061641.28284716</v>
      </c>
      <c r="N98" s="1">
        <f t="shared" ref="N98:N117" ca="1" si="108">E98*$Z$11</f>
        <v>1071896.1745917788</v>
      </c>
      <c r="O98" s="1">
        <f t="shared" ref="O98:O117" ca="1" si="109">F98*$Z$12</f>
        <v>0</v>
      </c>
      <c r="P98" s="1">
        <f t="shared" si="70"/>
        <v>7594575.9513506098</v>
      </c>
      <c r="Q98" s="1">
        <f t="shared" si="71"/>
        <v>0</v>
      </c>
      <c r="R98" s="1">
        <f t="shared" si="72"/>
        <v>0</v>
      </c>
      <c r="S98" s="1">
        <f t="shared" si="73"/>
        <v>0</v>
      </c>
      <c r="T98" s="1">
        <f t="shared" si="74"/>
        <v>5909492.7373342542</v>
      </c>
      <c r="U98" s="1">
        <f t="shared" ca="1" si="75"/>
        <v>11514323.580429483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Dataset!L99</f>
        <v>11045406.32920384</v>
      </c>
      <c r="E99" s="105">
        <f t="shared" ref="E99:F99" ca="1" si="110">E87</f>
        <v>591.25000000000011</v>
      </c>
      <c r="F99" s="105">
        <f t="shared" ca="1" si="110"/>
        <v>0</v>
      </c>
      <c r="G99" s="8">
        <f>Dataset!AR99</f>
        <v>29</v>
      </c>
      <c r="H99" s="8">
        <f>Dataset!BL99</f>
        <v>0</v>
      </c>
      <c r="I99" s="8">
        <f>Dataset!BF99</f>
        <v>0</v>
      </c>
      <c r="J99" s="8">
        <f>Dataset!BM99</f>
        <v>0</v>
      </c>
      <c r="K99" s="8">
        <f>Dataset!AM99</f>
        <v>716151.8</v>
      </c>
      <c r="M99" s="8">
        <f t="shared" si="107"/>
        <v>-3061641.28284716</v>
      </c>
      <c r="N99" s="1">
        <f t="shared" ca="1" si="108"/>
        <v>969405.61249906581</v>
      </c>
      <c r="O99" s="1">
        <f t="shared" ca="1" si="109"/>
        <v>0</v>
      </c>
      <c r="P99" s="1">
        <f t="shared" ref="P99:P117" si="111">G99*$Z$13</f>
        <v>7104603.3093279898</v>
      </c>
      <c r="Q99" s="1">
        <f t="shared" ref="Q99:Q117" si="112">H99*$Z$14</f>
        <v>0</v>
      </c>
      <c r="R99" s="1">
        <f t="shared" ref="R99:R117" si="113">I99*$Z$15</f>
        <v>0</v>
      </c>
      <c r="S99" s="1">
        <f t="shared" si="73"/>
        <v>0</v>
      </c>
      <c r="T99" s="1">
        <f t="shared" si="74"/>
        <v>5909492.7373342542</v>
      </c>
      <c r="U99" s="1">
        <f t="shared" ca="1" si="75"/>
        <v>10921860.376314148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Dataset!L100</f>
        <v>10552288.107463375</v>
      </c>
      <c r="E100" s="105">
        <f t="shared" ref="E100:F100" ca="1" si="114">E88</f>
        <v>515.66</v>
      </c>
      <c r="F100" s="105">
        <f t="shared" ca="1" si="114"/>
        <v>0</v>
      </c>
      <c r="G100" s="8">
        <f>Dataset!AR100</f>
        <v>31</v>
      </c>
      <c r="H100" s="178">
        <f>Dataset!BL100</f>
        <v>0.5</v>
      </c>
      <c r="I100" s="8">
        <f>Dataset!BF100</f>
        <v>0</v>
      </c>
      <c r="J100" s="8">
        <f>Dataset!BM100</f>
        <v>0</v>
      </c>
      <c r="K100" s="8">
        <f>Dataset!AM100</f>
        <v>716151.8</v>
      </c>
      <c r="M100" s="8">
        <f t="shared" si="107"/>
        <v>-3061641.28284716</v>
      </c>
      <c r="N100" s="1">
        <f t="shared" ca="1" si="108"/>
        <v>845469.25689855078</v>
      </c>
      <c r="O100" s="1">
        <f t="shared" ca="1" si="109"/>
        <v>0</v>
      </c>
      <c r="P100" s="1">
        <f t="shared" si="111"/>
        <v>7594575.9513506098</v>
      </c>
      <c r="Q100" s="1">
        <f t="shared" si="112"/>
        <v>-1281169.719623825</v>
      </c>
      <c r="R100" s="1">
        <f t="shared" si="113"/>
        <v>0</v>
      </c>
      <c r="S100" s="1">
        <f t="shared" si="73"/>
        <v>0</v>
      </c>
      <c r="T100" s="1">
        <f t="shared" si="74"/>
        <v>5909492.7373342542</v>
      </c>
      <c r="U100" s="1">
        <f t="shared" ca="1" si="75"/>
        <v>10006726.943112429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Dataset!L101</f>
        <v>7673641.7246768596</v>
      </c>
      <c r="E101" s="105">
        <f t="shared" ref="E101:F101" ca="1" si="115">E89</f>
        <v>322.11</v>
      </c>
      <c r="F101" s="105">
        <f t="shared" ca="1" si="115"/>
        <v>0.08</v>
      </c>
      <c r="G101" s="8">
        <f>Dataset!AR101</f>
        <v>30</v>
      </c>
      <c r="H101" s="178">
        <f>Dataset!BL101</f>
        <v>1</v>
      </c>
      <c r="I101" s="8">
        <f>Dataset!BF101</f>
        <v>0</v>
      </c>
      <c r="J101" s="8">
        <f>Dataset!BM101</f>
        <v>0</v>
      </c>
      <c r="K101" s="8">
        <f>Dataset!AM101</f>
        <v>716151.8</v>
      </c>
      <c r="M101" s="8">
        <f t="shared" si="107"/>
        <v>-3061641.28284716</v>
      </c>
      <c r="N101" s="1">
        <f t="shared" ca="1" si="108"/>
        <v>528127.25892951211</v>
      </c>
      <c r="O101" s="1">
        <f t="shared" ca="1" si="109"/>
        <v>384.59762768664478</v>
      </c>
      <c r="P101" s="1">
        <f t="shared" si="111"/>
        <v>7349589.6303393003</v>
      </c>
      <c r="Q101" s="1">
        <f t="shared" si="112"/>
        <v>-2562339.4392476501</v>
      </c>
      <c r="R101" s="1">
        <f t="shared" si="113"/>
        <v>0</v>
      </c>
      <c r="S101" s="1">
        <f t="shared" si="73"/>
        <v>0</v>
      </c>
      <c r="T101" s="1">
        <f t="shared" si="74"/>
        <v>5909492.7373342542</v>
      </c>
      <c r="U101" s="1">
        <f t="shared" ca="1" si="75"/>
        <v>8163613.5021359436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Dataset!L102</f>
        <v>8486801.760934066</v>
      </c>
      <c r="E102" s="105">
        <f t="shared" ref="E102:F102" ca="1" si="116">E90</f>
        <v>141.16000000000003</v>
      </c>
      <c r="F102" s="105">
        <f t="shared" ca="1" si="116"/>
        <v>16.7</v>
      </c>
      <c r="G102" s="8">
        <f>Dataset!AR102</f>
        <v>31</v>
      </c>
      <c r="H102" s="178">
        <f>Dataset!BL102</f>
        <v>1</v>
      </c>
      <c r="I102" s="8">
        <f>Dataset!BF102</f>
        <v>0</v>
      </c>
      <c r="J102" s="8">
        <f>Dataset!BM102</f>
        <v>0</v>
      </c>
      <c r="K102" s="8">
        <f>Dataset!AM102</f>
        <v>716151.8</v>
      </c>
      <c r="M102" s="8">
        <f t="shared" si="107"/>
        <v>-3061641.28284716</v>
      </c>
      <c r="N102" s="1">
        <f t="shared" ca="1" si="108"/>
        <v>231444.05287165858</v>
      </c>
      <c r="O102" s="1">
        <f t="shared" ca="1" si="109"/>
        <v>80284.754779587092</v>
      </c>
      <c r="P102" s="1">
        <f t="shared" si="111"/>
        <v>7594575.9513506098</v>
      </c>
      <c r="Q102" s="1">
        <f t="shared" si="112"/>
        <v>-2562339.4392476501</v>
      </c>
      <c r="R102" s="1">
        <f t="shared" si="113"/>
        <v>0</v>
      </c>
      <c r="S102" s="1">
        <f t="shared" si="73"/>
        <v>0</v>
      </c>
      <c r="T102" s="1">
        <f t="shared" si="74"/>
        <v>5909492.7373342542</v>
      </c>
      <c r="U102" s="1">
        <f t="shared" ca="1" si="75"/>
        <v>8191816.7742412994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Dataset!L103</f>
        <v>9728759.0373805277</v>
      </c>
      <c r="E103" s="105">
        <f t="shared" ref="E103:F103" ca="1" si="117">E91</f>
        <v>29.650000000000006</v>
      </c>
      <c r="F103" s="105">
        <f t="shared" ca="1" si="117"/>
        <v>37.15</v>
      </c>
      <c r="G103" s="8">
        <f>Dataset!AR103</f>
        <v>30</v>
      </c>
      <c r="H103" s="178">
        <f>Dataset!BL103</f>
        <v>0.5</v>
      </c>
      <c r="I103" s="8">
        <f>Dataset!BF103</f>
        <v>0</v>
      </c>
      <c r="J103" s="8">
        <f>Dataset!BM103</f>
        <v>0</v>
      </c>
      <c r="K103" s="8">
        <f>Dataset!AM103</f>
        <v>716151.8</v>
      </c>
      <c r="M103" s="8">
        <f t="shared" si="107"/>
        <v>-3061641.28284716</v>
      </c>
      <c r="N103" s="1">
        <f t="shared" ca="1" si="108"/>
        <v>48613.744457669854</v>
      </c>
      <c r="O103" s="1">
        <f t="shared" ca="1" si="109"/>
        <v>178597.52335698565</v>
      </c>
      <c r="P103" s="1">
        <f t="shared" si="111"/>
        <v>7349589.6303393003</v>
      </c>
      <c r="Q103" s="1">
        <f t="shared" si="112"/>
        <v>-1281169.719623825</v>
      </c>
      <c r="R103" s="1">
        <f t="shared" si="113"/>
        <v>0</v>
      </c>
      <c r="S103" s="1">
        <f t="shared" si="73"/>
        <v>0</v>
      </c>
      <c r="T103" s="1">
        <f t="shared" si="74"/>
        <v>5909492.7373342542</v>
      </c>
      <c r="U103" s="1">
        <f t="shared" ca="1" si="75"/>
        <v>9143482.6330172252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Dataset!L104</f>
        <v>11057667.660557464</v>
      </c>
      <c r="E104" s="105">
        <f t="shared" ref="E104:F104" ca="1" si="118">E92</f>
        <v>1.36</v>
      </c>
      <c r="F104" s="105">
        <f t="shared" ca="1" si="118"/>
        <v>90.5</v>
      </c>
      <c r="G104" s="8">
        <f>Dataset!AR104</f>
        <v>31</v>
      </c>
      <c r="H104" s="8">
        <f>Dataset!BL104</f>
        <v>0</v>
      </c>
      <c r="I104" s="8">
        <f>Dataset!BF104</f>
        <v>0</v>
      </c>
      <c r="J104" s="8">
        <f>Dataset!BM104</f>
        <v>0</v>
      </c>
      <c r="K104" s="8">
        <f>Dataset!AM104</f>
        <v>716151.8</v>
      </c>
      <c r="M104" s="8">
        <f t="shared" si="107"/>
        <v>-3061641.28284716</v>
      </c>
      <c r="N104" s="1">
        <f t="shared" ca="1" si="108"/>
        <v>2229.8378570803034</v>
      </c>
      <c r="O104" s="1">
        <f t="shared" ca="1" si="109"/>
        <v>435076.06632051693</v>
      </c>
      <c r="P104" s="1">
        <f t="shared" si="111"/>
        <v>7594575.9513506098</v>
      </c>
      <c r="Q104" s="1">
        <f t="shared" si="112"/>
        <v>0</v>
      </c>
      <c r="R104" s="1">
        <f t="shared" si="113"/>
        <v>0</v>
      </c>
      <c r="S104" s="1">
        <f t="shared" si="73"/>
        <v>0</v>
      </c>
      <c r="T104" s="1">
        <f t="shared" si="74"/>
        <v>5909492.7373342542</v>
      </c>
      <c r="U104" s="1">
        <f t="shared" ca="1" si="75"/>
        <v>10879733.310015302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Dataset!L105</f>
        <v>10827539.665122569</v>
      </c>
      <c r="E105" s="105">
        <f t="shared" ref="E105:F105" ca="1" si="119">E93</f>
        <v>1.77</v>
      </c>
      <c r="F105" s="105">
        <f t="shared" ca="1" si="119"/>
        <v>83.38</v>
      </c>
      <c r="G105" s="8">
        <f>Dataset!AR105</f>
        <v>31</v>
      </c>
      <c r="H105" s="8">
        <f>Dataset!BL105</f>
        <v>0</v>
      </c>
      <c r="I105" s="8">
        <f>Dataset!BF105</f>
        <v>0</v>
      </c>
      <c r="J105" s="8">
        <f>Dataset!BM105</f>
        <v>0</v>
      </c>
      <c r="K105" s="8">
        <f>Dataset!AM105</f>
        <v>716151.8</v>
      </c>
      <c r="M105" s="8">
        <f t="shared" si="107"/>
        <v>-3061641.28284716</v>
      </c>
      <c r="N105" s="1">
        <f t="shared" ca="1" si="108"/>
        <v>2902.06838752363</v>
      </c>
      <c r="O105" s="1">
        <f t="shared" ca="1" si="109"/>
        <v>400846.87745640549</v>
      </c>
      <c r="P105" s="1">
        <f t="shared" si="111"/>
        <v>7594575.9513506098</v>
      </c>
      <c r="Q105" s="1">
        <f t="shared" si="112"/>
        <v>0</v>
      </c>
      <c r="R105" s="1">
        <f t="shared" si="113"/>
        <v>0</v>
      </c>
      <c r="S105" s="1">
        <f t="shared" si="73"/>
        <v>0</v>
      </c>
      <c r="T105" s="1">
        <f t="shared" si="74"/>
        <v>5909492.7373342542</v>
      </c>
      <c r="U105" s="1">
        <f t="shared" ca="1" si="75"/>
        <v>10846176.351681635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Dataset!L106</f>
        <v>10281994.178883392</v>
      </c>
      <c r="E106" s="105">
        <f t="shared" ref="E106:F106" ca="1" si="120">E94</f>
        <v>35.700000000000003</v>
      </c>
      <c r="F106" s="105">
        <f t="shared" ca="1" si="120"/>
        <v>35.83</v>
      </c>
      <c r="G106" s="8">
        <f>Dataset!AR106</f>
        <v>30</v>
      </c>
      <c r="H106" s="8">
        <f>Dataset!BL106</f>
        <v>0</v>
      </c>
      <c r="I106" s="8">
        <f>Dataset!BF106</f>
        <v>0</v>
      </c>
      <c r="J106" s="8">
        <f>Dataset!BM106</f>
        <v>0</v>
      </c>
      <c r="K106" s="8">
        <f>Dataset!AM106</f>
        <v>716151.8</v>
      </c>
      <c r="M106" s="8">
        <f t="shared" si="107"/>
        <v>-3061641.28284716</v>
      </c>
      <c r="N106" s="1">
        <f t="shared" ca="1" si="108"/>
        <v>58533.243748357963</v>
      </c>
      <c r="O106" s="1">
        <f t="shared" ca="1" si="109"/>
        <v>172251.66250015603</v>
      </c>
      <c r="P106" s="1">
        <f t="shared" si="111"/>
        <v>7349589.6303393003</v>
      </c>
      <c r="Q106" s="1">
        <f t="shared" si="112"/>
        <v>0</v>
      </c>
      <c r="R106" s="1">
        <f t="shared" si="113"/>
        <v>0</v>
      </c>
      <c r="S106" s="1">
        <f t="shared" si="73"/>
        <v>0</v>
      </c>
      <c r="T106" s="1">
        <f t="shared" si="74"/>
        <v>5909492.7373342542</v>
      </c>
      <c r="U106" s="1">
        <f t="shared" ca="1" si="75"/>
        <v>10428225.991074909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Dataset!L107</f>
        <v>10755351.277068432</v>
      </c>
      <c r="E107" s="105">
        <f t="shared" ref="E107:F107" ca="1" si="121">E95</f>
        <v>173.91</v>
      </c>
      <c r="F107" s="105">
        <f t="shared" ca="1" si="121"/>
        <v>4.6100000000000003</v>
      </c>
      <c r="G107" s="8">
        <f>Dataset!AR107</f>
        <v>31</v>
      </c>
      <c r="H107" s="8">
        <f>Dataset!BL107</f>
        <v>0</v>
      </c>
      <c r="I107" s="8">
        <f>Dataset!BF107</f>
        <v>0</v>
      </c>
      <c r="J107" s="8">
        <f>Dataset!BM107</f>
        <v>0</v>
      </c>
      <c r="K107" s="8">
        <f>Dataset!AM107</f>
        <v>716151.8</v>
      </c>
      <c r="M107" s="8">
        <f t="shared" si="107"/>
        <v>-3061641.28284716</v>
      </c>
      <c r="N107" s="1">
        <f t="shared" ca="1" si="108"/>
        <v>285140.51597414375</v>
      </c>
      <c r="O107" s="1">
        <f t="shared" ca="1" si="109"/>
        <v>22162.438295442906</v>
      </c>
      <c r="P107" s="1">
        <f t="shared" si="111"/>
        <v>7594575.9513506098</v>
      </c>
      <c r="Q107" s="1">
        <f t="shared" si="112"/>
        <v>0</v>
      </c>
      <c r="R107" s="1">
        <f t="shared" si="113"/>
        <v>0</v>
      </c>
      <c r="S107" s="1">
        <f t="shared" si="73"/>
        <v>0</v>
      </c>
      <c r="T107" s="1">
        <f t="shared" si="74"/>
        <v>5909492.7373342542</v>
      </c>
      <c r="U107" s="1">
        <f t="shared" ca="1" si="75"/>
        <v>10749730.360107291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Dataset!L108</f>
        <v>10843983.6726791</v>
      </c>
      <c r="E108" s="105">
        <f t="shared" ref="E108:F108" ca="1" si="122">E96</f>
        <v>358.74999999999994</v>
      </c>
      <c r="F108" s="105">
        <f t="shared" ca="1" si="122"/>
        <v>1.2</v>
      </c>
      <c r="G108" s="8">
        <f>Dataset!AR108</f>
        <v>30</v>
      </c>
      <c r="H108" s="8">
        <f>Dataset!BL108</f>
        <v>0</v>
      </c>
      <c r="I108" s="8">
        <f>Dataset!BF108</f>
        <v>0</v>
      </c>
      <c r="J108" s="8">
        <f>Dataset!BM108</f>
        <v>0</v>
      </c>
      <c r="K108" s="8">
        <f>Dataset!AM108</f>
        <v>716151.8</v>
      </c>
      <c r="M108" s="8">
        <f t="shared" si="107"/>
        <v>-3061641.28284716</v>
      </c>
      <c r="N108" s="1">
        <f t="shared" ca="1" si="108"/>
        <v>588201.71413791075</v>
      </c>
      <c r="O108" s="1">
        <f t="shared" ca="1" si="109"/>
        <v>5768.9644152996716</v>
      </c>
      <c r="P108" s="1">
        <f t="shared" si="111"/>
        <v>7349589.6303393003</v>
      </c>
      <c r="Q108" s="1">
        <f t="shared" si="112"/>
        <v>0</v>
      </c>
      <c r="R108" s="1">
        <f t="shared" si="113"/>
        <v>0</v>
      </c>
      <c r="S108" s="1">
        <f t="shared" si="73"/>
        <v>0</v>
      </c>
      <c r="T108" s="1">
        <f t="shared" si="74"/>
        <v>5909492.7373342542</v>
      </c>
      <c r="U108" s="1">
        <f t="shared" ca="1" si="75"/>
        <v>10791411.763379604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Dataset!L109</f>
        <v>10858827.53470121</v>
      </c>
      <c r="E109" s="105">
        <f t="shared" ref="E109:F109" ca="1" si="123">E97</f>
        <v>526.03</v>
      </c>
      <c r="F109" s="105">
        <f t="shared" ca="1" si="123"/>
        <v>0</v>
      </c>
      <c r="G109" s="8">
        <f>Dataset!AR109</f>
        <v>31</v>
      </c>
      <c r="H109" s="8">
        <f>Dataset!BL109</f>
        <v>0</v>
      </c>
      <c r="I109" s="8">
        <f>Dataset!BF109</f>
        <v>1</v>
      </c>
      <c r="J109" s="8">
        <f>Dataset!BM109</f>
        <v>0</v>
      </c>
      <c r="K109" s="8">
        <f>Dataset!AM109</f>
        <v>716151.8</v>
      </c>
      <c r="M109" s="8">
        <f t="shared" si="107"/>
        <v>-3061641.28284716</v>
      </c>
      <c r="N109" s="1">
        <f t="shared" ca="1" si="108"/>
        <v>862471.77055878809</v>
      </c>
      <c r="O109" s="1">
        <f t="shared" ca="1" si="109"/>
        <v>0</v>
      </c>
      <c r="P109" s="1">
        <f t="shared" si="111"/>
        <v>7594575.9513506098</v>
      </c>
      <c r="Q109" s="1">
        <f t="shared" si="112"/>
        <v>0</v>
      </c>
      <c r="R109" s="1">
        <f t="shared" si="113"/>
        <v>-571968.75197684194</v>
      </c>
      <c r="S109" s="1">
        <f t="shared" si="73"/>
        <v>0</v>
      </c>
      <c r="T109" s="1">
        <f t="shared" si="74"/>
        <v>5909492.7373342542</v>
      </c>
      <c r="U109" s="1">
        <f t="shared" ca="1" si="75"/>
        <v>10732930.424419649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Dataset!L110</f>
        <v>11453323.724993775</v>
      </c>
      <c r="E110" s="105">
        <f t="shared" ref="E110:F110" ca="1" si="124">E98</f>
        <v>653.76</v>
      </c>
      <c r="F110" s="105">
        <f t="shared" ca="1" si="124"/>
        <v>0</v>
      </c>
      <c r="G110" s="8">
        <f>Dataset!AR110</f>
        <v>31</v>
      </c>
      <c r="H110" s="8">
        <f>Dataset!BL110</f>
        <v>0</v>
      </c>
      <c r="I110" s="8">
        <f>Dataset!BF110</f>
        <v>0</v>
      </c>
      <c r="J110" s="8">
        <f>Dataset!BM110</f>
        <v>0</v>
      </c>
      <c r="K110" s="8">
        <f>Dataset!AM110</f>
        <v>752340.8</v>
      </c>
      <c r="M110" s="8">
        <f t="shared" si="107"/>
        <v>-3061641.28284716</v>
      </c>
      <c r="N110" s="1">
        <f t="shared" ca="1" si="108"/>
        <v>1071896.1745917788</v>
      </c>
      <c r="O110" s="1">
        <f t="shared" ca="1" si="109"/>
        <v>0</v>
      </c>
      <c r="P110" s="1">
        <f t="shared" si="111"/>
        <v>7594575.9513506098</v>
      </c>
      <c r="Q110" s="1">
        <f t="shared" si="112"/>
        <v>0</v>
      </c>
      <c r="R110" s="1">
        <f t="shared" si="113"/>
        <v>0</v>
      </c>
      <c r="S110" s="1">
        <f t="shared" si="73"/>
        <v>0</v>
      </c>
      <c r="T110" s="1">
        <f t="shared" si="74"/>
        <v>6208114.6673096996</v>
      </c>
      <c r="U110" s="1">
        <f t="shared" ca="1" si="75"/>
        <v>11812945.510404928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Dataset!L111</f>
        <v>10780310.197336202</v>
      </c>
      <c r="E111" s="105">
        <f t="shared" ref="E111:F111" ca="1" si="125">E99</f>
        <v>591.25000000000011</v>
      </c>
      <c r="F111" s="105">
        <f t="shared" ca="1" si="125"/>
        <v>0</v>
      </c>
      <c r="G111" s="8">
        <f>Dataset!AR111</f>
        <v>28</v>
      </c>
      <c r="H111" s="8">
        <f>Dataset!BL111</f>
        <v>0</v>
      </c>
      <c r="I111" s="8">
        <f>Dataset!BF111</f>
        <v>0</v>
      </c>
      <c r="J111" s="8">
        <f>Dataset!BM111</f>
        <v>0</v>
      </c>
      <c r="K111" s="8">
        <f>Dataset!AM111</f>
        <v>752340.8</v>
      </c>
      <c r="M111" s="8">
        <f t="shared" si="107"/>
        <v>-3061641.28284716</v>
      </c>
      <c r="N111" s="1">
        <f t="shared" ca="1" si="108"/>
        <v>969405.61249906581</v>
      </c>
      <c r="O111" s="1">
        <f t="shared" ca="1" si="109"/>
        <v>0</v>
      </c>
      <c r="P111" s="1">
        <f t="shared" si="111"/>
        <v>6859616.9883166803</v>
      </c>
      <c r="Q111" s="1">
        <f t="shared" si="112"/>
        <v>0</v>
      </c>
      <c r="R111" s="1">
        <f t="shared" si="113"/>
        <v>0</v>
      </c>
      <c r="S111" s="1">
        <f t="shared" si="73"/>
        <v>0</v>
      </c>
      <c r="T111" s="1">
        <f t="shared" si="74"/>
        <v>6208114.6673096996</v>
      </c>
      <c r="U111" s="1">
        <f t="shared" ca="1" si="75"/>
        <v>10975495.985278286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Dataset!L112</f>
        <v>11309667.661438448</v>
      </c>
      <c r="E112" s="105">
        <f t="shared" ref="E112:F112" ca="1" si="126">E100</f>
        <v>515.66</v>
      </c>
      <c r="F112" s="105">
        <f t="shared" ca="1" si="126"/>
        <v>0</v>
      </c>
      <c r="G112" s="8">
        <f>Dataset!AR112</f>
        <v>31</v>
      </c>
      <c r="H112" s="8">
        <f>Dataset!BL112</f>
        <v>0</v>
      </c>
      <c r="I112" s="8">
        <f>Dataset!BF112</f>
        <v>0</v>
      </c>
      <c r="J112" s="8">
        <f>Dataset!BM112</f>
        <v>0</v>
      </c>
      <c r="K112" s="8">
        <f>Dataset!AM112</f>
        <v>752340.8</v>
      </c>
      <c r="M112" s="8">
        <f t="shared" si="107"/>
        <v>-3061641.28284716</v>
      </c>
      <c r="N112" s="1">
        <f t="shared" ca="1" si="108"/>
        <v>845469.25689855078</v>
      </c>
      <c r="O112" s="1">
        <f t="shared" ca="1" si="109"/>
        <v>0</v>
      </c>
      <c r="P112" s="1">
        <f t="shared" si="111"/>
        <v>7594575.9513506098</v>
      </c>
      <c r="Q112" s="1">
        <f t="shared" si="112"/>
        <v>0</v>
      </c>
      <c r="R112" s="1">
        <f t="shared" si="113"/>
        <v>0</v>
      </c>
      <c r="S112" s="1">
        <f t="shared" si="73"/>
        <v>0</v>
      </c>
      <c r="T112" s="1">
        <f t="shared" si="74"/>
        <v>6208114.6673096996</v>
      </c>
      <c r="U112" s="1">
        <f t="shared" ca="1" si="75"/>
        <v>11586518.5927117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Dataset!L113</f>
        <v>10243495.193654044</v>
      </c>
      <c r="E113" s="105">
        <f t="shared" ref="E113:F113" ca="1" si="127">E101</f>
        <v>322.11</v>
      </c>
      <c r="F113" s="105">
        <f t="shared" ca="1" si="127"/>
        <v>0.08</v>
      </c>
      <c r="G113" s="8">
        <f>Dataset!AR113</f>
        <v>30</v>
      </c>
      <c r="H113" s="8">
        <f>Dataset!BL113</f>
        <v>0</v>
      </c>
      <c r="I113" s="8">
        <f>Dataset!BF113</f>
        <v>0</v>
      </c>
      <c r="J113" s="8">
        <f>Dataset!BM113</f>
        <v>0</v>
      </c>
      <c r="K113" s="8">
        <f>Dataset!AM113</f>
        <v>752340.8</v>
      </c>
      <c r="M113" s="8">
        <f t="shared" si="107"/>
        <v>-3061641.28284716</v>
      </c>
      <c r="N113" s="1">
        <f t="shared" ca="1" si="108"/>
        <v>528127.25892951211</v>
      </c>
      <c r="O113" s="1">
        <f t="shared" ca="1" si="109"/>
        <v>384.59762768664478</v>
      </c>
      <c r="P113" s="1">
        <f t="shared" si="111"/>
        <v>7349589.6303393003</v>
      </c>
      <c r="Q113" s="1">
        <f t="shared" si="112"/>
        <v>0</v>
      </c>
      <c r="R113" s="1">
        <f t="shared" si="113"/>
        <v>0</v>
      </c>
      <c r="S113" s="1">
        <f t="shared" si="73"/>
        <v>0</v>
      </c>
      <c r="T113" s="1">
        <f t="shared" si="74"/>
        <v>6208114.6673096996</v>
      </c>
      <c r="U113" s="1">
        <f t="shared" ca="1" si="75"/>
        <v>11024574.871359039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Dataset!L114</f>
        <v>10144678.190297356</v>
      </c>
      <c r="E114" s="105">
        <f t="shared" ref="E114:F114" ca="1" si="128">E102</f>
        <v>141.16000000000003</v>
      </c>
      <c r="F114" s="105">
        <f t="shared" ca="1" si="128"/>
        <v>16.7</v>
      </c>
      <c r="G114" s="8">
        <f>Dataset!AR114</f>
        <v>31</v>
      </c>
      <c r="H114" s="8">
        <f>Dataset!BL114</f>
        <v>0</v>
      </c>
      <c r="I114" s="8">
        <f>Dataset!BF114</f>
        <v>0</v>
      </c>
      <c r="J114" s="8">
        <f>Dataset!BM114</f>
        <v>0</v>
      </c>
      <c r="K114" s="8">
        <f>Dataset!AM114</f>
        <v>752340.8</v>
      </c>
      <c r="M114" s="8">
        <f t="shared" si="107"/>
        <v>-3061641.28284716</v>
      </c>
      <c r="N114" s="1">
        <f t="shared" ca="1" si="108"/>
        <v>231444.05287165858</v>
      </c>
      <c r="O114" s="1">
        <f t="shared" ca="1" si="109"/>
        <v>80284.754779587092</v>
      </c>
      <c r="P114" s="1">
        <f t="shared" si="111"/>
        <v>7594575.9513506098</v>
      </c>
      <c r="Q114" s="1">
        <f t="shared" si="112"/>
        <v>0</v>
      </c>
      <c r="R114" s="1">
        <f t="shared" si="113"/>
        <v>0</v>
      </c>
      <c r="S114" s="1">
        <f t="shared" si="73"/>
        <v>0</v>
      </c>
      <c r="T114" s="1">
        <f t="shared" si="74"/>
        <v>6208114.6673096996</v>
      </c>
      <c r="U114" s="1">
        <f t="shared" ca="1" si="75"/>
        <v>11052778.143464394</v>
      </c>
    </row>
    <row r="115" spans="1:21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Dataset!L115</f>
        <v>10688678.802195119</v>
      </c>
      <c r="E115" s="105">
        <f t="shared" ref="E115:F115" ca="1" si="129">E103</f>
        <v>29.650000000000006</v>
      </c>
      <c r="F115" s="105">
        <f t="shared" ca="1" si="129"/>
        <v>37.15</v>
      </c>
      <c r="G115" s="8">
        <f>Dataset!AR115</f>
        <v>30</v>
      </c>
      <c r="H115" s="8">
        <f>Dataset!BL115</f>
        <v>0</v>
      </c>
      <c r="I115" s="8">
        <f>Dataset!BF115</f>
        <v>0</v>
      </c>
      <c r="J115" s="8">
        <f>Dataset!BM115</f>
        <v>0</v>
      </c>
      <c r="K115" s="8">
        <f>Dataset!AM115</f>
        <v>752340.8</v>
      </c>
      <c r="M115" s="8">
        <f t="shared" si="107"/>
        <v>-3061641.28284716</v>
      </c>
      <c r="N115" s="1">
        <f t="shared" ca="1" si="108"/>
        <v>48613.744457669854</v>
      </c>
      <c r="O115" s="1">
        <f t="shared" ca="1" si="109"/>
        <v>178597.52335698565</v>
      </c>
      <c r="P115" s="1">
        <f t="shared" si="111"/>
        <v>7349589.6303393003</v>
      </c>
      <c r="Q115" s="1">
        <f t="shared" si="112"/>
        <v>0</v>
      </c>
      <c r="R115" s="1">
        <f t="shared" si="113"/>
        <v>0</v>
      </c>
      <c r="S115" s="1">
        <f t="shared" si="73"/>
        <v>0</v>
      </c>
      <c r="T115" s="1">
        <f t="shared" si="74"/>
        <v>6208114.6673096996</v>
      </c>
      <c r="U115" s="1">
        <f t="shared" ca="1" si="75"/>
        <v>10723274.282616496</v>
      </c>
    </row>
    <row r="116" spans="1:21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Dataset!L116</f>
        <v>10522292.833011899</v>
      </c>
      <c r="E116" s="105">
        <f t="shared" ref="E116:F116" ca="1" si="130">E104</f>
        <v>1.36</v>
      </c>
      <c r="F116" s="105">
        <f t="shared" ca="1" si="130"/>
        <v>90.5</v>
      </c>
      <c r="G116" s="8">
        <f>Dataset!AR116</f>
        <v>31</v>
      </c>
      <c r="H116" s="8">
        <f>Dataset!BL116</f>
        <v>0</v>
      </c>
      <c r="I116" s="8">
        <f>Dataset!BF116</f>
        <v>0</v>
      </c>
      <c r="J116" s="8">
        <f>Dataset!BM116</f>
        <v>0</v>
      </c>
      <c r="K116" s="8">
        <f>Dataset!AM116</f>
        <v>752340.8</v>
      </c>
      <c r="M116" s="8">
        <f t="shared" si="107"/>
        <v>-3061641.28284716</v>
      </c>
      <c r="N116" s="1">
        <f t="shared" ca="1" si="108"/>
        <v>2229.8378570803034</v>
      </c>
      <c r="O116" s="1">
        <f t="shared" ca="1" si="109"/>
        <v>435076.06632051693</v>
      </c>
      <c r="P116" s="1">
        <f t="shared" si="111"/>
        <v>7594575.9513506098</v>
      </c>
      <c r="Q116" s="1">
        <f t="shared" si="112"/>
        <v>0</v>
      </c>
      <c r="R116" s="1">
        <f t="shared" si="113"/>
        <v>0</v>
      </c>
      <c r="S116" s="1">
        <f t="shared" si="73"/>
        <v>0</v>
      </c>
      <c r="T116" s="1">
        <f t="shared" si="74"/>
        <v>6208114.6673096996</v>
      </c>
      <c r="U116" s="1">
        <f t="shared" ca="1" si="75"/>
        <v>11178355.239990747</v>
      </c>
    </row>
    <row r="117" spans="1:21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Dataset!L117</f>
        <v>11673056.325333107</v>
      </c>
      <c r="E117" s="105">
        <f t="shared" ref="E117:F117" ca="1" si="131">E105</f>
        <v>1.77</v>
      </c>
      <c r="F117" s="105">
        <f t="shared" ca="1" si="131"/>
        <v>83.38</v>
      </c>
      <c r="G117" s="8">
        <f>Dataset!AR117</f>
        <v>31</v>
      </c>
      <c r="H117" s="8">
        <f>Dataset!BL117</f>
        <v>0</v>
      </c>
      <c r="I117" s="8">
        <f>Dataset!BF117</f>
        <v>0</v>
      </c>
      <c r="J117" s="8">
        <f>Dataset!BM117</f>
        <v>0</v>
      </c>
      <c r="K117" s="8">
        <f>Dataset!AM117</f>
        <v>752340.8</v>
      </c>
      <c r="M117" s="8">
        <f t="shared" si="107"/>
        <v>-3061641.28284716</v>
      </c>
      <c r="N117" s="1">
        <f t="shared" ca="1" si="108"/>
        <v>2902.06838752363</v>
      </c>
      <c r="O117" s="1">
        <f t="shared" ca="1" si="109"/>
        <v>400846.87745640549</v>
      </c>
      <c r="P117" s="1">
        <f t="shared" si="111"/>
        <v>7594575.9513506098</v>
      </c>
      <c r="Q117" s="1">
        <f t="shared" si="112"/>
        <v>0</v>
      </c>
      <c r="R117" s="1">
        <f t="shared" si="113"/>
        <v>0</v>
      </c>
      <c r="S117" s="1">
        <f t="shared" si="73"/>
        <v>0</v>
      </c>
      <c r="T117" s="1">
        <f t="shared" si="74"/>
        <v>6208114.6673096996</v>
      </c>
      <c r="U117" s="1">
        <f t="shared" ca="1" si="75"/>
        <v>11144798.281657079</v>
      </c>
    </row>
    <row r="118" spans="1:21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Dataset!L118</f>
        <v>10332948.042390529</v>
      </c>
      <c r="E118" s="105">
        <f t="shared" ref="E118:F118" ca="1" si="132">E106</f>
        <v>35.700000000000003</v>
      </c>
      <c r="F118" s="105">
        <f t="shared" ca="1" si="132"/>
        <v>35.83</v>
      </c>
      <c r="G118" s="8">
        <f>Dataset!AR118</f>
        <v>30</v>
      </c>
      <c r="H118" s="8">
        <f>Dataset!BL118</f>
        <v>0</v>
      </c>
      <c r="I118" s="8">
        <f>Dataset!BF118</f>
        <v>0</v>
      </c>
      <c r="J118" s="8">
        <f>Dataset!BM118</f>
        <v>0</v>
      </c>
      <c r="K118" s="8">
        <f>Dataset!AM118</f>
        <v>752340.8</v>
      </c>
      <c r="M118" s="8">
        <f t="shared" si="107"/>
        <v>-3061641.28284716</v>
      </c>
      <c r="N118" s="1">
        <f t="shared" ref="N118:N121" ca="1" si="133">E118*$Z$11</f>
        <v>58533.243748357963</v>
      </c>
      <c r="O118" s="1">
        <f t="shared" ref="O118:O121" ca="1" si="134">F118*$Z$12</f>
        <v>172251.66250015603</v>
      </c>
      <c r="P118" s="1">
        <f t="shared" ref="P118:P121" si="135">G118*$Z$13</f>
        <v>7349589.6303393003</v>
      </c>
      <c r="Q118" s="1">
        <f t="shared" ref="Q118:Q121" si="136">H118*$Z$14</f>
        <v>0</v>
      </c>
      <c r="R118" s="1">
        <f t="shared" ref="R118:R121" si="137">I118*$Z$15</f>
        <v>0</v>
      </c>
      <c r="S118" s="1">
        <f t="shared" si="73"/>
        <v>0</v>
      </c>
      <c r="T118" s="1">
        <f t="shared" si="74"/>
        <v>6208114.6673096996</v>
      </c>
      <c r="U118" s="1">
        <f t="shared" ca="1" si="75"/>
        <v>10726847.921050355</v>
      </c>
    </row>
    <row r="119" spans="1:21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Dataset!L119</f>
        <v>11068373.846905306</v>
      </c>
      <c r="E119" s="105">
        <f t="shared" ref="E119:F119" ca="1" si="138">E107</f>
        <v>173.91</v>
      </c>
      <c r="F119" s="105">
        <f t="shared" ca="1" si="138"/>
        <v>4.6100000000000003</v>
      </c>
      <c r="G119" s="8">
        <f>Dataset!AR119</f>
        <v>31</v>
      </c>
      <c r="H119" s="8">
        <f>Dataset!BL119</f>
        <v>0</v>
      </c>
      <c r="I119" s="8">
        <f>Dataset!BF119</f>
        <v>0</v>
      </c>
      <c r="J119" s="8">
        <f>Dataset!BM119</f>
        <v>0</v>
      </c>
      <c r="K119" s="8">
        <f>Dataset!AM119</f>
        <v>752340.8</v>
      </c>
      <c r="M119" s="8">
        <f t="shared" si="107"/>
        <v>-3061641.28284716</v>
      </c>
      <c r="N119" s="1">
        <f t="shared" ca="1" si="133"/>
        <v>285140.51597414375</v>
      </c>
      <c r="O119" s="1">
        <f t="shared" ca="1" si="134"/>
        <v>22162.438295442906</v>
      </c>
      <c r="P119" s="1">
        <f t="shared" si="135"/>
        <v>7594575.9513506098</v>
      </c>
      <c r="Q119" s="1">
        <f t="shared" si="136"/>
        <v>0</v>
      </c>
      <c r="R119" s="1">
        <f t="shared" si="137"/>
        <v>0</v>
      </c>
      <c r="S119" s="1">
        <f t="shared" si="73"/>
        <v>0</v>
      </c>
      <c r="T119" s="1">
        <f t="shared" si="74"/>
        <v>6208114.6673096996</v>
      </c>
      <c r="U119" s="1">
        <f t="shared" ca="1" si="75"/>
        <v>11048352.290082736</v>
      </c>
    </row>
    <row r="120" spans="1:21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Dataset!L120</f>
        <v>11033994.453547485</v>
      </c>
      <c r="E120" s="105">
        <f t="shared" ref="E120:F120" ca="1" si="139">E108</f>
        <v>358.74999999999994</v>
      </c>
      <c r="F120" s="105">
        <f t="shared" ca="1" si="139"/>
        <v>1.2</v>
      </c>
      <c r="G120" s="8">
        <f>Dataset!AR120</f>
        <v>30</v>
      </c>
      <c r="H120" s="8">
        <f>Dataset!BL120</f>
        <v>0</v>
      </c>
      <c r="I120" s="8">
        <f>Dataset!BF120</f>
        <v>0</v>
      </c>
      <c r="J120" s="8">
        <f>Dataset!BM120</f>
        <v>0</v>
      </c>
      <c r="K120" s="8">
        <f>Dataset!AM120</f>
        <v>752340.8</v>
      </c>
      <c r="M120" s="8">
        <f t="shared" si="107"/>
        <v>-3061641.28284716</v>
      </c>
      <c r="N120" s="1">
        <f t="shared" ca="1" si="133"/>
        <v>588201.71413791075</v>
      </c>
      <c r="O120" s="1">
        <f t="shared" ca="1" si="134"/>
        <v>5768.9644152996716</v>
      </c>
      <c r="P120" s="1">
        <f t="shared" si="135"/>
        <v>7349589.6303393003</v>
      </c>
      <c r="Q120" s="1">
        <f t="shared" si="136"/>
        <v>0</v>
      </c>
      <c r="R120" s="1">
        <f t="shared" si="137"/>
        <v>0</v>
      </c>
      <c r="S120" s="1">
        <f t="shared" si="73"/>
        <v>0</v>
      </c>
      <c r="T120" s="1">
        <f t="shared" si="74"/>
        <v>6208114.6673096996</v>
      </c>
      <c r="U120" s="1">
        <f t="shared" ca="1" si="75"/>
        <v>11090033.69335505</v>
      </c>
    </row>
    <row r="121" spans="1:21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Dataset!L121</f>
        <v>10863554.220225811</v>
      </c>
      <c r="E121" s="105">
        <f t="shared" ref="E121:F121" ca="1" si="140">E109</f>
        <v>526.03</v>
      </c>
      <c r="F121" s="105">
        <f t="shared" ca="1" si="140"/>
        <v>0</v>
      </c>
      <c r="G121" s="8">
        <f>Dataset!AR121</f>
        <v>31</v>
      </c>
      <c r="H121" s="8">
        <f>Dataset!BL121</f>
        <v>0</v>
      </c>
      <c r="I121" s="8">
        <f>Dataset!BF121</f>
        <v>1</v>
      </c>
      <c r="J121" s="8">
        <f>Dataset!BM121</f>
        <v>0</v>
      </c>
      <c r="K121" s="8">
        <f>Dataset!AM121</f>
        <v>752340.8</v>
      </c>
      <c r="L121" s="36"/>
      <c r="M121" s="8">
        <f t="shared" si="107"/>
        <v>-3061641.28284716</v>
      </c>
      <c r="N121" s="1">
        <f t="shared" ca="1" si="133"/>
        <v>862471.77055878809</v>
      </c>
      <c r="O121" s="1">
        <f t="shared" ca="1" si="134"/>
        <v>0</v>
      </c>
      <c r="P121" s="1">
        <f t="shared" si="135"/>
        <v>7594575.9513506098</v>
      </c>
      <c r="Q121" s="1">
        <f t="shared" si="136"/>
        <v>0</v>
      </c>
      <c r="R121" s="1">
        <f t="shared" si="137"/>
        <v>-571968.75197684194</v>
      </c>
      <c r="S121" s="1">
        <f t="shared" si="73"/>
        <v>0</v>
      </c>
      <c r="T121" s="1">
        <f t="shared" si="74"/>
        <v>6208114.6673096996</v>
      </c>
      <c r="U121" s="1">
        <f t="shared" ca="1" si="75"/>
        <v>11031552.354395095</v>
      </c>
    </row>
    <row r="122" spans="1:21">
      <c r="A122" s="7">
        <v>44562</v>
      </c>
      <c r="B122">
        <f>Dataset!B122</f>
        <v>2022</v>
      </c>
      <c r="C122">
        <f>Dataset!C122</f>
        <v>1</v>
      </c>
      <c r="D122" s="8">
        <f>Dataset!L122</f>
        <v>11526212.285001852</v>
      </c>
      <c r="E122" s="105">
        <f t="shared" ref="E122:F122" ca="1" si="141">E110</f>
        <v>653.76</v>
      </c>
      <c r="F122" s="105">
        <f t="shared" ca="1" si="141"/>
        <v>0</v>
      </c>
      <c r="G122" s="8">
        <f>Dataset!AR122</f>
        <v>31</v>
      </c>
      <c r="H122" s="8">
        <f>Dataset!BL122</f>
        <v>0</v>
      </c>
      <c r="I122" s="8">
        <f>Dataset!BF122</f>
        <v>0</v>
      </c>
      <c r="J122" s="8">
        <f>Dataset!BM122</f>
        <v>0</v>
      </c>
      <c r="K122" s="8">
        <f>Dataset!AM122</f>
        <v>778672.728</v>
      </c>
      <c r="M122" s="8">
        <f t="shared" si="107"/>
        <v>-3061641.28284716</v>
      </c>
      <c r="N122" s="1">
        <f t="shared" ref="N122:N129" ca="1" si="142">E122*$Z$11</f>
        <v>1071896.1745917788</v>
      </c>
      <c r="O122" s="1">
        <f t="shared" ref="O122:O129" ca="1" si="143">F122*$Z$12</f>
        <v>0</v>
      </c>
      <c r="P122" s="1">
        <f t="shared" ref="P122:P130" si="144">G122*$Z$13</f>
        <v>7594575.9513506098</v>
      </c>
      <c r="Q122" s="1">
        <f t="shared" ref="Q122:Q130" si="145">H122*$Z$14</f>
        <v>0</v>
      </c>
      <c r="R122" s="1">
        <f t="shared" ref="R122:R130" si="146">I122*$Z$15</f>
        <v>0</v>
      </c>
      <c r="S122" s="1">
        <f t="shared" si="73"/>
        <v>0</v>
      </c>
      <c r="T122" s="1">
        <f t="shared" si="74"/>
        <v>6425398.6806655386</v>
      </c>
      <c r="U122" s="1">
        <f t="shared" ca="1" si="75"/>
        <v>12030229.523760766</v>
      </c>
    </row>
    <row r="123" spans="1:21">
      <c r="A123" s="7">
        <v>44593</v>
      </c>
      <c r="B123">
        <f>Dataset!B123</f>
        <v>2022</v>
      </c>
      <c r="C123">
        <f>Dataset!C123</f>
        <v>2</v>
      </c>
      <c r="D123" s="8">
        <f>Dataset!L123</f>
        <v>10808500.553742612</v>
      </c>
      <c r="E123" s="105">
        <f t="shared" ref="E123:F123" ca="1" si="147">E111</f>
        <v>591.25000000000011</v>
      </c>
      <c r="F123" s="105">
        <f t="shared" ca="1" si="147"/>
        <v>0</v>
      </c>
      <c r="G123" s="8">
        <f>Dataset!AR123</f>
        <v>28</v>
      </c>
      <c r="H123" s="8">
        <f>Dataset!BL123</f>
        <v>0</v>
      </c>
      <c r="I123" s="8">
        <f>Dataset!BF123</f>
        <v>0</v>
      </c>
      <c r="J123" s="8">
        <f>Dataset!BM123</f>
        <v>0</v>
      </c>
      <c r="K123" s="8">
        <f>Dataset!AM123</f>
        <v>778672.728</v>
      </c>
      <c r="M123" s="8">
        <f t="shared" si="107"/>
        <v>-3061641.28284716</v>
      </c>
      <c r="N123" s="1">
        <f t="shared" ca="1" si="142"/>
        <v>969405.61249906581</v>
      </c>
      <c r="O123" s="1">
        <f t="shared" ca="1" si="143"/>
        <v>0</v>
      </c>
      <c r="P123" s="1">
        <f t="shared" si="144"/>
        <v>6859616.9883166803</v>
      </c>
      <c r="Q123" s="1">
        <f t="shared" si="145"/>
        <v>0</v>
      </c>
      <c r="R123" s="1">
        <f t="shared" si="146"/>
        <v>0</v>
      </c>
      <c r="S123" s="1">
        <f t="shared" si="73"/>
        <v>0</v>
      </c>
      <c r="T123" s="1">
        <f t="shared" si="74"/>
        <v>6425398.6806655386</v>
      </c>
      <c r="U123" s="1">
        <f t="shared" ca="1" si="75"/>
        <v>11192779.998634126</v>
      </c>
    </row>
    <row r="124" spans="1:21">
      <c r="A124" s="7">
        <v>44621</v>
      </c>
      <c r="B124">
        <f>Dataset!B124</f>
        <v>2022</v>
      </c>
      <c r="C124">
        <f>Dataset!C124</f>
        <v>3</v>
      </c>
      <c r="D124" s="8">
        <f>Dataset!L124</f>
        <v>11607050.928004058</v>
      </c>
      <c r="E124" s="105">
        <f t="shared" ref="E124:F124" ca="1" si="148">E112</f>
        <v>515.66</v>
      </c>
      <c r="F124" s="105">
        <f t="shared" ca="1" si="148"/>
        <v>0</v>
      </c>
      <c r="G124" s="8">
        <f>Dataset!AR124</f>
        <v>31</v>
      </c>
      <c r="H124" s="8">
        <f>Dataset!BL124</f>
        <v>0</v>
      </c>
      <c r="I124" s="8">
        <f>Dataset!BF124</f>
        <v>0</v>
      </c>
      <c r="J124" s="8">
        <f>Dataset!BM124</f>
        <v>0</v>
      </c>
      <c r="K124" s="8">
        <f>Dataset!AM124</f>
        <v>778672.728</v>
      </c>
      <c r="M124" s="8">
        <f t="shared" si="107"/>
        <v>-3061641.28284716</v>
      </c>
      <c r="N124" s="1">
        <f t="shared" ca="1" si="142"/>
        <v>845469.25689855078</v>
      </c>
      <c r="O124" s="1">
        <f t="shared" ca="1" si="143"/>
        <v>0</v>
      </c>
      <c r="P124" s="1">
        <f t="shared" si="144"/>
        <v>7594575.9513506098</v>
      </c>
      <c r="Q124" s="1">
        <f t="shared" si="145"/>
        <v>0</v>
      </c>
      <c r="R124" s="1">
        <f t="shared" si="146"/>
        <v>0</v>
      </c>
      <c r="S124" s="1">
        <f t="shared" si="73"/>
        <v>0</v>
      </c>
      <c r="T124" s="1">
        <f t="shared" si="74"/>
        <v>6425398.6806655386</v>
      </c>
      <c r="U124" s="1">
        <f t="shared" ca="1" si="75"/>
        <v>11803802.606067538</v>
      </c>
    </row>
    <row r="125" spans="1:21">
      <c r="A125" s="7">
        <v>44652</v>
      </c>
      <c r="B125">
        <f>Dataset!B125</f>
        <v>2022</v>
      </c>
      <c r="C125">
        <f>Dataset!C125</f>
        <v>4</v>
      </c>
      <c r="D125" s="8">
        <f>Dataset!L125</f>
        <v>10462643.550387666</v>
      </c>
      <c r="E125" s="105">
        <f t="shared" ref="E125:F125" ca="1" si="149">E113</f>
        <v>322.11</v>
      </c>
      <c r="F125" s="105">
        <f t="shared" ca="1" si="149"/>
        <v>0.08</v>
      </c>
      <c r="G125" s="8">
        <f>Dataset!AR125</f>
        <v>30</v>
      </c>
      <c r="H125" s="8">
        <f>Dataset!BL125</f>
        <v>0</v>
      </c>
      <c r="I125" s="8">
        <f>Dataset!BF125</f>
        <v>0</v>
      </c>
      <c r="J125" s="8">
        <f>Dataset!BM125</f>
        <v>0</v>
      </c>
      <c r="K125" s="8">
        <f>Dataset!AM125</f>
        <v>778672.728</v>
      </c>
      <c r="M125" s="8">
        <f t="shared" si="107"/>
        <v>-3061641.28284716</v>
      </c>
      <c r="N125" s="1">
        <f t="shared" ca="1" si="142"/>
        <v>528127.25892951211</v>
      </c>
      <c r="O125" s="1">
        <f t="shared" ca="1" si="143"/>
        <v>384.59762768664478</v>
      </c>
      <c r="P125" s="1">
        <f t="shared" si="144"/>
        <v>7349589.6303393003</v>
      </c>
      <c r="Q125" s="1">
        <f t="shared" si="145"/>
        <v>0</v>
      </c>
      <c r="R125" s="1">
        <f t="shared" si="146"/>
        <v>0</v>
      </c>
      <c r="S125" s="1">
        <f t="shared" si="73"/>
        <v>0</v>
      </c>
      <c r="T125" s="1">
        <f t="shared" si="74"/>
        <v>6425398.6806655386</v>
      </c>
      <c r="U125" s="1">
        <f t="shared" ca="1" si="75"/>
        <v>11241858.884714879</v>
      </c>
    </row>
    <row r="126" spans="1:21">
      <c r="A126" s="7">
        <v>44682</v>
      </c>
      <c r="B126">
        <f>Dataset!B126</f>
        <v>2022</v>
      </c>
      <c r="C126">
        <f>Dataset!C126</f>
        <v>5</v>
      </c>
      <c r="D126" s="8">
        <f>Dataset!L126</f>
        <v>10889082.303329453</v>
      </c>
      <c r="E126" s="105">
        <f t="shared" ref="E126:F126" ca="1" si="150">E114</f>
        <v>141.16000000000003</v>
      </c>
      <c r="F126" s="105">
        <f t="shared" ca="1" si="150"/>
        <v>16.7</v>
      </c>
      <c r="G126" s="8">
        <f>Dataset!AR126</f>
        <v>31</v>
      </c>
      <c r="H126" s="8">
        <f>Dataset!BL126</f>
        <v>0</v>
      </c>
      <c r="I126" s="8">
        <f>Dataset!BF126</f>
        <v>0</v>
      </c>
      <c r="J126" s="8">
        <f>Dataset!BM126</f>
        <v>0</v>
      </c>
      <c r="K126" s="8">
        <f>Dataset!AM126</f>
        <v>778672.728</v>
      </c>
      <c r="M126" s="8">
        <f t="shared" si="107"/>
        <v>-3061641.28284716</v>
      </c>
      <c r="N126" s="1">
        <f t="shared" ca="1" si="142"/>
        <v>231444.05287165858</v>
      </c>
      <c r="O126" s="1">
        <f t="shared" ca="1" si="143"/>
        <v>80284.754779587092</v>
      </c>
      <c r="P126" s="1">
        <f t="shared" si="144"/>
        <v>7594575.9513506098</v>
      </c>
      <c r="Q126" s="1">
        <f t="shared" si="145"/>
        <v>0</v>
      </c>
      <c r="R126" s="1">
        <f t="shared" si="146"/>
        <v>0</v>
      </c>
      <c r="S126" s="1">
        <f t="shared" si="73"/>
        <v>0</v>
      </c>
      <c r="T126" s="1">
        <f t="shared" si="74"/>
        <v>6425398.6806655386</v>
      </c>
      <c r="U126" s="1">
        <f t="shared" ca="1" si="75"/>
        <v>11270062.156820234</v>
      </c>
    </row>
    <row r="127" spans="1:21">
      <c r="A127" s="7">
        <v>44713</v>
      </c>
      <c r="B127">
        <f>Dataset!B127</f>
        <v>2022</v>
      </c>
      <c r="C127">
        <f>Dataset!C127</f>
        <v>6</v>
      </c>
      <c r="D127" s="8">
        <f>Dataset!L127</f>
        <v>10911343.871297125</v>
      </c>
      <c r="E127" s="105">
        <f t="shared" ref="E127:F127" ca="1" si="151">E115</f>
        <v>29.650000000000006</v>
      </c>
      <c r="F127" s="105">
        <f t="shared" ca="1" si="151"/>
        <v>37.15</v>
      </c>
      <c r="G127" s="8">
        <f>Dataset!AR127</f>
        <v>30</v>
      </c>
      <c r="H127" s="8">
        <f>Dataset!BL127</f>
        <v>0</v>
      </c>
      <c r="I127" s="8">
        <f>Dataset!BF127</f>
        <v>0</v>
      </c>
      <c r="J127" s="8">
        <f>Dataset!BM127</f>
        <v>0</v>
      </c>
      <c r="K127" s="8">
        <f>Dataset!AM127</f>
        <v>778672.728</v>
      </c>
      <c r="M127" s="8">
        <f t="shared" si="107"/>
        <v>-3061641.28284716</v>
      </c>
      <c r="N127" s="1">
        <f t="shared" ca="1" si="142"/>
        <v>48613.744457669854</v>
      </c>
      <c r="O127" s="1">
        <f t="shared" ca="1" si="143"/>
        <v>178597.52335698565</v>
      </c>
      <c r="P127" s="1">
        <f t="shared" si="144"/>
        <v>7349589.6303393003</v>
      </c>
      <c r="Q127" s="1">
        <f t="shared" si="145"/>
        <v>0</v>
      </c>
      <c r="R127" s="1">
        <f t="shared" si="146"/>
        <v>0</v>
      </c>
      <c r="S127" s="1">
        <f t="shared" si="73"/>
        <v>0</v>
      </c>
      <c r="T127" s="1">
        <f t="shared" si="74"/>
        <v>6425398.6806655386</v>
      </c>
      <c r="U127" s="1">
        <f t="shared" ca="1" si="75"/>
        <v>10940558.295972336</v>
      </c>
    </row>
    <row r="128" spans="1:21">
      <c r="A128" s="7">
        <v>44743</v>
      </c>
      <c r="B128">
        <f>Dataset!B128</f>
        <v>2022</v>
      </c>
      <c r="C128">
        <f>Dataset!C128</f>
        <v>7</v>
      </c>
      <c r="D128" s="8">
        <f>Dataset!L128</f>
        <v>10992278.256055921</v>
      </c>
      <c r="E128" s="105">
        <f t="shared" ref="E128:F128" ca="1" si="152">E116</f>
        <v>1.36</v>
      </c>
      <c r="F128" s="105">
        <f t="shared" ca="1" si="152"/>
        <v>90.5</v>
      </c>
      <c r="G128" s="8">
        <f>Dataset!AR128</f>
        <v>31</v>
      </c>
      <c r="H128" s="8">
        <f>Dataset!BL128</f>
        <v>0</v>
      </c>
      <c r="I128" s="8">
        <f>Dataset!BF128</f>
        <v>0</v>
      </c>
      <c r="J128" s="8">
        <f>Dataset!BM128</f>
        <v>0</v>
      </c>
      <c r="K128" s="8">
        <f>Dataset!AM128</f>
        <v>778672.728</v>
      </c>
      <c r="M128" s="8">
        <f t="shared" si="107"/>
        <v>-3061641.28284716</v>
      </c>
      <c r="N128" s="1">
        <f t="shared" ca="1" si="142"/>
        <v>2229.8378570803034</v>
      </c>
      <c r="O128" s="1">
        <f t="shared" ca="1" si="143"/>
        <v>435076.06632051693</v>
      </c>
      <c r="P128" s="1">
        <f t="shared" si="144"/>
        <v>7594575.9513506098</v>
      </c>
      <c r="Q128" s="1">
        <f t="shared" si="145"/>
        <v>0</v>
      </c>
      <c r="R128" s="1">
        <f t="shared" si="146"/>
        <v>0</v>
      </c>
      <c r="S128" s="1">
        <f t="shared" si="73"/>
        <v>0</v>
      </c>
      <c r="T128" s="1">
        <f t="shared" si="74"/>
        <v>6425398.6806655386</v>
      </c>
      <c r="U128" s="1">
        <f t="shared" ca="1" si="75"/>
        <v>11395639.253346585</v>
      </c>
    </row>
    <row r="129" spans="1:21">
      <c r="A129" s="7">
        <v>44774</v>
      </c>
      <c r="B129">
        <f>Dataset!B129</f>
        <v>2022</v>
      </c>
      <c r="C129">
        <f>Dataset!C129</f>
        <v>8</v>
      </c>
      <c r="D129" s="8">
        <f>Dataset!L129</f>
        <v>11353122.696533192</v>
      </c>
      <c r="E129" s="105">
        <f t="shared" ref="E129:F129" ca="1" si="153">E117</f>
        <v>1.77</v>
      </c>
      <c r="F129" s="105">
        <f t="shared" ca="1" si="153"/>
        <v>83.38</v>
      </c>
      <c r="G129" s="8">
        <f>Dataset!AR129</f>
        <v>31</v>
      </c>
      <c r="H129" s="8">
        <f>Dataset!BL129</f>
        <v>0</v>
      </c>
      <c r="I129" s="8">
        <f>Dataset!BF129</f>
        <v>0</v>
      </c>
      <c r="J129" s="8">
        <f>Dataset!BM129</f>
        <v>0</v>
      </c>
      <c r="K129" s="8">
        <f>Dataset!AM129</f>
        <v>778672.728</v>
      </c>
      <c r="M129" s="8">
        <f t="shared" si="107"/>
        <v>-3061641.28284716</v>
      </c>
      <c r="N129" s="1">
        <f t="shared" ca="1" si="142"/>
        <v>2902.06838752363</v>
      </c>
      <c r="O129" s="1">
        <f t="shared" ca="1" si="143"/>
        <v>400846.87745640549</v>
      </c>
      <c r="P129" s="1">
        <f t="shared" si="144"/>
        <v>7594575.9513506098</v>
      </c>
      <c r="Q129" s="1">
        <f t="shared" si="145"/>
        <v>0</v>
      </c>
      <c r="R129" s="1">
        <f t="shared" si="146"/>
        <v>0</v>
      </c>
      <c r="S129" s="1">
        <f t="shared" si="73"/>
        <v>0</v>
      </c>
      <c r="T129" s="1">
        <f t="shared" si="74"/>
        <v>6425398.6806655386</v>
      </c>
      <c r="U129" s="1">
        <f t="shared" ca="1" si="75"/>
        <v>11362082.295012917</v>
      </c>
    </row>
    <row r="130" spans="1:21">
      <c r="A130" s="7">
        <v>44805</v>
      </c>
      <c r="B130">
        <f t="shared" ref="B130:B145" si="154">YEAR(A130)</f>
        <v>2022</v>
      </c>
      <c r="C130">
        <f t="shared" ref="C130:C145" si="155">MONTH(A130)</f>
        <v>9</v>
      </c>
      <c r="D130" s="8">
        <f>Dataset!L130</f>
        <v>10997892.422134805</v>
      </c>
      <c r="E130" s="105">
        <f t="shared" ref="E130:F130" ca="1" si="156">E118</f>
        <v>35.700000000000003</v>
      </c>
      <c r="F130" s="105">
        <f t="shared" ca="1" si="156"/>
        <v>35.83</v>
      </c>
      <c r="G130" s="8">
        <f>Dataset!AR130</f>
        <v>30</v>
      </c>
      <c r="H130" s="8">
        <f>Dataset!BL130</f>
        <v>0</v>
      </c>
      <c r="I130" s="8">
        <f>Dataset!BF130</f>
        <v>0</v>
      </c>
      <c r="J130" s="8">
        <f>Dataset!BM130</f>
        <v>0</v>
      </c>
      <c r="K130" s="8">
        <f>Dataset!AM130</f>
        <v>778672.728</v>
      </c>
      <c r="M130" s="8">
        <f t="shared" ref="M130:M145" si="157">$Z$10</f>
        <v>-3061641.28284716</v>
      </c>
      <c r="N130" s="1">
        <f t="shared" ref="N130:N145" ca="1" si="158">E130*$Z$11</f>
        <v>58533.243748357963</v>
      </c>
      <c r="O130" s="1">
        <f t="shared" ref="O130:O145" ca="1" si="159">F130*$Z$12</f>
        <v>172251.66250015603</v>
      </c>
      <c r="P130" s="1">
        <f t="shared" si="144"/>
        <v>7349589.6303393003</v>
      </c>
      <c r="Q130" s="1">
        <f t="shared" si="145"/>
        <v>0</v>
      </c>
      <c r="R130" s="1">
        <f t="shared" si="146"/>
        <v>0</v>
      </c>
      <c r="S130" s="1">
        <f t="shared" si="73"/>
        <v>0</v>
      </c>
      <c r="T130" s="1">
        <f t="shared" si="74"/>
        <v>6425398.6806655386</v>
      </c>
      <c r="U130" s="1">
        <f t="shared" ca="1" si="75"/>
        <v>10944131.934406193</v>
      </c>
    </row>
    <row r="131" spans="1:21">
      <c r="A131" s="7">
        <v>44835</v>
      </c>
      <c r="B131">
        <f t="shared" si="154"/>
        <v>2022</v>
      </c>
      <c r="C131">
        <f t="shared" si="155"/>
        <v>10</v>
      </c>
      <c r="D131" s="8">
        <f>Dataset!L131</f>
        <v>11014820.851634182</v>
      </c>
      <c r="E131" s="105">
        <f t="shared" ref="E131:F131" ca="1" si="160">E119</f>
        <v>173.91</v>
      </c>
      <c r="F131" s="105">
        <f t="shared" ca="1" si="160"/>
        <v>4.6100000000000003</v>
      </c>
      <c r="G131" s="8">
        <f>Dataset!AR131</f>
        <v>31</v>
      </c>
      <c r="H131" s="8">
        <f>Dataset!BL131</f>
        <v>0</v>
      </c>
      <c r="I131" s="8">
        <f>Dataset!BF131</f>
        <v>0</v>
      </c>
      <c r="J131" s="8">
        <f>Dataset!BM131</f>
        <v>0</v>
      </c>
      <c r="K131" s="8">
        <f>Dataset!AM131</f>
        <v>778672.728</v>
      </c>
      <c r="M131" s="8">
        <f t="shared" si="157"/>
        <v>-3061641.28284716</v>
      </c>
      <c r="N131" s="1">
        <f t="shared" ca="1" si="158"/>
        <v>285140.51597414375</v>
      </c>
      <c r="O131" s="1">
        <f t="shared" ca="1" si="159"/>
        <v>22162.438295442906</v>
      </c>
      <c r="P131" s="1">
        <f t="shared" ref="P131:P145" si="161">G131*$Z$13</f>
        <v>7594575.9513506098</v>
      </c>
      <c r="Q131" s="1">
        <f t="shared" ref="Q131:Q145" si="162">H131*$Z$14</f>
        <v>0</v>
      </c>
      <c r="R131" s="1">
        <f t="shared" ref="R131:R145" si="163">I131*$Z$15</f>
        <v>0</v>
      </c>
      <c r="S131" s="1">
        <f t="shared" ref="S131:S193" si="164">J131*$Z$16</f>
        <v>0</v>
      </c>
      <c r="T131" s="1">
        <f t="shared" ref="T131:T193" si="165">K131*$Z$17</f>
        <v>6425398.6806655386</v>
      </c>
      <c r="U131" s="1">
        <f t="shared" ref="U131:U193" ca="1" si="166">SUM(M131:T131)</f>
        <v>11265636.303438574</v>
      </c>
    </row>
    <row r="132" spans="1:21">
      <c r="A132" s="7">
        <v>44866</v>
      </c>
      <c r="B132">
        <f t="shared" si="154"/>
        <v>2022</v>
      </c>
      <c r="C132">
        <f t="shared" si="155"/>
        <v>11</v>
      </c>
      <c r="D132" s="8">
        <f>Dataset!L132</f>
        <v>11146383.766128378</v>
      </c>
      <c r="E132" s="105">
        <f t="shared" ref="E132:F132" ca="1" si="167">E120</f>
        <v>358.74999999999994</v>
      </c>
      <c r="F132" s="105">
        <f t="shared" ca="1" si="167"/>
        <v>1.2</v>
      </c>
      <c r="G132" s="8">
        <f>Dataset!AR132</f>
        <v>30</v>
      </c>
      <c r="H132" s="8">
        <f>Dataset!BL132</f>
        <v>0</v>
      </c>
      <c r="I132" s="8">
        <f>Dataset!BF132</f>
        <v>0</v>
      </c>
      <c r="J132" s="8">
        <f>Dataset!BM132</f>
        <v>0</v>
      </c>
      <c r="K132" s="8">
        <f>Dataset!AM132</f>
        <v>778672.728</v>
      </c>
      <c r="M132" s="8">
        <f t="shared" si="157"/>
        <v>-3061641.28284716</v>
      </c>
      <c r="N132" s="1">
        <f t="shared" ca="1" si="158"/>
        <v>588201.71413791075</v>
      </c>
      <c r="O132" s="1">
        <f t="shared" ca="1" si="159"/>
        <v>5768.9644152996716</v>
      </c>
      <c r="P132" s="1">
        <f t="shared" si="161"/>
        <v>7349589.6303393003</v>
      </c>
      <c r="Q132" s="1">
        <f t="shared" si="162"/>
        <v>0</v>
      </c>
      <c r="R132" s="1">
        <f t="shared" si="163"/>
        <v>0</v>
      </c>
      <c r="S132" s="1">
        <f t="shared" si="164"/>
        <v>0</v>
      </c>
      <c r="T132" s="1">
        <f t="shared" si="165"/>
        <v>6425398.6806655386</v>
      </c>
      <c r="U132" s="1">
        <f t="shared" ca="1" si="166"/>
        <v>11307317.70671089</v>
      </c>
    </row>
    <row r="133" spans="1:21">
      <c r="A133" s="7">
        <v>44896</v>
      </c>
      <c r="B133">
        <f t="shared" si="154"/>
        <v>2022</v>
      </c>
      <c r="C133">
        <f t="shared" si="155"/>
        <v>12</v>
      </c>
      <c r="D133" s="8">
        <f>Dataset!L133</f>
        <v>10981497.080576481</v>
      </c>
      <c r="E133" s="105">
        <f t="shared" ref="E133:F133" ca="1" si="168">E121</f>
        <v>526.03</v>
      </c>
      <c r="F133" s="105">
        <f t="shared" ca="1" si="168"/>
        <v>0</v>
      </c>
      <c r="G133" s="8">
        <f>Dataset!AR133</f>
        <v>31</v>
      </c>
      <c r="H133" s="8">
        <f>Dataset!BL133</f>
        <v>0</v>
      </c>
      <c r="I133" s="8">
        <f>Dataset!BF133</f>
        <v>1</v>
      </c>
      <c r="J133" s="8">
        <f>Dataset!BM133</f>
        <v>0</v>
      </c>
      <c r="K133" s="8">
        <f>Dataset!AM133</f>
        <v>778672.728</v>
      </c>
      <c r="M133" s="8">
        <f t="shared" si="157"/>
        <v>-3061641.28284716</v>
      </c>
      <c r="N133" s="1">
        <f t="shared" ca="1" si="158"/>
        <v>862471.77055878809</v>
      </c>
      <c r="O133" s="1">
        <f t="shared" ca="1" si="159"/>
        <v>0</v>
      </c>
      <c r="P133" s="1">
        <f t="shared" si="161"/>
        <v>7594575.9513506098</v>
      </c>
      <c r="Q133" s="1">
        <f t="shared" si="162"/>
        <v>0</v>
      </c>
      <c r="R133" s="1">
        <f t="shared" si="163"/>
        <v>-571968.75197684194</v>
      </c>
      <c r="S133" s="1">
        <f t="shared" si="164"/>
        <v>0</v>
      </c>
      <c r="T133" s="1">
        <f t="shared" si="165"/>
        <v>6425398.6806655386</v>
      </c>
      <c r="U133" s="1">
        <f t="shared" ca="1" si="166"/>
        <v>11248836.367750935</v>
      </c>
    </row>
    <row r="134" spans="1:21">
      <c r="A134" s="7">
        <v>44927</v>
      </c>
      <c r="B134">
        <f t="shared" si="154"/>
        <v>2023</v>
      </c>
      <c r="C134">
        <f t="shared" si="155"/>
        <v>1</v>
      </c>
      <c r="E134" s="110">
        <f t="shared" ref="E134:F134" ca="1" si="169">E122</f>
        <v>653.76</v>
      </c>
      <c r="F134" s="110">
        <f t="shared" ca="1" si="169"/>
        <v>0</v>
      </c>
      <c r="G134" s="107">
        <f t="shared" ref="G134:G182" si="170">G86</f>
        <v>31</v>
      </c>
      <c r="H134" s="100"/>
      <c r="I134" s="100">
        <f t="shared" ref="I134:I183" si="171">I122</f>
        <v>0</v>
      </c>
      <c r="J134" s="100">
        <f>Dataset!BM134</f>
        <v>0</v>
      </c>
      <c r="K134" s="110">
        <f>Economic!C134</f>
        <v>781398.08254800003</v>
      </c>
      <c r="M134" s="8">
        <f t="shared" si="157"/>
        <v>-3061641.28284716</v>
      </c>
      <c r="N134" s="1">
        <f t="shared" ca="1" si="158"/>
        <v>1071896.1745917788</v>
      </c>
      <c r="O134" s="1">
        <f t="shared" ca="1" si="159"/>
        <v>0</v>
      </c>
      <c r="P134" s="1">
        <f t="shared" si="161"/>
        <v>7594575.9513506098</v>
      </c>
      <c r="Q134" s="1">
        <f t="shared" si="162"/>
        <v>0</v>
      </c>
      <c r="R134" s="1">
        <f t="shared" si="163"/>
        <v>0</v>
      </c>
      <c r="S134" s="1">
        <f t="shared" si="164"/>
        <v>0</v>
      </c>
      <c r="T134" s="1">
        <f t="shared" si="165"/>
        <v>6447887.5760478685</v>
      </c>
      <c r="U134" s="1">
        <f t="shared" ca="1" si="166"/>
        <v>12052718.419143096</v>
      </c>
    </row>
    <row r="135" spans="1:21">
      <c r="A135" s="7">
        <v>44958</v>
      </c>
      <c r="B135">
        <f t="shared" si="154"/>
        <v>2023</v>
      </c>
      <c r="C135">
        <f t="shared" si="155"/>
        <v>2</v>
      </c>
      <c r="E135" s="110">
        <f t="shared" ref="E135:F135" ca="1" si="172">E123</f>
        <v>591.25000000000011</v>
      </c>
      <c r="F135" s="110">
        <f t="shared" ca="1" si="172"/>
        <v>0</v>
      </c>
      <c r="G135" s="107">
        <f t="shared" si="170"/>
        <v>28</v>
      </c>
      <c r="H135" s="100"/>
      <c r="I135" s="100">
        <f t="shared" si="171"/>
        <v>0</v>
      </c>
      <c r="J135" s="100">
        <f>Dataset!BM135</f>
        <v>0</v>
      </c>
      <c r="K135" s="110">
        <f>Economic!C135</f>
        <v>781398.08254800003</v>
      </c>
      <c r="M135" s="8">
        <f t="shared" si="157"/>
        <v>-3061641.28284716</v>
      </c>
      <c r="N135" s="1">
        <f t="shared" ca="1" si="158"/>
        <v>969405.61249906581</v>
      </c>
      <c r="O135" s="1">
        <f t="shared" ca="1" si="159"/>
        <v>0</v>
      </c>
      <c r="P135" s="1">
        <f t="shared" si="161"/>
        <v>6859616.9883166803</v>
      </c>
      <c r="Q135" s="1">
        <f t="shared" si="162"/>
        <v>0</v>
      </c>
      <c r="R135" s="1">
        <f t="shared" si="163"/>
        <v>0</v>
      </c>
      <c r="S135" s="1">
        <f t="shared" si="164"/>
        <v>0</v>
      </c>
      <c r="T135" s="1">
        <f t="shared" si="165"/>
        <v>6447887.5760478685</v>
      </c>
      <c r="U135" s="1">
        <f t="shared" ca="1" si="166"/>
        <v>11215268.894016456</v>
      </c>
    </row>
    <row r="136" spans="1:21">
      <c r="A136" s="7">
        <v>44986</v>
      </c>
      <c r="B136">
        <f t="shared" si="154"/>
        <v>2023</v>
      </c>
      <c r="C136">
        <f t="shared" si="155"/>
        <v>3</v>
      </c>
      <c r="E136" s="110">
        <f t="shared" ref="E136:F136" ca="1" si="173">E124</f>
        <v>515.66</v>
      </c>
      <c r="F136" s="110">
        <f t="shared" ca="1" si="173"/>
        <v>0</v>
      </c>
      <c r="G136" s="107">
        <f t="shared" si="170"/>
        <v>31</v>
      </c>
      <c r="H136" s="100"/>
      <c r="I136" s="100">
        <f t="shared" si="171"/>
        <v>0</v>
      </c>
      <c r="J136" s="100">
        <f>Dataset!BM136</f>
        <v>0</v>
      </c>
      <c r="K136" s="110">
        <f>Economic!C136</f>
        <v>781398.08254800003</v>
      </c>
      <c r="M136" s="8">
        <f t="shared" si="157"/>
        <v>-3061641.28284716</v>
      </c>
      <c r="N136" s="1">
        <f t="shared" ca="1" si="158"/>
        <v>845469.25689855078</v>
      </c>
      <c r="O136" s="1">
        <f t="shared" ca="1" si="159"/>
        <v>0</v>
      </c>
      <c r="P136" s="1">
        <f t="shared" si="161"/>
        <v>7594575.9513506098</v>
      </c>
      <c r="Q136" s="1">
        <f t="shared" si="162"/>
        <v>0</v>
      </c>
      <c r="R136" s="1">
        <f t="shared" si="163"/>
        <v>0</v>
      </c>
      <c r="S136" s="1">
        <f t="shared" si="164"/>
        <v>0</v>
      </c>
      <c r="T136" s="1">
        <f t="shared" si="165"/>
        <v>6447887.5760478685</v>
      </c>
      <c r="U136" s="1">
        <f t="shared" ca="1" si="166"/>
        <v>11826291.501449868</v>
      </c>
    </row>
    <row r="137" spans="1:21">
      <c r="A137" s="7">
        <v>45017</v>
      </c>
      <c r="B137">
        <f t="shared" si="154"/>
        <v>2023</v>
      </c>
      <c r="C137">
        <f t="shared" si="155"/>
        <v>4</v>
      </c>
      <c r="E137" s="110">
        <f t="shared" ref="E137:F137" ca="1" si="174">E125</f>
        <v>322.11</v>
      </c>
      <c r="F137" s="110">
        <f t="shared" ca="1" si="174"/>
        <v>0.08</v>
      </c>
      <c r="G137" s="107">
        <f t="shared" si="170"/>
        <v>30</v>
      </c>
      <c r="H137" s="100"/>
      <c r="I137" s="100">
        <f t="shared" si="171"/>
        <v>0</v>
      </c>
      <c r="J137" s="100">
        <f>Dataset!BM137</f>
        <v>0</v>
      </c>
      <c r="K137" s="110">
        <f>Economic!C137</f>
        <v>781398.08254800003</v>
      </c>
      <c r="M137" s="8">
        <f t="shared" si="157"/>
        <v>-3061641.28284716</v>
      </c>
      <c r="N137" s="1">
        <f t="shared" ca="1" si="158"/>
        <v>528127.25892951211</v>
      </c>
      <c r="O137" s="1">
        <f t="shared" ca="1" si="159"/>
        <v>384.59762768664478</v>
      </c>
      <c r="P137" s="1">
        <f t="shared" si="161"/>
        <v>7349589.6303393003</v>
      </c>
      <c r="Q137" s="1">
        <f t="shared" si="162"/>
        <v>0</v>
      </c>
      <c r="R137" s="1">
        <f t="shared" si="163"/>
        <v>0</v>
      </c>
      <c r="S137" s="1">
        <f t="shared" si="164"/>
        <v>0</v>
      </c>
      <c r="T137" s="1">
        <f t="shared" si="165"/>
        <v>6447887.5760478685</v>
      </c>
      <c r="U137" s="1">
        <f t="shared" ca="1" si="166"/>
        <v>11264347.780097209</v>
      </c>
    </row>
    <row r="138" spans="1:21">
      <c r="A138" s="7">
        <v>45047</v>
      </c>
      <c r="B138">
        <f t="shared" si="154"/>
        <v>2023</v>
      </c>
      <c r="C138">
        <f t="shared" si="155"/>
        <v>5</v>
      </c>
      <c r="E138" s="110">
        <f t="shared" ref="E138:F138" ca="1" si="175">E126</f>
        <v>141.16000000000003</v>
      </c>
      <c r="F138" s="110">
        <f t="shared" ca="1" si="175"/>
        <v>16.7</v>
      </c>
      <c r="G138" s="107">
        <f t="shared" si="170"/>
        <v>31</v>
      </c>
      <c r="H138" s="100"/>
      <c r="I138" s="100">
        <f t="shared" si="171"/>
        <v>0</v>
      </c>
      <c r="J138" s="100">
        <f>Dataset!BM138</f>
        <v>0</v>
      </c>
      <c r="K138" s="110">
        <f>Economic!C138</f>
        <v>781398.08254800003</v>
      </c>
      <c r="M138" s="8">
        <f t="shared" si="157"/>
        <v>-3061641.28284716</v>
      </c>
      <c r="N138" s="1">
        <f t="shared" ca="1" si="158"/>
        <v>231444.05287165858</v>
      </c>
      <c r="O138" s="1">
        <f t="shared" ca="1" si="159"/>
        <v>80284.754779587092</v>
      </c>
      <c r="P138" s="1">
        <f t="shared" si="161"/>
        <v>7594575.9513506098</v>
      </c>
      <c r="Q138" s="1">
        <f t="shared" si="162"/>
        <v>0</v>
      </c>
      <c r="R138" s="1">
        <f t="shared" si="163"/>
        <v>0</v>
      </c>
      <c r="S138" s="1">
        <f t="shared" si="164"/>
        <v>0</v>
      </c>
      <c r="T138" s="1">
        <f t="shared" si="165"/>
        <v>6447887.5760478685</v>
      </c>
      <c r="U138" s="1">
        <f t="shared" ca="1" si="166"/>
        <v>11292551.052202564</v>
      </c>
    </row>
    <row r="139" spans="1:21">
      <c r="A139" s="7">
        <v>45078</v>
      </c>
      <c r="B139">
        <f t="shared" si="154"/>
        <v>2023</v>
      </c>
      <c r="C139">
        <f t="shared" si="155"/>
        <v>6</v>
      </c>
      <c r="E139" s="110">
        <f t="shared" ref="E139:F139" ca="1" si="176">E127</f>
        <v>29.650000000000006</v>
      </c>
      <c r="F139" s="110">
        <f t="shared" ca="1" si="176"/>
        <v>37.15</v>
      </c>
      <c r="G139" s="107">
        <f t="shared" si="170"/>
        <v>30</v>
      </c>
      <c r="H139" s="100"/>
      <c r="I139" s="100">
        <f t="shared" si="171"/>
        <v>0</v>
      </c>
      <c r="J139" s="100">
        <f>Dataset!BM139</f>
        <v>0</v>
      </c>
      <c r="K139" s="110">
        <f>Economic!C139</f>
        <v>781398.08254800003</v>
      </c>
      <c r="M139" s="8">
        <f t="shared" si="157"/>
        <v>-3061641.28284716</v>
      </c>
      <c r="N139" s="1">
        <f t="shared" ca="1" si="158"/>
        <v>48613.744457669854</v>
      </c>
      <c r="O139" s="1">
        <f t="shared" ca="1" si="159"/>
        <v>178597.52335698565</v>
      </c>
      <c r="P139" s="1">
        <f t="shared" si="161"/>
        <v>7349589.6303393003</v>
      </c>
      <c r="Q139" s="1">
        <f t="shared" si="162"/>
        <v>0</v>
      </c>
      <c r="R139" s="1">
        <f t="shared" si="163"/>
        <v>0</v>
      </c>
      <c r="S139" s="1">
        <f t="shared" si="164"/>
        <v>0</v>
      </c>
      <c r="T139" s="1">
        <f t="shared" si="165"/>
        <v>6447887.5760478685</v>
      </c>
      <c r="U139" s="1">
        <f t="shared" ca="1" si="166"/>
        <v>10963047.191354666</v>
      </c>
    </row>
    <row r="140" spans="1:21">
      <c r="A140" s="7">
        <v>45108</v>
      </c>
      <c r="B140">
        <f t="shared" si="154"/>
        <v>2023</v>
      </c>
      <c r="C140">
        <f t="shared" si="155"/>
        <v>7</v>
      </c>
      <c r="E140" s="110">
        <f t="shared" ref="E140:F140" ca="1" si="177">E128</f>
        <v>1.36</v>
      </c>
      <c r="F140" s="110">
        <f t="shared" ca="1" si="177"/>
        <v>90.5</v>
      </c>
      <c r="G140" s="107">
        <f t="shared" si="170"/>
        <v>31</v>
      </c>
      <c r="H140" s="100"/>
      <c r="I140" s="100">
        <f t="shared" si="171"/>
        <v>0</v>
      </c>
      <c r="J140" s="100">
        <f>Dataset!BM140</f>
        <v>0</v>
      </c>
      <c r="K140" s="110">
        <f>Economic!C140</f>
        <v>781398.08254800003</v>
      </c>
      <c r="M140" s="8">
        <f t="shared" si="157"/>
        <v>-3061641.28284716</v>
      </c>
      <c r="N140" s="1">
        <f t="shared" ca="1" si="158"/>
        <v>2229.8378570803034</v>
      </c>
      <c r="O140" s="1">
        <f t="shared" ca="1" si="159"/>
        <v>435076.06632051693</v>
      </c>
      <c r="P140" s="1">
        <f t="shared" si="161"/>
        <v>7594575.9513506098</v>
      </c>
      <c r="Q140" s="1">
        <f t="shared" si="162"/>
        <v>0</v>
      </c>
      <c r="R140" s="1">
        <f t="shared" si="163"/>
        <v>0</v>
      </c>
      <c r="S140" s="1">
        <f t="shared" si="164"/>
        <v>0</v>
      </c>
      <c r="T140" s="1">
        <f t="shared" si="165"/>
        <v>6447887.5760478685</v>
      </c>
      <c r="U140" s="1">
        <f t="shared" ca="1" si="166"/>
        <v>11418128.148728915</v>
      </c>
    </row>
    <row r="141" spans="1:21">
      <c r="A141" s="7">
        <v>45139</v>
      </c>
      <c r="B141">
        <f t="shared" si="154"/>
        <v>2023</v>
      </c>
      <c r="C141">
        <f t="shared" si="155"/>
        <v>8</v>
      </c>
      <c r="E141" s="110">
        <f t="shared" ref="E141:F141" ca="1" si="178">E129</f>
        <v>1.77</v>
      </c>
      <c r="F141" s="110">
        <f t="shared" ca="1" si="178"/>
        <v>83.38</v>
      </c>
      <c r="G141" s="107">
        <f t="shared" si="170"/>
        <v>31</v>
      </c>
      <c r="H141" s="100"/>
      <c r="I141" s="100">
        <f t="shared" si="171"/>
        <v>0</v>
      </c>
      <c r="J141" s="100">
        <f>Dataset!BM141</f>
        <v>0</v>
      </c>
      <c r="K141" s="110">
        <f>Economic!C141</f>
        <v>781398.08254800003</v>
      </c>
      <c r="M141" s="8">
        <f t="shared" si="157"/>
        <v>-3061641.28284716</v>
      </c>
      <c r="N141" s="1">
        <f t="shared" ca="1" si="158"/>
        <v>2902.06838752363</v>
      </c>
      <c r="O141" s="1">
        <f t="shared" ca="1" si="159"/>
        <v>400846.87745640549</v>
      </c>
      <c r="P141" s="1">
        <f t="shared" si="161"/>
        <v>7594575.9513506098</v>
      </c>
      <c r="Q141" s="1">
        <f t="shared" si="162"/>
        <v>0</v>
      </c>
      <c r="R141" s="1">
        <f t="shared" si="163"/>
        <v>0</v>
      </c>
      <c r="S141" s="1">
        <f t="shared" si="164"/>
        <v>0</v>
      </c>
      <c r="T141" s="1">
        <f t="shared" si="165"/>
        <v>6447887.5760478685</v>
      </c>
      <c r="U141" s="1">
        <f t="shared" ca="1" si="166"/>
        <v>11384571.190395247</v>
      </c>
    </row>
    <row r="142" spans="1:21">
      <c r="A142" s="7">
        <v>45170</v>
      </c>
      <c r="B142">
        <f t="shared" si="154"/>
        <v>2023</v>
      </c>
      <c r="C142">
        <f t="shared" si="155"/>
        <v>9</v>
      </c>
      <c r="E142" s="110">
        <f t="shared" ref="E142:F142" ca="1" si="179">E130</f>
        <v>35.700000000000003</v>
      </c>
      <c r="F142" s="110">
        <f t="shared" ca="1" si="179"/>
        <v>35.83</v>
      </c>
      <c r="G142" s="107">
        <f t="shared" si="170"/>
        <v>30</v>
      </c>
      <c r="H142" s="100"/>
      <c r="I142" s="100">
        <f t="shared" si="171"/>
        <v>0</v>
      </c>
      <c r="J142" s="100">
        <f>Dataset!BM142</f>
        <v>0</v>
      </c>
      <c r="K142" s="110">
        <f>Economic!C142</f>
        <v>781398.08254800003</v>
      </c>
      <c r="M142" s="8">
        <f t="shared" si="157"/>
        <v>-3061641.28284716</v>
      </c>
      <c r="N142" s="1">
        <f t="shared" ca="1" si="158"/>
        <v>58533.243748357963</v>
      </c>
      <c r="O142" s="1">
        <f t="shared" ca="1" si="159"/>
        <v>172251.66250015603</v>
      </c>
      <c r="P142" s="1">
        <f t="shared" si="161"/>
        <v>7349589.6303393003</v>
      </c>
      <c r="Q142" s="1">
        <f t="shared" si="162"/>
        <v>0</v>
      </c>
      <c r="R142" s="1">
        <f t="shared" si="163"/>
        <v>0</v>
      </c>
      <c r="S142" s="1">
        <f t="shared" si="164"/>
        <v>0</v>
      </c>
      <c r="T142" s="1">
        <f t="shared" si="165"/>
        <v>6447887.5760478685</v>
      </c>
      <c r="U142" s="1">
        <f t="shared" ca="1" si="166"/>
        <v>10966620.829788523</v>
      </c>
    </row>
    <row r="143" spans="1:21">
      <c r="A143" s="7">
        <v>45200</v>
      </c>
      <c r="B143">
        <f t="shared" si="154"/>
        <v>2023</v>
      </c>
      <c r="C143">
        <f t="shared" si="155"/>
        <v>10</v>
      </c>
      <c r="E143" s="110">
        <f t="shared" ref="E143:F143" ca="1" si="180">E131</f>
        <v>173.91</v>
      </c>
      <c r="F143" s="110">
        <f t="shared" ca="1" si="180"/>
        <v>4.6100000000000003</v>
      </c>
      <c r="G143" s="107">
        <f t="shared" si="170"/>
        <v>31</v>
      </c>
      <c r="H143" s="100"/>
      <c r="I143" s="100">
        <f t="shared" si="171"/>
        <v>0</v>
      </c>
      <c r="J143" s="100">
        <f>Dataset!BM143</f>
        <v>0</v>
      </c>
      <c r="K143" s="110">
        <f>Economic!C143</f>
        <v>781398.08254800003</v>
      </c>
      <c r="M143" s="8">
        <f t="shared" si="157"/>
        <v>-3061641.28284716</v>
      </c>
      <c r="N143" s="1">
        <f t="shared" ca="1" si="158"/>
        <v>285140.51597414375</v>
      </c>
      <c r="O143" s="1">
        <f t="shared" ca="1" si="159"/>
        <v>22162.438295442906</v>
      </c>
      <c r="P143" s="1">
        <f t="shared" si="161"/>
        <v>7594575.9513506098</v>
      </c>
      <c r="Q143" s="1">
        <f t="shared" si="162"/>
        <v>0</v>
      </c>
      <c r="R143" s="1">
        <f t="shared" si="163"/>
        <v>0</v>
      </c>
      <c r="S143" s="1">
        <f t="shared" si="164"/>
        <v>0</v>
      </c>
      <c r="T143" s="1">
        <f t="shared" si="165"/>
        <v>6447887.5760478685</v>
      </c>
      <c r="U143" s="1">
        <f t="shared" ca="1" si="166"/>
        <v>11288125.198820904</v>
      </c>
    </row>
    <row r="144" spans="1:21">
      <c r="A144" s="7">
        <v>45231</v>
      </c>
      <c r="B144">
        <f t="shared" si="154"/>
        <v>2023</v>
      </c>
      <c r="C144">
        <f t="shared" si="155"/>
        <v>11</v>
      </c>
      <c r="E144" s="110">
        <f t="shared" ref="E144:F144" ca="1" si="181">E132</f>
        <v>358.74999999999994</v>
      </c>
      <c r="F144" s="110">
        <f t="shared" ca="1" si="181"/>
        <v>1.2</v>
      </c>
      <c r="G144" s="107">
        <f t="shared" si="170"/>
        <v>30</v>
      </c>
      <c r="H144" s="100"/>
      <c r="I144" s="100">
        <f t="shared" si="171"/>
        <v>0</v>
      </c>
      <c r="J144" s="100">
        <f>Dataset!BM144</f>
        <v>0</v>
      </c>
      <c r="K144" s="110">
        <f>Economic!C144</f>
        <v>781398.08254800003</v>
      </c>
      <c r="M144" s="8">
        <f t="shared" si="157"/>
        <v>-3061641.28284716</v>
      </c>
      <c r="N144" s="1">
        <f t="shared" ca="1" si="158"/>
        <v>588201.71413791075</v>
      </c>
      <c r="O144" s="1">
        <f t="shared" ca="1" si="159"/>
        <v>5768.9644152996716</v>
      </c>
      <c r="P144" s="1">
        <f t="shared" si="161"/>
        <v>7349589.6303393003</v>
      </c>
      <c r="Q144" s="1">
        <f t="shared" si="162"/>
        <v>0</v>
      </c>
      <c r="R144" s="1">
        <f t="shared" si="163"/>
        <v>0</v>
      </c>
      <c r="S144" s="1">
        <f t="shared" si="164"/>
        <v>0</v>
      </c>
      <c r="T144" s="1">
        <f t="shared" si="165"/>
        <v>6447887.5760478685</v>
      </c>
      <c r="U144" s="1">
        <f t="shared" ca="1" si="166"/>
        <v>11329806.60209322</v>
      </c>
    </row>
    <row r="145" spans="1:21">
      <c r="A145" s="7">
        <v>45261</v>
      </c>
      <c r="B145">
        <f t="shared" si="154"/>
        <v>2023</v>
      </c>
      <c r="C145">
        <f t="shared" si="155"/>
        <v>12</v>
      </c>
      <c r="E145" s="110">
        <f t="shared" ref="E145:F145" ca="1" si="182">E133</f>
        <v>526.03</v>
      </c>
      <c r="F145" s="110">
        <f t="shared" ca="1" si="182"/>
        <v>0</v>
      </c>
      <c r="G145" s="107">
        <f t="shared" si="170"/>
        <v>31</v>
      </c>
      <c r="H145" s="100"/>
      <c r="I145" s="100">
        <f t="shared" si="171"/>
        <v>1</v>
      </c>
      <c r="J145" s="100">
        <f>Dataset!BM145</f>
        <v>0</v>
      </c>
      <c r="K145" s="110">
        <f>Economic!C145</f>
        <v>781398.08254800003</v>
      </c>
      <c r="M145" s="8">
        <f t="shared" si="157"/>
        <v>-3061641.28284716</v>
      </c>
      <c r="N145" s="1">
        <f t="shared" ca="1" si="158"/>
        <v>862471.77055878809</v>
      </c>
      <c r="O145" s="1">
        <f t="shared" ca="1" si="159"/>
        <v>0</v>
      </c>
      <c r="P145" s="1">
        <f t="shared" si="161"/>
        <v>7594575.9513506098</v>
      </c>
      <c r="Q145" s="1">
        <f t="shared" si="162"/>
        <v>0</v>
      </c>
      <c r="R145" s="1">
        <f t="shared" si="163"/>
        <v>-571968.75197684194</v>
      </c>
      <c r="S145" s="1">
        <f t="shared" si="164"/>
        <v>0</v>
      </c>
      <c r="T145" s="1">
        <f t="shared" si="165"/>
        <v>6447887.5760478685</v>
      </c>
      <c r="U145" s="1">
        <f t="shared" ca="1" si="166"/>
        <v>11271325.263133265</v>
      </c>
    </row>
    <row r="146" spans="1:21">
      <c r="A146" s="7">
        <v>45292</v>
      </c>
      <c r="B146">
        <f t="shared" ref="B146:B193" si="183">YEAR(A146)</f>
        <v>2024</v>
      </c>
      <c r="C146">
        <f t="shared" ref="C146:C193" si="184">MONTH(A146)</f>
        <v>1</v>
      </c>
      <c r="E146" s="110">
        <f t="shared" ref="E146:F146" ca="1" si="185">E134</f>
        <v>653.76</v>
      </c>
      <c r="F146" s="110">
        <f t="shared" ca="1" si="185"/>
        <v>0</v>
      </c>
      <c r="G146" s="107">
        <f t="shared" si="170"/>
        <v>31</v>
      </c>
      <c r="H146" s="100"/>
      <c r="I146" s="100">
        <f t="shared" si="171"/>
        <v>0</v>
      </c>
      <c r="J146" s="100">
        <f>Dataset!BM146</f>
        <v>0</v>
      </c>
      <c r="K146" s="110">
        <f>K134*(1+0.02)</f>
        <v>797026.04419896007</v>
      </c>
      <c r="M146" s="8">
        <f t="shared" ref="M146:M193" si="186">$Z$10</f>
        <v>-3061641.28284716</v>
      </c>
      <c r="N146" s="1">
        <f t="shared" ref="N146:N193" ca="1" si="187">E146*$Z$11</f>
        <v>1071896.1745917788</v>
      </c>
      <c r="O146" s="1">
        <f t="shared" ref="O146:O193" ca="1" si="188">F146*$Z$12</f>
        <v>0</v>
      </c>
      <c r="P146" s="1">
        <f t="shared" ref="P146:P193" si="189">G146*$Z$13</f>
        <v>7594575.9513506098</v>
      </c>
      <c r="Q146" s="1">
        <f t="shared" ref="Q146:Q193" si="190">H146*$Z$14</f>
        <v>0</v>
      </c>
      <c r="R146" s="1">
        <f t="shared" ref="R146:R193" si="191">I146*$Z$15</f>
        <v>0</v>
      </c>
      <c r="S146" s="1">
        <f t="shared" si="164"/>
        <v>0</v>
      </c>
      <c r="T146" s="1">
        <f t="shared" si="165"/>
        <v>6576845.3275688263</v>
      </c>
      <c r="U146" s="1">
        <f t="shared" ca="1" si="166"/>
        <v>12181676.170664053</v>
      </c>
    </row>
    <row r="147" spans="1:21">
      <c r="A147" s="7">
        <v>45323</v>
      </c>
      <c r="B147">
        <f t="shared" si="183"/>
        <v>2024</v>
      </c>
      <c r="C147">
        <f t="shared" si="184"/>
        <v>2</v>
      </c>
      <c r="E147" s="110">
        <f t="shared" ref="E147:F147" ca="1" si="192">E135</f>
        <v>591.25000000000011</v>
      </c>
      <c r="F147" s="110">
        <f t="shared" ca="1" si="192"/>
        <v>0</v>
      </c>
      <c r="G147" s="107">
        <f t="shared" si="170"/>
        <v>29</v>
      </c>
      <c r="H147" s="100"/>
      <c r="I147" s="100">
        <f t="shared" si="171"/>
        <v>0</v>
      </c>
      <c r="J147" s="100">
        <f>Dataset!BM147</f>
        <v>0</v>
      </c>
      <c r="K147" s="110">
        <f t="shared" ref="K147:K193" si="193">K135*(1+0.02)</f>
        <v>797026.04419896007</v>
      </c>
      <c r="M147" s="8">
        <f t="shared" si="186"/>
        <v>-3061641.28284716</v>
      </c>
      <c r="N147" s="1">
        <f t="shared" ca="1" si="187"/>
        <v>969405.61249906581</v>
      </c>
      <c r="O147" s="1">
        <f t="shared" ca="1" si="188"/>
        <v>0</v>
      </c>
      <c r="P147" s="1">
        <f t="shared" si="189"/>
        <v>7104603.3093279898</v>
      </c>
      <c r="Q147" s="1">
        <f t="shared" si="190"/>
        <v>0</v>
      </c>
      <c r="R147" s="1">
        <f t="shared" si="191"/>
        <v>0</v>
      </c>
      <c r="S147" s="1">
        <f t="shared" si="164"/>
        <v>0</v>
      </c>
      <c r="T147" s="1">
        <f t="shared" si="165"/>
        <v>6576845.3275688263</v>
      </c>
      <c r="U147" s="1">
        <f t="shared" ca="1" si="166"/>
        <v>11589212.966548722</v>
      </c>
    </row>
    <row r="148" spans="1:21">
      <c r="A148" s="7">
        <v>45352</v>
      </c>
      <c r="B148">
        <f t="shared" si="183"/>
        <v>2024</v>
      </c>
      <c r="C148">
        <f t="shared" si="184"/>
        <v>3</v>
      </c>
      <c r="E148" s="110">
        <f t="shared" ref="E148:F148" ca="1" si="194">E136</f>
        <v>515.66</v>
      </c>
      <c r="F148" s="110">
        <f t="shared" ca="1" si="194"/>
        <v>0</v>
      </c>
      <c r="G148" s="107">
        <f t="shared" si="170"/>
        <v>31</v>
      </c>
      <c r="H148" s="100"/>
      <c r="I148" s="100">
        <f t="shared" si="171"/>
        <v>0</v>
      </c>
      <c r="J148" s="100">
        <f>Dataset!BM148</f>
        <v>0</v>
      </c>
      <c r="K148" s="110">
        <f t="shared" si="193"/>
        <v>797026.04419896007</v>
      </c>
      <c r="M148" s="8">
        <f t="shared" si="186"/>
        <v>-3061641.28284716</v>
      </c>
      <c r="N148" s="1">
        <f t="shared" ca="1" si="187"/>
        <v>845469.25689855078</v>
      </c>
      <c r="O148" s="1">
        <f t="shared" ca="1" si="188"/>
        <v>0</v>
      </c>
      <c r="P148" s="1">
        <f t="shared" si="189"/>
        <v>7594575.9513506098</v>
      </c>
      <c r="Q148" s="1">
        <f t="shared" si="190"/>
        <v>0</v>
      </c>
      <c r="R148" s="1">
        <f t="shared" si="191"/>
        <v>0</v>
      </c>
      <c r="S148" s="1">
        <f t="shared" si="164"/>
        <v>0</v>
      </c>
      <c r="T148" s="1">
        <f t="shared" si="165"/>
        <v>6576845.3275688263</v>
      </c>
      <c r="U148" s="1">
        <f t="shared" ca="1" si="166"/>
        <v>11955249.252970826</v>
      </c>
    </row>
    <row r="149" spans="1:21">
      <c r="A149" s="7">
        <v>45383</v>
      </c>
      <c r="B149">
        <f t="shared" si="183"/>
        <v>2024</v>
      </c>
      <c r="C149">
        <f t="shared" si="184"/>
        <v>4</v>
      </c>
      <c r="E149" s="110">
        <f t="shared" ref="E149:F149" ca="1" si="195">E137</f>
        <v>322.11</v>
      </c>
      <c r="F149" s="110">
        <f t="shared" ca="1" si="195"/>
        <v>0.08</v>
      </c>
      <c r="G149" s="107">
        <f t="shared" si="170"/>
        <v>30</v>
      </c>
      <c r="H149" s="100"/>
      <c r="I149" s="100">
        <f t="shared" si="171"/>
        <v>0</v>
      </c>
      <c r="J149" s="100">
        <f>Dataset!BM149</f>
        <v>0</v>
      </c>
      <c r="K149" s="110">
        <f t="shared" si="193"/>
        <v>797026.04419896007</v>
      </c>
      <c r="M149" s="8">
        <f t="shared" si="186"/>
        <v>-3061641.28284716</v>
      </c>
      <c r="N149" s="1">
        <f t="shared" ca="1" si="187"/>
        <v>528127.25892951211</v>
      </c>
      <c r="O149" s="1">
        <f t="shared" ca="1" si="188"/>
        <v>384.59762768664478</v>
      </c>
      <c r="P149" s="1">
        <f t="shared" si="189"/>
        <v>7349589.6303393003</v>
      </c>
      <c r="Q149" s="1">
        <f t="shared" si="190"/>
        <v>0</v>
      </c>
      <c r="R149" s="1">
        <f t="shared" si="191"/>
        <v>0</v>
      </c>
      <c r="S149" s="1">
        <f t="shared" si="164"/>
        <v>0</v>
      </c>
      <c r="T149" s="1">
        <f t="shared" si="165"/>
        <v>6576845.3275688263</v>
      </c>
      <c r="U149" s="1">
        <f t="shared" ca="1" si="166"/>
        <v>11393305.531618167</v>
      </c>
    </row>
    <row r="150" spans="1:21">
      <c r="A150" s="7">
        <v>45413</v>
      </c>
      <c r="B150">
        <f t="shared" si="183"/>
        <v>2024</v>
      </c>
      <c r="C150">
        <f t="shared" si="184"/>
        <v>5</v>
      </c>
      <c r="E150" s="110">
        <f t="shared" ref="E150:F150" ca="1" si="196">E138</f>
        <v>141.16000000000003</v>
      </c>
      <c r="F150" s="110">
        <f t="shared" ca="1" si="196"/>
        <v>16.7</v>
      </c>
      <c r="G150" s="107">
        <f t="shared" si="170"/>
        <v>31</v>
      </c>
      <c r="H150" s="100"/>
      <c r="I150" s="100">
        <f t="shared" si="171"/>
        <v>0</v>
      </c>
      <c r="J150" s="100">
        <f>Dataset!BM150</f>
        <v>0</v>
      </c>
      <c r="K150" s="110">
        <f t="shared" si="193"/>
        <v>797026.04419896007</v>
      </c>
      <c r="M150" s="8">
        <f t="shared" si="186"/>
        <v>-3061641.28284716</v>
      </c>
      <c r="N150" s="1">
        <f t="shared" ca="1" si="187"/>
        <v>231444.05287165858</v>
      </c>
      <c r="O150" s="1">
        <f t="shared" ca="1" si="188"/>
        <v>80284.754779587092</v>
      </c>
      <c r="P150" s="1">
        <f t="shared" si="189"/>
        <v>7594575.9513506098</v>
      </c>
      <c r="Q150" s="1">
        <f t="shared" si="190"/>
        <v>0</v>
      </c>
      <c r="R150" s="1">
        <f t="shared" si="191"/>
        <v>0</v>
      </c>
      <c r="S150" s="1">
        <f t="shared" si="164"/>
        <v>0</v>
      </c>
      <c r="T150" s="1">
        <f t="shared" si="165"/>
        <v>6576845.3275688263</v>
      </c>
      <c r="U150" s="1">
        <f t="shared" ca="1" si="166"/>
        <v>11421508.803723522</v>
      </c>
    </row>
    <row r="151" spans="1:21">
      <c r="A151" s="7">
        <v>45444</v>
      </c>
      <c r="B151">
        <f t="shared" si="183"/>
        <v>2024</v>
      </c>
      <c r="C151">
        <f t="shared" si="184"/>
        <v>6</v>
      </c>
      <c r="E151" s="110">
        <f t="shared" ref="E151:F151" ca="1" si="197">E139</f>
        <v>29.650000000000006</v>
      </c>
      <c r="F151" s="110">
        <f t="shared" ca="1" si="197"/>
        <v>37.15</v>
      </c>
      <c r="G151" s="107">
        <f t="shared" si="170"/>
        <v>30</v>
      </c>
      <c r="H151" s="100"/>
      <c r="I151" s="100">
        <f t="shared" si="171"/>
        <v>0</v>
      </c>
      <c r="J151" s="100">
        <f>Dataset!BM151</f>
        <v>0</v>
      </c>
      <c r="K151" s="110">
        <f t="shared" si="193"/>
        <v>797026.04419896007</v>
      </c>
      <c r="M151" s="8">
        <f t="shared" si="186"/>
        <v>-3061641.28284716</v>
      </c>
      <c r="N151" s="1">
        <f t="shared" ca="1" si="187"/>
        <v>48613.744457669854</v>
      </c>
      <c r="O151" s="1">
        <f t="shared" ca="1" si="188"/>
        <v>178597.52335698565</v>
      </c>
      <c r="P151" s="1">
        <f t="shared" si="189"/>
        <v>7349589.6303393003</v>
      </c>
      <c r="Q151" s="1">
        <f t="shared" si="190"/>
        <v>0</v>
      </c>
      <c r="R151" s="1">
        <f t="shared" si="191"/>
        <v>0</v>
      </c>
      <c r="S151" s="1">
        <f t="shared" si="164"/>
        <v>0</v>
      </c>
      <c r="T151" s="1">
        <f t="shared" si="165"/>
        <v>6576845.3275688263</v>
      </c>
      <c r="U151" s="1">
        <f t="shared" ca="1" si="166"/>
        <v>11092004.942875624</v>
      </c>
    </row>
    <row r="152" spans="1:21">
      <c r="A152" s="7">
        <v>45474</v>
      </c>
      <c r="B152">
        <f t="shared" si="183"/>
        <v>2024</v>
      </c>
      <c r="C152">
        <f t="shared" si="184"/>
        <v>7</v>
      </c>
      <c r="E152" s="110">
        <f t="shared" ref="E152:F152" ca="1" si="198">E140</f>
        <v>1.36</v>
      </c>
      <c r="F152" s="110">
        <f t="shared" ca="1" si="198"/>
        <v>90.5</v>
      </c>
      <c r="G152" s="107">
        <f t="shared" si="170"/>
        <v>31</v>
      </c>
      <c r="H152" s="100"/>
      <c r="I152" s="100">
        <f t="shared" si="171"/>
        <v>0</v>
      </c>
      <c r="J152" s="100">
        <f>Dataset!BM152</f>
        <v>0</v>
      </c>
      <c r="K152" s="110">
        <f t="shared" si="193"/>
        <v>797026.04419896007</v>
      </c>
      <c r="M152" s="8">
        <f t="shared" si="186"/>
        <v>-3061641.28284716</v>
      </c>
      <c r="N152" s="1">
        <f t="shared" ca="1" si="187"/>
        <v>2229.8378570803034</v>
      </c>
      <c r="O152" s="1">
        <f t="shared" ca="1" si="188"/>
        <v>435076.06632051693</v>
      </c>
      <c r="P152" s="1">
        <f t="shared" si="189"/>
        <v>7594575.9513506098</v>
      </c>
      <c r="Q152" s="1">
        <f t="shared" si="190"/>
        <v>0</v>
      </c>
      <c r="R152" s="1">
        <f t="shared" si="191"/>
        <v>0</v>
      </c>
      <c r="S152" s="1">
        <f t="shared" si="164"/>
        <v>0</v>
      </c>
      <c r="T152" s="1">
        <f t="shared" si="165"/>
        <v>6576845.3275688263</v>
      </c>
      <c r="U152" s="1">
        <f t="shared" ca="1" si="166"/>
        <v>11547085.900249872</v>
      </c>
    </row>
    <row r="153" spans="1:21">
      <c r="A153" s="7">
        <v>45505</v>
      </c>
      <c r="B153">
        <f t="shared" si="183"/>
        <v>2024</v>
      </c>
      <c r="C153">
        <f t="shared" si="184"/>
        <v>8</v>
      </c>
      <c r="E153" s="110">
        <f t="shared" ref="E153:F153" ca="1" si="199">E141</f>
        <v>1.77</v>
      </c>
      <c r="F153" s="110">
        <f t="shared" ca="1" si="199"/>
        <v>83.38</v>
      </c>
      <c r="G153" s="107">
        <f t="shared" si="170"/>
        <v>31</v>
      </c>
      <c r="H153" s="100"/>
      <c r="I153" s="100">
        <f t="shared" si="171"/>
        <v>0</v>
      </c>
      <c r="J153" s="100">
        <f>Dataset!BM153</f>
        <v>0</v>
      </c>
      <c r="K153" s="110">
        <f t="shared" si="193"/>
        <v>797026.04419896007</v>
      </c>
      <c r="M153" s="8">
        <f t="shared" si="186"/>
        <v>-3061641.28284716</v>
      </c>
      <c r="N153" s="1">
        <f t="shared" ca="1" si="187"/>
        <v>2902.06838752363</v>
      </c>
      <c r="O153" s="1">
        <f t="shared" ca="1" si="188"/>
        <v>400846.87745640549</v>
      </c>
      <c r="P153" s="1">
        <f t="shared" si="189"/>
        <v>7594575.9513506098</v>
      </c>
      <c r="Q153" s="1">
        <f t="shared" si="190"/>
        <v>0</v>
      </c>
      <c r="R153" s="1">
        <f t="shared" si="191"/>
        <v>0</v>
      </c>
      <c r="S153" s="1">
        <f t="shared" si="164"/>
        <v>0</v>
      </c>
      <c r="T153" s="1">
        <f t="shared" si="165"/>
        <v>6576845.3275688263</v>
      </c>
      <c r="U153" s="1">
        <f t="shared" ca="1" si="166"/>
        <v>11513528.941916205</v>
      </c>
    </row>
    <row r="154" spans="1:21">
      <c r="A154" s="7">
        <v>45536</v>
      </c>
      <c r="B154">
        <f t="shared" si="183"/>
        <v>2024</v>
      </c>
      <c r="C154">
        <f t="shared" si="184"/>
        <v>9</v>
      </c>
      <c r="E154" s="110">
        <f t="shared" ref="E154:F154" ca="1" si="200">E142</f>
        <v>35.700000000000003</v>
      </c>
      <c r="F154" s="110">
        <f t="shared" ca="1" si="200"/>
        <v>35.83</v>
      </c>
      <c r="G154" s="107">
        <f t="shared" si="170"/>
        <v>30</v>
      </c>
      <c r="H154" s="100"/>
      <c r="I154" s="100">
        <f t="shared" si="171"/>
        <v>0</v>
      </c>
      <c r="J154" s="100">
        <f>Dataset!BM154</f>
        <v>0</v>
      </c>
      <c r="K154" s="110">
        <f t="shared" si="193"/>
        <v>797026.04419896007</v>
      </c>
      <c r="M154" s="8">
        <f t="shared" si="186"/>
        <v>-3061641.28284716</v>
      </c>
      <c r="N154" s="1">
        <f t="shared" ca="1" si="187"/>
        <v>58533.243748357963</v>
      </c>
      <c r="O154" s="1">
        <f t="shared" ca="1" si="188"/>
        <v>172251.66250015603</v>
      </c>
      <c r="P154" s="1">
        <f t="shared" si="189"/>
        <v>7349589.6303393003</v>
      </c>
      <c r="Q154" s="1">
        <f t="shared" si="190"/>
        <v>0</v>
      </c>
      <c r="R154" s="1">
        <f t="shared" si="191"/>
        <v>0</v>
      </c>
      <c r="S154" s="1">
        <f t="shared" si="164"/>
        <v>0</v>
      </c>
      <c r="T154" s="1">
        <f t="shared" si="165"/>
        <v>6576845.3275688263</v>
      </c>
      <c r="U154" s="1">
        <f t="shared" ca="1" si="166"/>
        <v>11095578.581309481</v>
      </c>
    </row>
    <row r="155" spans="1:21">
      <c r="A155" s="7">
        <v>45566</v>
      </c>
      <c r="B155">
        <f t="shared" si="183"/>
        <v>2024</v>
      </c>
      <c r="C155">
        <f t="shared" si="184"/>
        <v>10</v>
      </c>
      <c r="E155" s="110">
        <f t="shared" ref="E155:F155" ca="1" si="201">E143</f>
        <v>173.91</v>
      </c>
      <c r="F155" s="110">
        <f t="shared" ca="1" si="201"/>
        <v>4.6100000000000003</v>
      </c>
      <c r="G155" s="107">
        <f t="shared" si="170"/>
        <v>31</v>
      </c>
      <c r="H155" s="100"/>
      <c r="I155" s="100">
        <f t="shared" si="171"/>
        <v>0</v>
      </c>
      <c r="J155" s="100">
        <f>Dataset!BM155</f>
        <v>0</v>
      </c>
      <c r="K155" s="110">
        <f t="shared" si="193"/>
        <v>797026.04419896007</v>
      </c>
      <c r="M155" s="8">
        <f t="shared" si="186"/>
        <v>-3061641.28284716</v>
      </c>
      <c r="N155" s="1">
        <f t="shared" ca="1" si="187"/>
        <v>285140.51597414375</v>
      </c>
      <c r="O155" s="1">
        <f t="shared" ca="1" si="188"/>
        <v>22162.438295442906</v>
      </c>
      <c r="P155" s="1">
        <f t="shared" si="189"/>
        <v>7594575.9513506098</v>
      </c>
      <c r="Q155" s="1">
        <f t="shared" si="190"/>
        <v>0</v>
      </c>
      <c r="R155" s="1">
        <f t="shared" si="191"/>
        <v>0</v>
      </c>
      <c r="S155" s="1">
        <f t="shared" si="164"/>
        <v>0</v>
      </c>
      <c r="T155" s="1">
        <f t="shared" si="165"/>
        <v>6576845.3275688263</v>
      </c>
      <c r="U155" s="1">
        <f t="shared" ca="1" si="166"/>
        <v>11417082.950341862</v>
      </c>
    </row>
    <row r="156" spans="1:21">
      <c r="A156" s="7">
        <v>45597</v>
      </c>
      <c r="B156">
        <f t="shared" si="183"/>
        <v>2024</v>
      </c>
      <c r="C156">
        <f t="shared" si="184"/>
        <v>11</v>
      </c>
      <c r="E156" s="110">
        <f t="shared" ref="E156:F156" ca="1" si="202">E144</f>
        <v>358.74999999999994</v>
      </c>
      <c r="F156" s="110">
        <f t="shared" ca="1" si="202"/>
        <v>1.2</v>
      </c>
      <c r="G156" s="107">
        <f t="shared" si="170"/>
        <v>30</v>
      </c>
      <c r="H156" s="100"/>
      <c r="I156" s="100">
        <f t="shared" si="171"/>
        <v>0</v>
      </c>
      <c r="J156" s="100">
        <f>Dataset!BM156</f>
        <v>0</v>
      </c>
      <c r="K156" s="110">
        <f t="shared" si="193"/>
        <v>797026.04419896007</v>
      </c>
      <c r="M156" s="8">
        <f t="shared" si="186"/>
        <v>-3061641.28284716</v>
      </c>
      <c r="N156" s="1">
        <f t="shared" ca="1" si="187"/>
        <v>588201.71413791075</v>
      </c>
      <c r="O156" s="1">
        <f t="shared" ca="1" si="188"/>
        <v>5768.9644152996716</v>
      </c>
      <c r="P156" s="1">
        <f t="shared" si="189"/>
        <v>7349589.6303393003</v>
      </c>
      <c r="Q156" s="1">
        <f t="shared" si="190"/>
        <v>0</v>
      </c>
      <c r="R156" s="1">
        <f t="shared" si="191"/>
        <v>0</v>
      </c>
      <c r="S156" s="1">
        <f t="shared" si="164"/>
        <v>0</v>
      </c>
      <c r="T156" s="1">
        <f t="shared" si="165"/>
        <v>6576845.3275688263</v>
      </c>
      <c r="U156" s="1">
        <f t="shared" ca="1" si="166"/>
        <v>11458764.353614178</v>
      </c>
    </row>
    <row r="157" spans="1:21">
      <c r="A157" s="7">
        <v>45627</v>
      </c>
      <c r="B157">
        <f t="shared" si="183"/>
        <v>2024</v>
      </c>
      <c r="C157">
        <f t="shared" si="184"/>
        <v>12</v>
      </c>
      <c r="E157" s="110">
        <f t="shared" ref="E157:F157" ca="1" si="203">E145</f>
        <v>526.03</v>
      </c>
      <c r="F157" s="110">
        <f t="shared" ca="1" si="203"/>
        <v>0</v>
      </c>
      <c r="G157" s="107">
        <f t="shared" si="170"/>
        <v>31</v>
      </c>
      <c r="H157" s="100"/>
      <c r="I157" s="100">
        <f t="shared" si="171"/>
        <v>1</v>
      </c>
      <c r="J157" s="100">
        <f>Dataset!BM157</f>
        <v>0</v>
      </c>
      <c r="K157" s="110">
        <f t="shared" si="193"/>
        <v>797026.04419896007</v>
      </c>
      <c r="M157" s="8">
        <f t="shared" si="186"/>
        <v>-3061641.28284716</v>
      </c>
      <c r="N157" s="1">
        <f t="shared" ca="1" si="187"/>
        <v>862471.77055878809</v>
      </c>
      <c r="O157" s="1">
        <f t="shared" ca="1" si="188"/>
        <v>0</v>
      </c>
      <c r="P157" s="1">
        <f t="shared" si="189"/>
        <v>7594575.9513506098</v>
      </c>
      <c r="Q157" s="1">
        <f t="shared" si="190"/>
        <v>0</v>
      </c>
      <c r="R157" s="1">
        <f t="shared" si="191"/>
        <v>-571968.75197684194</v>
      </c>
      <c r="S157" s="1">
        <f t="shared" si="164"/>
        <v>0</v>
      </c>
      <c r="T157" s="1">
        <f t="shared" si="165"/>
        <v>6576845.3275688263</v>
      </c>
      <c r="U157" s="1">
        <f t="shared" ca="1" si="166"/>
        <v>11400283.014654223</v>
      </c>
    </row>
    <row r="158" spans="1:21">
      <c r="A158" s="7">
        <v>45658</v>
      </c>
      <c r="B158">
        <f t="shared" si="183"/>
        <v>2025</v>
      </c>
      <c r="C158">
        <f t="shared" si="184"/>
        <v>1</v>
      </c>
      <c r="E158" s="110">
        <f t="shared" ref="E158:F158" ca="1" si="204">E146</f>
        <v>653.76</v>
      </c>
      <c r="F158" s="110">
        <f t="shared" ca="1" si="204"/>
        <v>0</v>
      </c>
      <c r="G158" s="107">
        <f t="shared" si="170"/>
        <v>31</v>
      </c>
      <c r="H158" s="100"/>
      <c r="I158" s="100">
        <f t="shared" si="171"/>
        <v>0</v>
      </c>
      <c r="J158" s="100">
        <f>Dataset!BM158</f>
        <v>0</v>
      </c>
      <c r="K158" s="110">
        <f t="shared" si="193"/>
        <v>812966.56508293923</v>
      </c>
      <c r="M158" s="8">
        <f t="shared" si="186"/>
        <v>-3061641.28284716</v>
      </c>
      <c r="N158" s="1">
        <f t="shared" ca="1" si="187"/>
        <v>1071896.1745917788</v>
      </c>
      <c r="O158" s="1">
        <f t="shared" ca="1" si="188"/>
        <v>0</v>
      </c>
      <c r="P158" s="1">
        <f t="shared" si="189"/>
        <v>7594575.9513506098</v>
      </c>
      <c r="Q158" s="1">
        <f t="shared" si="190"/>
        <v>0</v>
      </c>
      <c r="R158" s="1">
        <f t="shared" si="191"/>
        <v>0</v>
      </c>
      <c r="S158" s="1">
        <f t="shared" si="164"/>
        <v>0</v>
      </c>
      <c r="T158" s="1">
        <f t="shared" si="165"/>
        <v>6708382.2341202023</v>
      </c>
      <c r="U158" s="1">
        <f t="shared" ca="1" si="166"/>
        <v>12313213.077215429</v>
      </c>
    </row>
    <row r="159" spans="1:21">
      <c r="A159" s="7">
        <v>45689</v>
      </c>
      <c r="B159">
        <f t="shared" si="183"/>
        <v>2025</v>
      </c>
      <c r="C159">
        <f t="shared" si="184"/>
        <v>2</v>
      </c>
      <c r="E159" s="110">
        <f t="shared" ref="E159:F159" ca="1" si="205">E147</f>
        <v>591.25000000000011</v>
      </c>
      <c r="F159" s="110">
        <f t="shared" ca="1" si="205"/>
        <v>0</v>
      </c>
      <c r="G159" s="107">
        <f t="shared" si="170"/>
        <v>28</v>
      </c>
      <c r="H159" s="100"/>
      <c r="I159" s="100">
        <f t="shared" si="171"/>
        <v>0</v>
      </c>
      <c r="J159" s="100">
        <f>Dataset!BM159</f>
        <v>0</v>
      </c>
      <c r="K159" s="110">
        <f t="shared" si="193"/>
        <v>812966.56508293923</v>
      </c>
      <c r="M159" s="8">
        <f t="shared" si="186"/>
        <v>-3061641.28284716</v>
      </c>
      <c r="N159" s="1">
        <f t="shared" ca="1" si="187"/>
        <v>969405.61249906581</v>
      </c>
      <c r="O159" s="1">
        <f t="shared" ca="1" si="188"/>
        <v>0</v>
      </c>
      <c r="P159" s="1">
        <f t="shared" si="189"/>
        <v>6859616.9883166803</v>
      </c>
      <c r="Q159" s="1">
        <f t="shared" si="190"/>
        <v>0</v>
      </c>
      <c r="R159" s="1">
        <f t="shared" si="191"/>
        <v>0</v>
      </c>
      <c r="S159" s="1">
        <f t="shared" si="164"/>
        <v>0</v>
      </c>
      <c r="T159" s="1">
        <f t="shared" si="165"/>
        <v>6708382.2341202023</v>
      </c>
      <c r="U159" s="1">
        <f t="shared" ca="1" si="166"/>
        <v>11475763.55208879</v>
      </c>
    </row>
    <row r="160" spans="1:21">
      <c r="A160" s="7">
        <v>45717</v>
      </c>
      <c r="B160">
        <f t="shared" si="183"/>
        <v>2025</v>
      </c>
      <c r="C160">
        <f t="shared" si="184"/>
        <v>3</v>
      </c>
      <c r="E160" s="110">
        <f t="shared" ref="E160:F160" ca="1" si="206">E148</f>
        <v>515.66</v>
      </c>
      <c r="F160" s="110">
        <f t="shared" ca="1" si="206"/>
        <v>0</v>
      </c>
      <c r="G160" s="107">
        <f t="shared" si="170"/>
        <v>31</v>
      </c>
      <c r="H160" s="100"/>
      <c r="I160" s="100">
        <f t="shared" si="171"/>
        <v>0</v>
      </c>
      <c r="J160" s="100">
        <f>Dataset!BM160</f>
        <v>0</v>
      </c>
      <c r="K160" s="110">
        <f t="shared" si="193"/>
        <v>812966.56508293923</v>
      </c>
      <c r="M160" s="8">
        <f t="shared" si="186"/>
        <v>-3061641.28284716</v>
      </c>
      <c r="N160" s="1">
        <f t="shared" ca="1" si="187"/>
        <v>845469.25689855078</v>
      </c>
      <c r="O160" s="1">
        <f t="shared" ca="1" si="188"/>
        <v>0</v>
      </c>
      <c r="P160" s="1">
        <f t="shared" si="189"/>
        <v>7594575.9513506098</v>
      </c>
      <c r="Q160" s="1">
        <f t="shared" si="190"/>
        <v>0</v>
      </c>
      <c r="R160" s="1">
        <f t="shared" si="191"/>
        <v>0</v>
      </c>
      <c r="S160" s="1">
        <f t="shared" si="164"/>
        <v>0</v>
      </c>
      <c r="T160" s="1">
        <f t="shared" si="165"/>
        <v>6708382.2341202023</v>
      </c>
      <c r="U160" s="1">
        <f t="shared" ca="1" si="166"/>
        <v>12086786.159522202</v>
      </c>
    </row>
    <row r="161" spans="1:21">
      <c r="A161" s="7">
        <v>45748</v>
      </c>
      <c r="B161">
        <f t="shared" si="183"/>
        <v>2025</v>
      </c>
      <c r="C161">
        <f t="shared" si="184"/>
        <v>4</v>
      </c>
      <c r="E161" s="110">
        <f t="shared" ref="E161:F161" ca="1" si="207">E149</f>
        <v>322.11</v>
      </c>
      <c r="F161" s="110">
        <f t="shared" ca="1" si="207"/>
        <v>0.08</v>
      </c>
      <c r="G161" s="107">
        <f t="shared" si="170"/>
        <v>30</v>
      </c>
      <c r="H161" s="100"/>
      <c r="I161" s="100">
        <f t="shared" si="171"/>
        <v>0</v>
      </c>
      <c r="J161" s="100">
        <f>Dataset!BM161</f>
        <v>0</v>
      </c>
      <c r="K161" s="110">
        <f t="shared" si="193"/>
        <v>812966.56508293923</v>
      </c>
      <c r="M161" s="8">
        <f t="shared" si="186"/>
        <v>-3061641.28284716</v>
      </c>
      <c r="N161" s="1">
        <f t="shared" ca="1" si="187"/>
        <v>528127.25892951211</v>
      </c>
      <c r="O161" s="1">
        <f t="shared" ca="1" si="188"/>
        <v>384.59762768664478</v>
      </c>
      <c r="P161" s="1">
        <f t="shared" si="189"/>
        <v>7349589.6303393003</v>
      </c>
      <c r="Q161" s="1">
        <f t="shared" si="190"/>
        <v>0</v>
      </c>
      <c r="R161" s="1">
        <f t="shared" si="191"/>
        <v>0</v>
      </c>
      <c r="S161" s="1">
        <f t="shared" si="164"/>
        <v>0</v>
      </c>
      <c r="T161" s="1">
        <f t="shared" si="165"/>
        <v>6708382.2341202023</v>
      </c>
      <c r="U161" s="1">
        <f t="shared" ca="1" si="166"/>
        <v>11524842.438169543</v>
      </c>
    </row>
    <row r="162" spans="1:21">
      <c r="A162" s="7">
        <v>45778</v>
      </c>
      <c r="B162">
        <f t="shared" si="183"/>
        <v>2025</v>
      </c>
      <c r="C162">
        <f t="shared" si="184"/>
        <v>5</v>
      </c>
      <c r="E162" s="110">
        <f t="shared" ref="E162:F162" ca="1" si="208">E150</f>
        <v>141.16000000000003</v>
      </c>
      <c r="F162" s="110">
        <f t="shared" ca="1" si="208"/>
        <v>16.7</v>
      </c>
      <c r="G162" s="107">
        <f t="shared" si="170"/>
        <v>31</v>
      </c>
      <c r="H162" s="100"/>
      <c r="I162" s="100">
        <f t="shared" si="171"/>
        <v>0</v>
      </c>
      <c r="J162" s="100">
        <f>Dataset!BM162</f>
        <v>0</v>
      </c>
      <c r="K162" s="110">
        <f t="shared" si="193"/>
        <v>812966.56508293923</v>
      </c>
      <c r="M162" s="8">
        <f t="shared" si="186"/>
        <v>-3061641.28284716</v>
      </c>
      <c r="N162" s="1">
        <f t="shared" ca="1" si="187"/>
        <v>231444.05287165858</v>
      </c>
      <c r="O162" s="1">
        <f t="shared" ca="1" si="188"/>
        <v>80284.754779587092</v>
      </c>
      <c r="P162" s="1">
        <f t="shared" si="189"/>
        <v>7594575.9513506098</v>
      </c>
      <c r="Q162" s="1">
        <f t="shared" si="190"/>
        <v>0</v>
      </c>
      <c r="R162" s="1">
        <f t="shared" si="191"/>
        <v>0</v>
      </c>
      <c r="S162" s="1">
        <f t="shared" si="164"/>
        <v>0</v>
      </c>
      <c r="T162" s="1">
        <f t="shared" si="165"/>
        <v>6708382.2341202023</v>
      </c>
      <c r="U162" s="1">
        <f t="shared" ca="1" si="166"/>
        <v>11553045.710274898</v>
      </c>
    </row>
    <row r="163" spans="1:21">
      <c r="A163" s="7">
        <v>45809</v>
      </c>
      <c r="B163">
        <f t="shared" si="183"/>
        <v>2025</v>
      </c>
      <c r="C163">
        <f t="shared" si="184"/>
        <v>6</v>
      </c>
      <c r="E163" s="110">
        <f t="shared" ref="E163:F163" ca="1" si="209">E151</f>
        <v>29.650000000000006</v>
      </c>
      <c r="F163" s="110">
        <f t="shared" ca="1" si="209"/>
        <v>37.15</v>
      </c>
      <c r="G163" s="107">
        <f t="shared" si="170"/>
        <v>30</v>
      </c>
      <c r="H163" s="100"/>
      <c r="I163" s="100">
        <f t="shared" si="171"/>
        <v>0</v>
      </c>
      <c r="J163" s="100">
        <f>Dataset!BM163</f>
        <v>0</v>
      </c>
      <c r="K163" s="110">
        <f t="shared" si="193"/>
        <v>812966.56508293923</v>
      </c>
      <c r="M163" s="8">
        <f t="shared" si="186"/>
        <v>-3061641.28284716</v>
      </c>
      <c r="N163" s="1">
        <f t="shared" ca="1" si="187"/>
        <v>48613.744457669854</v>
      </c>
      <c r="O163" s="1">
        <f t="shared" ca="1" si="188"/>
        <v>178597.52335698565</v>
      </c>
      <c r="P163" s="1">
        <f t="shared" si="189"/>
        <v>7349589.6303393003</v>
      </c>
      <c r="Q163" s="1">
        <f t="shared" si="190"/>
        <v>0</v>
      </c>
      <c r="R163" s="1">
        <f t="shared" si="191"/>
        <v>0</v>
      </c>
      <c r="S163" s="1">
        <f t="shared" si="164"/>
        <v>0</v>
      </c>
      <c r="T163" s="1">
        <f t="shared" si="165"/>
        <v>6708382.2341202023</v>
      </c>
      <c r="U163" s="1">
        <f t="shared" ca="1" si="166"/>
        <v>11223541.849427</v>
      </c>
    </row>
    <row r="164" spans="1:21">
      <c r="A164" s="7">
        <v>45839</v>
      </c>
      <c r="B164">
        <f t="shared" si="183"/>
        <v>2025</v>
      </c>
      <c r="C164">
        <f t="shared" si="184"/>
        <v>7</v>
      </c>
      <c r="E164" s="110">
        <f t="shared" ref="E164:F164" ca="1" si="210">E152</f>
        <v>1.36</v>
      </c>
      <c r="F164" s="110">
        <f t="shared" ca="1" si="210"/>
        <v>90.5</v>
      </c>
      <c r="G164" s="107">
        <f t="shared" si="170"/>
        <v>31</v>
      </c>
      <c r="H164" s="100"/>
      <c r="I164" s="100">
        <f t="shared" si="171"/>
        <v>0</v>
      </c>
      <c r="J164" s="100">
        <f>Dataset!BM164</f>
        <v>0</v>
      </c>
      <c r="K164" s="110">
        <f t="shared" si="193"/>
        <v>812966.56508293923</v>
      </c>
      <c r="M164" s="8">
        <f t="shared" si="186"/>
        <v>-3061641.28284716</v>
      </c>
      <c r="N164" s="1">
        <f t="shared" ca="1" si="187"/>
        <v>2229.8378570803034</v>
      </c>
      <c r="O164" s="1">
        <f t="shared" ca="1" si="188"/>
        <v>435076.06632051693</v>
      </c>
      <c r="P164" s="1">
        <f t="shared" si="189"/>
        <v>7594575.9513506098</v>
      </c>
      <c r="Q164" s="1">
        <f t="shared" si="190"/>
        <v>0</v>
      </c>
      <c r="R164" s="1">
        <f t="shared" si="191"/>
        <v>0</v>
      </c>
      <c r="S164" s="1">
        <f t="shared" si="164"/>
        <v>0</v>
      </c>
      <c r="T164" s="1">
        <f t="shared" si="165"/>
        <v>6708382.2341202023</v>
      </c>
      <c r="U164" s="1">
        <f t="shared" ca="1" si="166"/>
        <v>11678622.806801248</v>
      </c>
    </row>
    <row r="165" spans="1:21">
      <c r="A165" s="7">
        <v>45870</v>
      </c>
      <c r="B165">
        <f t="shared" si="183"/>
        <v>2025</v>
      </c>
      <c r="C165">
        <f t="shared" si="184"/>
        <v>8</v>
      </c>
      <c r="E165" s="110">
        <f t="shared" ref="E165:F165" ca="1" si="211">E153</f>
        <v>1.77</v>
      </c>
      <c r="F165" s="110">
        <f t="shared" ca="1" si="211"/>
        <v>83.38</v>
      </c>
      <c r="G165" s="107">
        <f t="shared" si="170"/>
        <v>31</v>
      </c>
      <c r="H165" s="100"/>
      <c r="I165" s="100">
        <f t="shared" si="171"/>
        <v>0</v>
      </c>
      <c r="J165" s="100">
        <f>Dataset!BM165</f>
        <v>0</v>
      </c>
      <c r="K165" s="110">
        <f t="shared" si="193"/>
        <v>812966.56508293923</v>
      </c>
      <c r="M165" s="8">
        <f t="shared" si="186"/>
        <v>-3061641.28284716</v>
      </c>
      <c r="N165" s="1">
        <f t="shared" ca="1" si="187"/>
        <v>2902.06838752363</v>
      </c>
      <c r="O165" s="1">
        <f t="shared" ca="1" si="188"/>
        <v>400846.87745640549</v>
      </c>
      <c r="P165" s="1">
        <f t="shared" si="189"/>
        <v>7594575.9513506098</v>
      </c>
      <c r="Q165" s="1">
        <f t="shared" si="190"/>
        <v>0</v>
      </c>
      <c r="R165" s="1">
        <f t="shared" si="191"/>
        <v>0</v>
      </c>
      <c r="S165" s="1">
        <f t="shared" si="164"/>
        <v>0</v>
      </c>
      <c r="T165" s="1">
        <f t="shared" si="165"/>
        <v>6708382.2341202023</v>
      </c>
      <c r="U165" s="1">
        <f t="shared" ca="1" si="166"/>
        <v>11645065.848467581</v>
      </c>
    </row>
    <row r="166" spans="1:21">
      <c r="A166" s="7">
        <v>45901</v>
      </c>
      <c r="B166">
        <f t="shared" si="183"/>
        <v>2025</v>
      </c>
      <c r="C166">
        <f t="shared" si="184"/>
        <v>9</v>
      </c>
      <c r="E166" s="110">
        <f t="shared" ref="E166:F166" ca="1" si="212">E154</f>
        <v>35.700000000000003</v>
      </c>
      <c r="F166" s="110">
        <f t="shared" ca="1" si="212"/>
        <v>35.83</v>
      </c>
      <c r="G166" s="107">
        <f t="shared" si="170"/>
        <v>30</v>
      </c>
      <c r="H166" s="100"/>
      <c r="I166" s="100">
        <f t="shared" si="171"/>
        <v>0</v>
      </c>
      <c r="J166" s="100">
        <f>Dataset!BM166</f>
        <v>0</v>
      </c>
      <c r="K166" s="110">
        <f t="shared" si="193"/>
        <v>812966.56508293923</v>
      </c>
      <c r="M166" s="8">
        <f t="shared" si="186"/>
        <v>-3061641.28284716</v>
      </c>
      <c r="N166" s="1">
        <f t="shared" ca="1" si="187"/>
        <v>58533.243748357963</v>
      </c>
      <c r="O166" s="1">
        <f t="shared" ca="1" si="188"/>
        <v>172251.66250015603</v>
      </c>
      <c r="P166" s="1">
        <f t="shared" si="189"/>
        <v>7349589.6303393003</v>
      </c>
      <c r="Q166" s="1">
        <f t="shared" si="190"/>
        <v>0</v>
      </c>
      <c r="R166" s="1">
        <f t="shared" si="191"/>
        <v>0</v>
      </c>
      <c r="S166" s="1">
        <f t="shared" si="164"/>
        <v>0</v>
      </c>
      <c r="T166" s="1">
        <f t="shared" si="165"/>
        <v>6708382.2341202023</v>
      </c>
      <c r="U166" s="1">
        <f t="shared" ca="1" si="166"/>
        <v>11227115.487860857</v>
      </c>
    </row>
    <row r="167" spans="1:21">
      <c r="A167" s="7">
        <v>45931</v>
      </c>
      <c r="B167">
        <f t="shared" si="183"/>
        <v>2025</v>
      </c>
      <c r="C167">
        <f t="shared" si="184"/>
        <v>10</v>
      </c>
      <c r="E167" s="110">
        <f t="shared" ref="E167:F167" ca="1" si="213">E155</f>
        <v>173.91</v>
      </c>
      <c r="F167" s="110">
        <f t="shared" ca="1" si="213"/>
        <v>4.6100000000000003</v>
      </c>
      <c r="G167" s="107">
        <f t="shared" si="170"/>
        <v>31</v>
      </c>
      <c r="H167" s="100"/>
      <c r="I167" s="100">
        <f t="shared" si="171"/>
        <v>0</v>
      </c>
      <c r="J167" s="100">
        <f>Dataset!BM167</f>
        <v>0</v>
      </c>
      <c r="K167" s="110">
        <f t="shared" si="193"/>
        <v>812966.56508293923</v>
      </c>
      <c r="M167" s="8">
        <f t="shared" si="186"/>
        <v>-3061641.28284716</v>
      </c>
      <c r="N167" s="1">
        <f t="shared" ca="1" si="187"/>
        <v>285140.51597414375</v>
      </c>
      <c r="O167" s="1">
        <f t="shared" ca="1" si="188"/>
        <v>22162.438295442906</v>
      </c>
      <c r="P167" s="1">
        <f t="shared" si="189"/>
        <v>7594575.9513506098</v>
      </c>
      <c r="Q167" s="1">
        <f t="shared" si="190"/>
        <v>0</v>
      </c>
      <c r="R167" s="1">
        <f t="shared" si="191"/>
        <v>0</v>
      </c>
      <c r="S167" s="1">
        <f t="shared" si="164"/>
        <v>0</v>
      </c>
      <c r="T167" s="1">
        <f t="shared" si="165"/>
        <v>6708382.2341202023</v>
      </c>
      <c r="U167" s="1">
        <f t="shared" ca="1" si="166"/>
        <v>11548619.856893238</v>
      </c>
    </row>
    <row r="168" spans="1:21">
      <c r="A168" s="7">
        <v>45962</v>
      </c>
      <c r="B168">
        <f t="shared" si="183"/>
        <v>2025</v>
      </c>
      <c r="C168">
        <f t="shared" si="184"/>
        <v>11</v>
      </c>
      <c r="E168" s="110">
        <f t="shared" ref="E168:F168" ca="1" si="214">E156</f>
        <v>358.74999999999994</v>
      </c>
      <c r="F168" s="110">
        <f t="shared" ca="1" si="214"/>
        <v>1.2</v>
      </c>
      <c r="G168" s="107">
        <f t="shared" si="170"/>
        <v>30</v>
      </c>
      <c r="H168" s="100"/>
      <c r="I168" s="100">
        <f t="shared" si="171"/>
        <v>0</v>
      </c>
      <c r="J168" s="100">
        <f>Dataset!BM168</f>
        <v>0</v>
      </c>
      <c r="K168" s="110">
        <f t="shared" si="193"/>
        <v>812966.56508293923</v>
      </c>
      <c r="M168" s="8">
        <f t="shared" si="186"/>
        <v>-3061641.28284716</v>
      </c>
      <c r="N168" s="1">
        <f t="shared" ca="1" si="187"/>
        <v>588201.71413791075</v>
      </c>
      <c r="O168" s="1">
        <f t="shared" ca="1" si="188"/>
        <v>5768.9644152996716</v>
      </c>
      <c r="P168" s="1">
        <f t="shared" si="189"/>
        <v>7349589.6303393003</v>
      </c>
      <c r="Q168" s="1">
        <f t="shared" si="190"/>
        <v>0</v>
      </c>
      <c r="R168" s="1">
        <f t="shared" si="191"/>
        <v>0</v>
      </c>
      <c r="S168" s="1">
        <f t="shared" si="164"/>
        <v>0</v>
      </c>
      <c r="T168" s="1">
        <f t="shared" si="165"/>
        <v>6708382.2341202023</v>
      </c>
      <c r="U168" s="1">
        <f t="shared" ca="1" si="166"/>
        <v>11590301.260165554</v>
      </c>
    </row>
    <row r="169" spans="1:21">
      <c r="A169" s="7">
        <v>45992</v>
      </c>
      <c r="B169">
        <f t="shared" si="183"/>
        <v>2025</v>
      </c>
      <c r="C169">
        <f t="shared" si="184"/>
        <v>12</v>
      </c>
      <c r="E169" s="110">
        <f t="shared" ref="E169:F169" ca="1" si="215">E157</f>
        <v>526.03</v>
      </c>
      <c r="F169" s="110">
        <f t="shared" ca="1" si="215"/>
        <v>0</v>
      </c>
      <c r="G169" s="107">
        <f t="shared" si="170"/>
        <v>31</v>
      </c>
      <c r="H169" s="100"/>
      <c r="I169" s="100">
        <f t="shared" si="171"/>
        <v>1</v>
      </c>
      <c r="J169" s="100">
        <f>Dataset!BM169</f>
        <v>0</v>
      </c>
      <c r="K169" s="110">
        <f t="shared" si="193"/>
        <v>812966.56508293923</v>
      </c>
      <c r="M169" s="8">
        <f t="shared" si="186"/>
        <v>-3061641.28284716</v>
      </c>
      <c r="N169" s="1">
        <f t="shared" ca="1" si="187"/>
        <v>862471.77055878809</v>
      </c>
      <c r="O169" s="1">
        <f t="shared" ca="1" si="188"/>
        <v>0</v>
      </c>
      <c r="P169" s="1">
        <f t="shared" si="189"/>
        <v>7594575.9513506098</v>
      </c>
      <c r="Q169" s="1">
        <f t="shared" si="190"/>
        <v>0</v>
      </c>
      <c r="R169" s="1">
        <f t="shared" si="191"/>
        <v>-571968.75197684194</v>
      </c>
      <c r="S169" s="1">
        <f t="shared" si="164"/>
        <v>0</v>
      </c>
      <c r="T169" s="1">
        <f t="shared" si="165"/>
        <v>6708382.2341202023</v>
      </c>
      <c r="U169" s="1">
        <f t="shared" ca="1" si="166"/>
        <v>11531819.921205599</v>
      </c>
    </row>
    <row r="170" spans="1:21">
      <c r="A170" s="7">
        <v>46023</v>
      </c>
      <c r="B170">
        <f t="shared" si="183"/>
        <v>2026</v>
      </c>
      <c r="C170">
        <f t="shared" si="184"/>
        <v>1</v>
      </c>
      <c r="E170" s="110">
        <f t="shared" ref="E170:F170" ca="1" si="216">E158</f>
        <v>653.76</v>
      </c>
      <c r="F170" s="110">
        <f t="shared" ca="1" si="216"/>
        <v>0</v>
      </c>
      <c r="G170" s="107">
        <f t="shared" si="170"/>
        <v>31</v>
      </c>
      <c r="H170" s="100"/>
      <c r="I170" s="100">
        <f t="shared" si="171"/>
        <v>0</v>
      </c>
      <c r="J170" s="100">
        <f>Dataset!BM170</f>
        <v>0</v>
      </c>
      <c r="K170" s="110">
        <f t="shared" si="193"/>
        <v>829225.89638459799</v>
      </c>
      <c r="M170" s="8">
        <f t="shared" si="186"/>
        <v>-3061641.28284716</v>
      </c>
      <c r="N170" s="1">
        <f t="shared" ca="1" si="187"/>
        <v>1071896.1745917788</v>
      </c>
      <c r="O170" s="1">
        <f t="shared" ca="1" si="188"/>
        <v>0</v>
      </c>
      <c r="P170" s="1">
        <f t="shared" si="189"/>
        <v>7594575.9513506098</v>
      </c>
      <c r="Q170" s="1">
        <f t="shared" si="190"/>
        <v>0</v>
      </c>
      <c r="R170" s="1">
        <f t="shared" si="191"/>
        <v>0</v>
      </c>
      <c r="S170" s="1">
        <f t="shared" si="164"/>
        <v>0</v>
      </c>
      <c r="T170" s="1">
        <f t="shared" si="165"/>
        <v>6842549.8788026059</v>
      </c>
      <c r="U170" s="1">
        <f t="shared" ca="1" si="166"/>
        <v>12447380.721897833</v>
      </c>
    </row>
    <row r="171" spans="1:21">
      <c r="A171" s="7">
        <v>46054</v>
      </c>
      <c r="B171">
        <f t="shared" si="183"/>
        <v>2026</v>
      </c>
      <c r="C171">
        <f t="shared" si="184"/>
        <v>2</v>
      </c>
      <c r="E171" s="110">
        <f t="shared" ref="E171:F171" ca="1" si="217">E159</f>
        <v>591.25000000000011</v>
      </c>
      <c r="F171" s="110">
        <f t="shared" ca="1" si="217"/>
        <v>0</v>
      </c>
      <c r="G171" s="107">
        <f t="shared" si="170"/>
        <v>28</v>
      </c>
      <c r="H171" s="100"/>
      <c r="I171" s="100">
        <f t="shared" si="171"/>
        <v>0</v>
      </c>
      <c r="J171" s="100">
        <f>Dataset!BM171</f>
        <v>0</v>
      </c>
      <c r="K171" s="110">
        <f t="shared" si="193"/>
        <v>829225.89638459799</v>
      </c>
      <c r="M171" s="8">
        <f t="shared" si="186"/>
        <v>-3061641.28284716</v>
      </c>
      <c r="N171" s="1">
        <f t="shared" ca="1" si="187"/>
        <v>969405.61249906581</v>
      </c>
      <c r="O171" s="1">
        <f t="shared" ca="1" si="188"/>
        <v>0</v>
      </c>
      <c r="P171" s="1">
        <f t="shared" si="189"/>
        <v>6859616.9883166803</v>
      </c>
      <c r="Q171" s="1">
        <f t="shared" si="190"/>
        <v>0</v>
      </c>
      <c r="R171" s="1">
        <f t="shared" si="191"/>
        <v>0</v>
      </c>
      <c r="S171" s="1">
        <f t="shared" si="164"/>
        <v>0</v>
      </c>
      <c r="T171" s="1">
        <f t="shared" si="165"/>
        <v>6842549.8788026059</v>
      </c>
      <c r="U171" s="1">
        <f t="shared" ca="1" si="166"/>
        <v>11609931.196771193</v>
      </c>
    </row>
    <row r="172" spans="1:21">
      <c r="A172" s="7">
        <v>46082</v>
      </c>
      <c r="B172">
        <f t="shared" si="183"/>
        <v>2026</v>
      </c>
      <c r="C172">
        <f t="shared" si="184"/>
        <v>3</v>
      </c>
      <c r="E172" s="110">
        <f t="shared" ref="E172:F172" ca="1" si="218">E160</f>
        <v>515.66</v>
      </c>
      <c r="F172" s="110">
        <f t="shared" ca="1" si="218"/>
        <v>0</v>
      </c>
      <c r="G172" s="107">
        <f t="shared" si="170"/>
        <v>31</v>
      </c>
      <c r="H172" s="100"/>
      <c r="I172" s="100">
        <f t="shared" si="171"/>
        <v>0</v>
      </c>
      <c r="J172" s="100">
        <f>Dataset!BM172</f>
        <v>0</v>
      </c>
      <c r="K172" s="110">
        <f t="shared" si="193"/>
        <v>829225.89638459799</v>
      </c>
      <c r="M172" s="8">
        <f t="shared" si="186"/>
        <v>-3061641.28284716</v>
      </c>
      <c r="N172" s="1">
        <f t="shared" ca="1" si="187"/>
        <v>845469.25689855078</v>
      </c>
      <c r="O172" s="1">
        <f t="shared" ca="1" si="188"/>
        <v>0</v>
      </c>
      <c r="P172" s="1">
        <f t="shared" si="189"/>
        <v>7594575.9513506098</v>
      </c>
      <c r="Q172" s="1">
        <f t="shared" si="190"/>
        <v>0</v>
      </c>
      <c r="R172" s="1">
        <f t="shared" si="191"/>
        <v>0</v>
      </c>
      <c r="S172" s="1">
        <f t="shared" si="164"/>
        <v>0</v>
      </c>
      <c r="T172" s="1">
        <f t="shared" si="165"/>
        <v>6842549.8788026059</v>
      </c>
      <c r="U172" s="1">
        <f t="shared" ca="1" si="166"/>
        <v>12220953.804204606</v>
      </c>
    </row>
    <row r="173" spans="1:21">
      <c r="A173" s="7">
        <v>46113</v>
      </c>
      <c r="B173">
        <f t="shared" si="183"/>
        <v>2026</v>
      </c>
      <c r="C173">
        <f t="shared" si="184"/>
        <v>4</v>
      </c>
      <c r="E173" s="110">
        <f t="shared" ref="E173:F173" ca="1" si="219">E161</f>
        <v>322.11</v>
      </c>
      <c r="F173" s="110">
        <f t="shared" ca="1" si="219"/>
        <v>0.08</v>
      </c>
      <c r="G173" s="107">
        <f t="shared" si="170"/>
        <v>30</v>
      </c>
      <c r="H173" s="100"/>
      <c r="I173" s="100">
        <f t="shared" si="171"/>
        <v>0</v>
      </c>
      <c r="J173" s="100">
        <f>Dataset!BM173</f>
        <v>0</v>
      </c>
      <c r="K173" s="110">
        <f t="shared" si="193"/>
        <v>829225.89638459799</v>
      </c>
      <c r="M173" s="8">
        <f t="shared" si="186"/>
        <v>-3061641.28284716</v>
      </c>
      <c r="N173" s="1">
        <f t="shared" ca="1" si="187"/>
        <v>528127.25892951211</v>
      </c>
      <c r="O173" s="1">
        <f t="shared" ca="1" si="188"/>
        <v>384.59762768664478</v>
      </c>
      <c r="P173" s="1">
        <f t="shared" si="189"/>
        <v>7349589.6303393003</v>
      </c>
      <c r="Q173" s="1">
        <f t="shared" si="190"/>
        <v>0</v>
      </c>
      <c r="R173" s="1">
        <f t="shared" si="191"/>
        <v>0</v>
      </c>
      <c r="S173" s="1">
        <f t="shared" si="164"/>
        <v>0</v>
      </c>
      <c r="T173" s="1">
        <f t="shared" si="165"/>
        <v>6842549.8788026059</v>
      </c>
      <c r="U173" s="1">
        <f t="shared" ca="1" si="166"/>
        <v>11659010.082851946</v>
      </c>
    </row>
    <row r="174" spans="1:21">
      <c r="A174" s="7">
        <v>46143</v>
      </c>
      <c r="B174">
        <f t="shared" si="183"/>
        <v>2026</v>
      </c>
      <c r="C174">
        <f t="shared" si="184"/>
        <v>5</v>
      </c>
      <c r="E174" s="110">
        <f t="shared" ref="E174:F174" ca="1" si="220">E162</f>
        <v>141.16000000000003</v>
      </c>
      <c r="F174" s="110">
        <f t="shared" ca="1" si="220"/>
        <v>16.7</v>
      </c>
      <c r="G174" s="107">
        <f t="shared" si="170"/>
        <v>31</v>
      </c>
      <c r="H174" s="100"/>
      <c r="I174" s="100">
        <f t="shared" si="171"/>
        <v>0</v>
      </c>
      <c r="J174" s="100">
        <f>Dataset!BM174</f>
        <v>0</v>
      </c>
      <c r="K174" s="110">
        <f t="shared" si="193"/>
        <v>829225.89638459799</v>
      </c>
      <c r="M174" s="8">
        <f t="shared" si="186"/>
        <v>-3061641.28284716</v>
      </c>
      <c r="N174" s="1">
        <f t="shared" ca="1" si="187"/>
        <v>231444.05287165858</v>
      </c>
      <c r="O174" s="1">
        <f t="shared" ca="1" si="188"/>
        <v>80284.754779587092</v>
      </c>
      <c r="P174" s="1">
        <f t="shared" si="189"/>
        <v>7594575.9513506098</v>
      </c>
      <c r="Q174" s="1">
        <f t="shared" si="190"/>
        <v>0</v>
      </c>
      <c r="R174" s="1">
        <f t="shared" si="191"/>
        <v>0</v>
      </c>
      <c r="S174" s="1">
        <f t="shared" si="164"/>
        <v>0</v>
      </c>
      <c r="T174" s="1">
        <f t="shared" si="165"/>
        <v>6842549.8788026059</v>
      </c>
      <c r="U174" s="1">
        <f t="shared" ca="1" si="166"/>
        <v>11687213.354957301</v>
      </c>
    </row>
    <row r="175" spans="1:21">
      <c r="A175" s="7">
        <v>46174</v>
      </c>
      <c r="B175">
        <f t="shared" si="183"/>
        <v>2026</v>
      </c>
      <c r="C175">
        <f t="shared" si="184"/>
        <v>6</v>
      </c>
      <c r="E175" s="110">
        <f t="shared" ref="E175:F175" ca="1" si="221">E163</f>
        <v>29.650000000000006</v>
      </c>
      <c r="F175" s="110">
        <f t="shared" ca="1" si="221"/>
        <v>37.15</v>
      </c>
      <c r="G175" s="107">
        <f t="shared" si="170"/>
        <v>30</v>
      </c>
      <c r="H175" s="100"/>
      <c r="I175" s="100">
        <f t="shared" si="171"/>
        <v>0</v>
      </c>
      <c r="J175" s="100">
        <f>Dataset!BM175</f>
        <v>0</v>
      </c>
      <c r="K175" s="110">
        <f t="shared" si="193"/>
        <v>829225.89638459799</v>
      </c>
      <c r="M175" s="8">
        <f t="shared" si="186"/>
        <v>-3061641.28284716</v>
      </c>
      <c r="N175" s="1">
        <f t="shared" ca="1" si="187"/>
        <v>48613.744457669854</v>
      </c>
      <c r="O175" s="1">
        <f t="shared" ca="1" si="188"/>
        <v>178597.52335698565</v>
      </c>
      <c r="P175" s="1">
        <f t="shared" si="189"/>
        <v>7349589.6303393003</v>
      </c>
      <c r="Q175" s="1">
        <f t="shared" si="190"/>
        <v>0</v>
      </c>
      <c r="R175" s="1">
        <f t="shared" si="191"/>
        <v>0</v>
      </c>
      <c r="S175" s="1">
        <f t="shared" si="164"/>
        <v>0</v>
      </c>
      <c r="T175" s="1">
        <f t="shared" si="165"/>
        <v>6842549.8788026059</v>
      </c>
      <c r="U175" s="1">
        <f t="shared" ca="1" si="166"/>
        <v>11357709.494109403</v>
      </c>
    </row>
    <row r="176" spans="1:21">
      <c r="A176" s="7">
        <v>46204</v>
      </c>
      <c r="B176">
        <f t="shared" si="183"/>
        <v>2026</v>
      </c>
      <c r="C176">
        <f t="shared" si="184"/>
        <v>7</v>
      </c>
      <c r="E176" s="110">
        <f t="shared" ref="E176:F176" ca="1" si="222">E164</f>
        <v>1.36</v>
      </c>
      <c r="F176" s="110">
        <f t="shared" ca="1" si="222"/>
        <v>90.5</v>
      </c>
      <c r="G176" s="107">
        <f t="shared" si="170"/>
        <v>31</v>
      </c>
      <c r="H176" s="100"/>
      <c r="I176" s="100">
        <f t="shared" si="171"/>
        <v>0</v>
      </c>
      <c r="J176" s="100">
        <f>Dataset!BM176</f>
        <v>0</v>
      </c>
      <c r="K176" s="110">
        <f t="shared" si="193"/>
        <v>829225.89638459799</v>
      </c>
      <c r="M176" s="8">
        <f t="shared" si="186"/>
        <v>-3061641.28284716</v>
      </c>
      <c r="N176" s="1">
        <f t="shared" ca="1" si="187"/>
        <v>2229.8378570803034</v>
      </c>
      <c r="O176" s="1">
        <f t="shared" ca="1" si="188"/>
        <v>435076.06632051693</v>
      </c>
      <c r="P176" s="1">
        <f t="shared" si="189"/>
        <v>7594575.9513506098</v>
      </c>
      <c r="Q176" s="1">
        <f t="shared" si="190"/>
        <v>0</v>
      </c>
      <c r="R176" s="1">
        <f t="shared" si="191"/>
        <v>0</v>
      </c>
      <c r="S176" s="1">
        <f t="shared" si="164"/>
        <v>0</v>
      </c>
      <c r="T176" s="1">
        <f t="shared" si="165"/>
        <v>6842549.8788026059</v>
      </c>
      <c r="U176" s="1">
        <f t="shared" ca="1" si="166"/>
        <v>11812790.451483652</v>
      </c>
    </row>
    <row r="177" spans="1:21">
      <c r="A177" s="7">
        <v>46235</v>
      </c>
      <c r="B177">
        <f t="shared" si="183"/>
        <v>2026</v>
      </c>
      <c r="C177">
        <f t="shared" si="184"/>
        <v>8</v>
      </c>
      <c r="E177" s="110">
        <f t="shared" ref="E177:F177" ca="1" si="223">E165</f>
        <v>1.77</v>
      </c>
      <c r="F177" s="110">
        <f t="shared" ca="1" si="223"/>
        <v>83.38</v>
      </c>
      <c r="G177" s="107">
        <f t="shared" si="170"/>
        <v>31</v>
      </c>
      <c r="H177" s="100"/>
      <c r="I177" s="100">
        <f t="shared" si="171"/>
        <v>0</v>
      </c>
      <c r="J177" s="100">
        <f>Dataset!BM177</f>
        <v>0</v>
      </c>
      <c r="K177" s="110">
        <f t="shared" si="193"/>
        <v>829225.89638459799</v>
      </c>
      <c r="M177" s="8">
        <f t="shared" si="186"/>
        <v>-3061641.28284716</v>
      </c>
      <c r="N177" s="1">
        <f t="shared" ca="1" si="187"/>
        <v>2902.06838752363</v>
      </c>
      <c r="O177" s="1">
        <f t="shared" ca="1" si="188"/>
        <v>400846.87745640549</v>
      </c>
      <c r="P177" s="1">
        <f t="shared" si="189"/>
        <v>7594575.9513506098</v>
      </c>
      <c r="Q177" s="1">
        <f t="shared" si="190"/>
        <v>0</v>
      </c>
      <c r="R177" s="1">
        <f t="shared" si="191"/>
        <v>0</v>
      </c>
      <c r="S177" s="1">
        <f t="shared" si="164"/>
        <v>0</v>
      </c>
      <c r="T177" s="1">
        <f t="shared" si="165"/>
        <v>6842549.8788026059</v>
      </c>
      <c r="U177" s="1">
        <f t="shared" ca="1" si="166"/>
        <v>11779233.493149985</v>
      </c>
    </row>
    <row r="178" spans="1:21">
      <c r="A178" s="7">
        <v>46266</v>
      </c>
      <c r="B178">
        <f t="shared" si="183"/>
        <v>2026</v>
      </c>
      <c r="C178">
        <f t="shared" si="184"/>
        <v>9</v>
      </c>
      <c r="E178" s="110">
        <f t="shared" ref="E178:F178" ca="1" si="224">E166</f>
        <v>35.700000000000003</v>
      </c>
      <c r="F178" s="110">
        <f t="shared" ca="1" si="224"/>
        <v>35.83</v>
      </c>
      <c r="G178" s="107">
        <f t="shared" si="170"/>
        <v>30</v>
      </c>
      <c r="H178" s="100"/>
      <c r="I178" s="100">
        <f t="shared" si="171"/>
        <v>0</v>
      </c>
      <c r="J178" s="100">
        <f>Dataset!BM178</f>
        <v>0</v>
      </c>
      <c r="K178" s="110">
        <f t="shared" si="193"/>
        <v>829225.89638459799</v>
      </c>
      <c r="M178" s="8">
        <f t="shared" si="186"/>
        <v>-3061641.28284716</v>
      </c>
      <c r="N178" s="1">
        <f t="shared" ca="1" si="187"/>
        <v>58533.243748357963</v>
      </c>
      <c r="O178" s="1">
        <f t="shared" ca="1" si="188"/>
        <v>172251.66250015603</v>
      </c>
      <c r="P178" s="1">
        <f t="shared" si="189"/>
        <v>7349589.6303393003</v>
      </c>
      <c r="Q178" s="1">
        <f t="shared" si="190"/>
        <v>0</v>
      </c>
      <c r="R178" s="1">
        <f t="shared" si="191"/>
        <v>0</v>
      </c>
      <c r="S178" s="1">
        <f t="shared" si="164"/>
        <v>0</v>
      </c>
      <c r="T178" s="1">
        <f t="shared" si="165"/>
        <v>6842549.8788026059</v>
      </c>
      <c r="U178" s="1">
        <f t="shared" ca="1" si="166"/>
        <v>11361283.13254326</v>
      </c>
    </row>
    <row r="179" spans="1:21">
      <c r="A179" s="7">
        <v>46296</v>
      </c>
      <c r="B179">
        <f t="shared" si="183"/>
        <v>2026</v>
      </c>
      <c r="C179">
        <f t="shared" si="184"/>
        <v>10</v>
      </c>
      <c r="E179" s="110">
        <f t="shared" ref="E179:F179" ca="1" si="225">E167</f>
        <v>173.91</v>
      </c>
      <c r="F179" s="110">
        <f t="shared" ca="1" si="225"/>
        <v>4.6100000000000003</v>
      </c>
      <c r="G179" s="107">
        <f t="shared" si="170"/>
        <v>31</v>
      </c>
      <c r="H179" s="100"/>
      <c r="I179" s="100">
        <f t="shared" si="171"/>
        <v>0</v>
      </c>
      <c r="J179" s="100">
        <f>Dataset!BM179</f>
        <v>0</v>
      </c>
      <c r="K179" s="110">
        <f t="shared" si="193"/>
        <v>829225.89638459799</v>
      </c>
      <c r="M179" s="8">
        <f t="shared" si="186"/>
        <v>-3061641.28284716</v>
      </c>
      <c r="N179" s="1">
        <f t="shared" ca="1" si="187"/>
        <v>285140.51597414375</v>
      </c>
      <c r="O179" s="1">
        <f t="shared" ca="1" si="188"/>
        <v>22162.438295442906</v>
      </c>
      <c r="P179" s="1">
        <f t="shared" si="189"/>
        <v>7594575.9513506098</v>
      </c>
      <c r="Q179" s="1">
        <f t="shared" si="190"/>
        <v>0</v>
      </c>
      <c r="R179" s="1">
        <f t="shared" si="191"/>
        <v>0</v>
      </c>
      <c r="S179" s="1">
        <f t="shared" si="164"/>
        <v>0</v>
      </c>
      <c r="T179" s="1">
        <f t="shared" si="165"/>
        <v>6842549.8788026059</v>
      </c>
      <c r="U179" s="1">
        <f t="shared" ca="1" si="166"/>
        <v>11682787.501575641</v>
      </c>
    </row>
    <row r="180" spans="1:21">
      <c r="A180" s="7">
        <v>46327</v>
      </c>
      <c r="B180">
        <f t="shared" si="183"/>
        <v>2026</v>
      </c>
      <c r="C180">
        <f t="shared" si="184"/>
        <v>11</v>
      </c>
      <c r="E180" s="110">
        <f t="shared" ref="E180:F180" ca="1" si="226">E168</f>
        <v>358.74999999999994</v>
      </c>
      <c r="F180" s="110">
        <f t="shared" ca="1" si="226"/>
        <v>1.2</v>
      </c>
      <c r="G180" s="107">
        <f t="shared" si="170"/>
        <v>30</v>
      </c>
      <c r="H180" s="100"/>
      <c r="I180" s="100">
        <f t="shared" si="171"/>
        <v>0</v>
      </c>
      <c r="J180" s="100">
        <f>Dataset!BM180</f>
        <v>0</v>
      </c>
      <c r="K180" s="110">
        <f t="shared" si="193"/>
        <v>829225.89638459799</v>
      </c>
      <c r="M180" s="8">
        <f t="shared" si="186"/>
        <v>-3061641.28284716</v>
      </c>
      <c r="N180" s="1">
        <f t="shared" ca="1" si="187"/>
        <v>588201.71413791075</v>
      </c>
      <c r="O180" s="1">
        <f t="shared" ca="1" si="188"/>
        <v>5768.9644152996716</v>
      </c>
      <c r="P180" s="1">
        <f t="shared" si="189"/>
        <v>7349589.6303393003</v>
      </c>
      <c r="Q180" s="1">
        <f t="shared" si="190"/>
        <v>0</v>
      </c>
      <c r="R180" s="1">
        <f t="shared" si="191"/>
        <v>0</v>
      </c>
      <c r="S180" s="1">
        <f t="shared" si="164"/>
        <v>0</v>
      </c>
      <c r="T180" s="1">
        <f t="shared" si="165"/>
        <v>6842549.8788026059</v>
      </c>
      <c r="U180" s="1">
        <f t="shared" ca="1" si="166"/>
        <v>11724468.904847957</v>
      </c>
    </row>
    <row r="181" spans="1:21">
      <c r="A181" s="7">
        <v>46357</v>
      </c>
      <c r="B181">
        <f t="shared" si="183"/>
        <v>2026</v>
      </c>
      <c r="C181">
        <f t="shared" si="184"/>
        <v>12</v>
      </c>
      <c r="E181" s="110">
        <f t="shared" ref="E181:F181" ca="1" si="227">E169</f>
        <v>526.03</v>
      </c>
      <c r="F181" s="110">
        <f t="shared" ca="1" si="227"/>
        <v>0</v>
      </c>
      <c r="G181" s="107">
        <f t="shared" si="170"/>
        <v>31</v>
      </c>
      <c r="H181" s="100"/>
      <c r="I181" s="100">
        <f t="shared" si="171"/>
        <v>1</v>
      </c>
      <c r="J181" s="100">
        <f>Dataset!BM181</f>
        <v>0</v>
      </c>
      <c r="K181" s="110">
        <f t="shared" si="193"/>
        <v>829225.89638459799</v>
      </c>
      <c r="M181" s="8">
        <f t="shared" si="186"/>
        <v>-3061641.28284716</v>
      </c>
      <c r="N181" s="1">
        <f t="shared" ca="1" si="187"/>
        <v>862471.77055878809</v>
      </c>
      <c r="O181" s="1">
        <f t="shared" ca="1" si="188"/>
        <v>0</v>
      </c>
      <c r="P181" s="1">
        <f t="shared" si="189"/>
        <v>7594575.9513506098</v>
      </c>
      <c r="Q181" s="1">
        <f t="shared" si="190"/>
        <v>0</v>
      </c>
      <c r="R181" s="1">
        <f t="shared" si="191"/>
        <v>-571968.75197684194</v>
      </c>
      <c r="S181" s="1">
        <f t="shared" si="164"/>
        <v>0</v>
      </c>
      <c r="T181" s="1">
        <f t="shared" si="165"/>
        <v>6842549.8788026059</v>
      </c>
      <c r="U181" s="1">
        <f t="shared" ca="1" si="166"/>
        <v>11665987.565888003</v>
      </c>
    </row>
    <row r="182" spans="1:21">
      <c r="A182" s="7">
        <v>46388</v>
      </c>
      <c r="B182">
        <f t="shared" si="183"/>
        <v>2027</v>
      </c>
      <c r="C182">
        <f t="shared" si="184"/>
        <v>1</v>
      </c>
      <c r="E182" s="110">
        <f t="shared" ref="E182:F182" ca="1" si="228">E170</f>
        <v>653.76</v>
      </c>
      <c r="F182" s="110">
        <f t="shared" ca="1" si="228"/>
        <v>0</v>
      </c>
      <c r="G182" s="107">
        <f t="shared" si="170"/>
        <v>31</v>
      </c>
      <c r="H182" s="100"/>
      <c r="I182" s="100">
        <f t="shared" si="171"/>
        <v>0</v>
      </c>
      <c r="J182" s="100">
        <f>Dataset!BM182</f>
        <v>0</v>
      </c>
      <c r="K182" s="110">
        <f t="shared" si="193"/>
        <v>845810.41431228991</v>
      </c>
      <c r="M182" s="8">
        <f t="shared" si="186"/>
        <v>-3061641.28284716</v>
      </c>
      <c r="N182" s="1">
        <f t="shared" ca="1" si="187"/>
        <v>1071896.1745917788</v>
      </c>
      <c r="O182" s="1">
        <f t="shared" ca="1" si="188"/>
        <v>0</v>
      </c>
      <c r="P182" s="1">
        <f t="shared" si="189"/>
        <v>7594575.9513506098</v>
      </c>
      <c r="Q182" s="1">
        <f t="shared" si="190"/>
        <v>0</v>
      </c>
      <c r="R182" s="1">
        <f t="shared" si="191"/>
        <v>0</v>
      </c>
      <c r="S182" s="1">
        <f t="shared" si="164"/>
        <v>0</v>
      </c>
      <c r="T182" s="1">
        <f t="shared" si="165"/>
        <v>6979400.8763786582</v>
      </c>
      <c r="U182" s="1">
        <f t="shared" ca="1" si="166"/>
        <v>12584231.719473887</v>
      </c>
    </row>
    <row r="183" spans="1:21">
      <c r="A183" s="7">
        <v>46419</v>
      </c>
      <c r="B183">
        <f t="shared" si="183"/>
        <v>2027</v>
      </c>
      <c r="C183">
        <f t="shared" si="184"/>
        <v>2</v>
      </c>
      <c r="E183" s="110">
        <f t="shared" ref="E183:F183" ca="1" si="229">E171</f>
        <v>591.25000000000011</v>
      </c>
      <c r="F183" s="110">
        <f t="shared" ca="1" si="229"/>
        <v>0</v>
      </c>
      <c r="G183" s="107">
        <f t="shared" ref="G183:G193" si="230">G135</f>
        <v>28</v>
      </c>
      <c r="H183" s="100"/>
      <c r="I183" s="100">
        <f t="shared" si="171"/>
        <v>0</v>
      </c>
      <c r="J183" s="100">
        <f>Dataset!BM183</f>
        <v>0</v>
      </c>
      <c r="K183" s="110">
        <f t="shared" si="193"/>
        <v>845810.41431228991</v>
      </c>
      <c r="M183" s="8">
        <f t="shared" si="186"/>
        <v>-3061641.28284716</v>
      </c>
      <c r="N183" s="1">
        <f t="shared" ca="1" si="187"/>
        <v>969405.61249906581</v>
      </c>
      <c r="O183" s="1">
        <f t="shared" ca="1" si="188"/>
        <v>0</v>
      </c>
      <c r="P183" s="1">
        <f t="shared" si="189"/>
        <v>6859616.9883166803</v>
      </c>
      <c r="Q183" s="1">
        <f t="shared" si="190"/>
        <v>0</v>
      </c>
      <c r="R183" s="1">
        <f t="shared" si="191"/>
        <v>0</v>
      </c>
      <c r="S183" s="1">
        <f t="shared" si="164"/>
        <v>0</v>
      </c>
      <c r="T183" s="1">
        <f t="shared" si="165"/>
        <v>6979400.8763786582</v>
      </c>
      <c r="U183" s="1">
        <f t="shared" ca="1" si="166"/>
        <v>11746782.194347244</v>
      </c>
    </row>
    <row r="184" spans="1:21">
      <c r="A184" s="7">
        <v>46447</v>
      </c>
      <c r="B184">
        <f t="shared" si="183"/>
        <v>2027</v>
      </c>
      <c r="C184">
        <f t="shared" si="184"/>
        <v>3</v>
      </c>
      <c r="E184" s="110">
        <f t="shared" ref="E184:F184" ca="1" si="231">E172</f>
        <v>515.66</v>
      </c>
      <c r="F184" s="110">
        <f t="shared" ca="1" si="231"/>
        <v>0</v>
      </c>
      <c r="G184" s="107">
        <f t="shared" si="230"/>
        <v>31</v>
      </c>
      <c r="H184" s="100"/>
      <c r="I184" s="100">
        <f t="shared" ref="I184:I193" si="232">I172</f>
        <v>0</v>
      </c>
      <c r="J184" s="100">
        <f>Dataset!BM184</f>
        <v>0</v>
      </c>
      <c r="K184" s="110">
        <f t="shared" si="193"/>
        <v>845810.41431228991</v>
      </c>
      <c r="M184" s="8">
        <f t="shared" si="186"/>
        <v>-3061641.28284716</v>
      </c>
      <c r="N184" s="1">
        <f t="shared" ca="1" si="187"/>
        <v>845469.25689855078</v>
      </c>
      <c r="O184" s="1">
        <f t="shared" ca="1" si="188"/>
        <v>0</v>
      </c>
      <c r="P184" s="1">
        <f t="shared" si="189"/>
        <v>7594575.9513506098</v>
      </c>
      <c r="Q184" s="1">
        <f t="shared" si="190"/>
        <v>0</v>
      </c>
      <c r="R184" s="1">
        <f t="shared" si="191"/>
        <v>0</v>
      </c>
      <c r="S184" s="1">
        <f t="shared" si="164"/>
        <v>0</v>
      </c>
      <c r="T184" s="1">
        <f t="shared" si="165"/>
        <v>6979400.8763786582</v>
      </c>
      <c r="U184" s="1">
        <f t="shared" ca="1" si="166"/>
        <v>12357804.80178066</v>
      </c>
    </row>
    <row r="185" spans="1:21">
      <c r="A185" s="7">
        <v>46478</v>
      </c>
      <c r="B185">
        <f t="shared" si="183"/>
        <v>2027</v>
      </c>
      <c r="C185">
        <f t="shared" si="184"/>
        <v>4</v>
      </c>
      <c r="E185" s="110">
        <f t="shared" ref="E185:F185" ca="1" si="233">E173</f>
        <v>322.11</v>
      </c>
      <c r="F185" s="110">
        <f t="shared" ca="1" si="233"/>
        <v>0.08</v>
      </c>
      <c r="G185" s="107">
        <f t="shared" si="230"/>
        <v>30</v>
      </c>
      <c r="H185" s="100"/>
      <c r="I185" s="100">
        <f t="shared" si="232"/>
        <v>0</v>
      </c>
      <c r="J185" s="100">
        <f>Dataset!BM185</f>
        <v>0</v>
      </c>
      <c r="K185" s="110">
        <f t="shared" si="193"/>
        <v>845810.41431228991</v>
      </c>
      <c r="M185" s="8">
        <f t="shared" si="186"/>
        <v>-3061641.28284716</v>
      </c>
      <c r="N185" s="1">
        <f t="shared" ca="1" si="187"/>
        <v>528127.25892951211</v>
      </c>
      <c r="O185" s="1">
        <f t="shared" ca="1" si="188"/>
        <v>384.59762768664478</v>
      </c>
      <c r="P185" s="1">
        <f t="shared" si="189"/>
        <v>7349589.6303393003</v>
      </c>
      <c r="Q185" s="1">
        <f t="shared" si="190"/>
        <v>0</v>
      </c>
      <c r="R185" s="1">
        <f t="shared" si="191"/>
        <v>0</v>
      </c>
      <c r="S185" s="1">
        <f t="shared" si="164"/>
        <v>0</v>
      </c>
      <c r="T185" s="1">
        <f t="shared" si="165"/>
        <v>6979400.8763786582</v>
      </c>
      <c r="U185" s="1">
        <f t="shared" ca="1" si="166"/>
        <v>11795861.080427997</v>
      </c>
    </row>
    <row r="186" spans="1:21">
      <c r="A186" s="7">
        <v>46508</v>
      </c>
      <c r="B186">
        <f t="shared" si="183"/>
        <v>2027</v>
      </c>
      <c r="C186">
        <f t="shared" si="184"/>
        <v>5</v>
      </c>
      <c r="E186" s="110">
        <f t="shared" ref="E186:F186" ca="1" si="234">E174</f>
        <v>141.16000000000003</v>
      </c>
      <c r="F186" s="110">
        <f t="shared" ca="1" si="234"/>
        <v>16.7</v>
      </c>
      <c r="G186" s="107">
        <f t="shared" si="230"/>
        <v>31</v>
      </c>
      <c r="H186" s="100"/>
      <c r="I186" s="100">
        <f t="shared" si="232"/>
        <v>0</v>
      </c>
      <c r="J186" s="100">
        <f>Dataset!BM186</f>
        <v>0</v>
      </c>
      <c r="K186" s="110">
        <f t="shared" si="193"/>
        <v>845810.41431228991</v>
      </c>
      <c r="M186" s="8">
        <f t="shared" si="186"/>
        <v>-3061641.28284716</v>
      </c>
      <c r="N186" s="1">
        <f t="shared" ca="1" si="187"/>
        <v>231444.05287165858</v>
      </c>
      <c r="O186" s="1">
        <f t="shared" ca="1" si="188"/>
        <v>80284.754779587092</v>
      </c>
      <c r="P186" s="1">
        <f t="shared" si="189"/>
        <v>7594575.9513506098</v>
      </c>
      <c r="Q186" s="1">
        <f t="shared" si="190"/>
        <v>0</v>
      </c>
      <c r="R186" s="1">
        <f t="shared" si="191"/>
        <v>0</v>
      </c>
      <c r="S186" s="1">
        <f t="shared" si="164"/>
        <v>0</v>
      </c>
      <c r="T186" s="1">
        <f t="shared" si="165"/>
        <v>6979400.8763786582</v>
      </c>
      <c r="U186" s="1">
        <f t="shared" ca="1" si="166"/>
        <v>11824064.352533353</v>
      </c>
    </row>
    <row r="187" spans="1:21">
      <c r="A187" s="7">
        <v>46539</v>
      </c>
      <c r="B187">
        <f t="shared" si="183"/>
        <v>2027</v>
      </c>
      <c r="C187">
        <f t="shared" si="184"/>
        <v>6</v>
      </c>
      <c r="E187" s="110">
        <f t="shared" ref="E187:F187" ca="1" si="235">E175</f>
        <v>29.650000000000006</v>
      </c>
      <c r="F187" s="110">
        <f t="shared" ca="1" si="235"/>
        <v>37.15</v>
      </c>
      <c r="G187" s="107">
        <f t="shared" si="230"/>
        <v>30</v>
      </c>
      <c r="H187" s="100"/>
      <c r="I187" s="100">
        <f t="shared" si="232"/>
        <v>0</v>
      </c>
      <c r="J187" s="100">
        <f>Dataset!BM187</f>
        <v>0</v>
      </c>
      <c r="K187" s="110">
        <f t="shared" si="193"/>
        <v>845810.41431228991</v>
      </c>
      <c r="M187" s="8">
        <f t="shared" si="186"/>
        <v>-3061641.28284716</v>
      </c>
      <c r="N187" s="1">
        <f t="shared" ca="1" si="187"/>
        <v>48613.744457669854</v>
      </c>
      <c r="O187" s="1">
        <f t="shared" ca="1" si="188"/>
        <v>178597.52335698565</v>
      </c>
      <c r="P187" s="1">
        <f t="shared" si="189"/>
        <v>7349589.6303393003</v>
      </c>
      <c r="Q187" s="1">
        <f t="shared" si="190"/>
        <v>0</v>
      </c>
      <c r="R187" s="1">
        <f t="shared" si="191"/>
        <v>0</v>
      </c>
      <c r="S187" s="1">
        <f t="shared" si="164"/>
        <v>0</v>
      </c>
      <c r="T187" s="1">
        <f t="shared" si="165"/>
        <v>6979400.8763786582</v>
      </c>
      <c r="U187" s="1">
        <f t="shared" ca="1" si="166"/>
        <v>11494560.491685454</v>
      </c>
    </row>
    <row r="188" spans="1:21">
      <c r="A188" s="7">
        <v>46569</v>
      </c>
      <c r="B188">
        <f t="shared" si="183"/>
        <v>2027</v>
      </c>
      <c r="C188">
        <f t="shared" si="184"/>
        <v>7</v>
      </c>
      <c r="E188" s="110">
        <f t="shared" ref="E188:F188" ca="1" si="236">E176</f>
        <v>1.36</v>
      </c>
      <c r="F188" s="110">
        <f t="shared" ca="1" si="236"/>
        <v>90.5</v>
      </c>
      <c r="G188" s="107">
        <f t="shared" si="230"/>
        <v>31</v>
      </c>
      <c r="H188" s="100"/>
      <c r="I188" s="100">
        <f t="shared" si="232"/>
        <v>0</v>
      </c>
      <c r="J188" s="100">
        <f>Dataset!BM188</f>
        <v>0</v>
      </c>
      <c r="K188" s="110">
        <f t="shared" si="193"/>
        <v>845810.41431228991</v>
      </c>
      <c r="M188" s="8">
        <f t="shared" si="186"/>
        <v>-3061641.28284716</v>
      </c>
      <c r="N188" s="1">
        <f t="shared" ca="1" si="187"/>
        <v>2229.8378570803034</v>
      </c>
      <c r="O188" s="1">
        <f t="shared" ca="1" si="188"/>
        <v>435076.06632051693</v>
      </c>
      <c r="P188" s="1">
        <f t="shared" si="189"/>
        <v>7594575.9513506098</v>
      </c>
      <c r="Q188" s="1">
        <f t="shared" si="190"/>
        <v>0</v>
      </c>
      <c r="R188" s="1">
        <f t="shared" si="191"/>
        <v>0</v>
      </c>
      <c r="S188" s="1">
        <f t="shared" si="164"/>
        <v>0</v>
      </c>
      <c r="T188" s="1">
        <f t="shared" si="165"/>
        <v>6979400.8763786582</v>
      </c>
      <c r="U188" s="1">
        <f t="shared" ca="1" si="166"/>
        <v>11949641.449059706</v>
      </c>
    </row>
    <row r="189" spans="1:21">
      <c r="A189" s="7">
        <v>46600</v>
      </c>
      <c r="B189">
        <f t="shared" si="183"/>
        <v>2027</v>
      </c>
      <c r="C189">
        <f t="shared" si="184"/>
        <v>8</v>
      </c>
      <c r="E189" s="110">
        <f t="shared" ref="E189:F189" ca="1" si="237">E177</f>
        <v>1.77</v>
      </c>
      <c r="F189" s="110">
        <f t="shared" ca="1" si="237"/>
        <v>83.38</v>
      </c>
      <c r="G189" s="107">
        <f t="shared" si="230"/>
        <v>31</v>
      </c>
      <c r="H189" s="100"/>
      <c r="I189" s="100">
        <f t="shared" si="232"/>
        <v>0</v>
      </c>
      <c r="J189" s="100">
        <f>Dataset!BM189</f>
        <v>0</v>
      </c>
      <c r="K189" s="110">
        <f t="shared" si="193"/>
        <v>845810.41431228991</v>
      </c>
      <c r="M189" s="8">
        <f t="shared" si="186"/>
        <v>-3061641.28284716</v>
      </c>
      <c r="N189" s="1">
        <f t="shared" ca="1" si="187"/>
        <v>2902.06838752363</v>
      </c>
      <c r="O189" s="1">
        <f t="shared" ca="1" si="188"/>
        <v>400846.87745640549</v>
      </c>
      <c r="P189" s="1">
        <f t="shared" si="189"/>
        <v>7594575.9513506098</v>
      </c>
      <c r="Q189" s="1">
        <f t="shared" si="190"/>
        <v>0</v>
      </c>
      <c r="R189" s="1">
        <f t="shared" si="191"/>
        <v>0</v>
      </c>
      <c r="S189" s="1">
        <f t="shared" si="164"/>
        <v>0</v>
      </c>
      <c r="T189" s="1">
        <f t="shared" si="165"/>
        <v>6979400.8763786582</v>
      </c>
      <c r="U189" s="1">
        <f t="shared" ca="1" si="166"/>
        <v>11916084.490726039</v>
      </c>
    </row>
    <row r="190" spans="1:21">
      <c r="A190" s="7">
        <v>46631</v>
      </c>
      <c r="B190">
        <f t="shared" si="183"/>
        <v>2027</v>
      </c>
      <c r="C190">
        <f t="shared" si="184"/>
        <v>9</v>
      </c>
      <c r="E190" s="110">
        <f t="shared" ref="E190:F190" ca="1" si="238">E178</f>
        <v>35.700000000000003</v>
      </c>
      <c r="F190" s="110">
        <f t="shared" ca="1" si="238"/>
        <v>35.83</v>
      </c>
      <c r="G190" s="107">
        <f t="shared" si="230"/>
        <v>30</v>
      </c>
      <c r="H190" s="100"/>
      <c r="I190" s="100">
        <f t="shared" si="232"/>
        <v>0</v>
      </c>
      <c r="J190" s="100">
        <f>Dataset!BM190</f>
        <v>0</v>
      </c>
      <c r="K190" s="110">
        <f t="shared" si="193"/>
        <v>845810.41431228991</v>
      </c>
      <c r="M190" s="8">
        <f t="shared" si="186"/>
        <v>-3061641.28284716</v>
      </c>
      <c r="N190" s="1">
        <f t="shared" ca="1" si="187"/>
        <v>58533.243748357963</v>
      </c>
      <c r="O190" s="1">
        <f t="shared" ca="1" si="188"/>
        <v>172251.66250015603</v>
      </c>
      <c r="P190" s="1">
        <f t="shared" si="189"/>
        <v>7349589.6303393003</v>
      </c>
      <c r="Q190" s="1">
        <f t="shared" si="190"/>
        <v>0</v>
      </c>
      <c r="R190" s="1">
        <f t="shared" si="191"/>
        <v>0</v>
      </c>
      <c r="S190" s="1">
        <f t="shared" si="164"/>
        <v>0</v>
      </c>
      <c r="T190" s="1">
        <f t="shared" si="165"/>
        <v>6979400.8763786582</v>
      </c>
      <c r="U190" s="1">
        <f t="shared" ca="1" si="166"/>
        <v>11498134.130119313</v>
      </c>
    </row>
    <row r="191" spans="1:21">
      <c r="A191" s="7">
        <v>46661</v>
      </c>
      <c r="B191">
        <f t="shared" si="183"/>
        <v>2027</v>
      </c>
      <c r="C191">
        <f t="shared" si="184"/>
        <v>10</v>
      </c>
      <c r="E191" s="110">
        <f t="shared" ref="E191:F191" ca="1" si="239">E179</f>
        <v>173.91</v>
      </c>
      <c r="F191" s="110">
        <f t="shared" ca="1" si="239"/>
        <v>4.6100000000000003</v>
      </c>
      <c r="G191" s="107">
        <f t="shared" si="230"/>
        <v>31</v>
      </c>
      <c r="H191" s="100"/>
      <c r="I191" s="100">
        <f t="shared" si="232"/>
        <v>0</v>
      </c>
      <c r="J191" s="100">
        <f>Dataset!BM191</f>
        <v>0</v>
      </c>
      <c r="K191" s="110">
        <f t="shared" si="193"/>
        <v>845810.41431228991</v>
      </c>
      <c r="M191" s="8">
        <f t="shared" si="186"/>
        <v>-3061641.28284716</v>
      </c>
      <c r="N191" s="1">
        <f t="shared" ca="1" si="187"/>
        <v>285140.51597414375</v>
      </c>
      <c r="O191" s="1">
        <f t="shared" ca="1" si="188"/>
        <v>22162.438295442906</v>
      </c>
      <c r="P191" s="1">
        <f t="shared" si="189"/>
        <v>7594575.9513506098</v>
      </c>
      <c r="Q191" s="1">
        <f t="shared" si="190"/>
        <v>0</v>
      </c>
      <c r="R191" s="1">
        <f t="shared" si="191"/>
        <v>0</v>
      </c>
      <c r="S191" s="1">
        <f t="shared" si="164"/>
        <v>0</v>
      </c>
      <c r="T191" s="1">
        <f t="shared" si="165"/>
        <v>6979400.8763786582</v>
      </c>
      <c r="U191" s="1">
        <f t="shared" ca="1" si="166"/>
        <v>11819638.499151696</v>
      </c>
    </row>
    <row r="192" spans="1:21">
      <c r="A192" s="7">
        <v>46692</v>
      </c>
      <c r="B192">
        <f t="shared" si="183"/>
        <v>2027</v>
      </c>
      <c r="C192">
        <f t="shared" si="184"/>
        <v>11</v>
      </c>
      <c r="E192" s="110">
        <f t="shared" ref="E192:F192" ca="1" si="240">E180</f>
        <v>358.74999999999994</v>
      </c>
      <c r="F192" s="110">
        <f t="shared" ca="1" si="240"/>
        <v>1.2</v>
      </c>
      <c r="G192" s="107">
        <f t="shared" si="230"/>
        <v>30</v>
      </c>
      <c r="H192" s="100"/>
      <c r="I192" s="100">
        <f t="shared" si="232"/>
        <v>0</v>
      </c>
      <c r="J192" s="100">
        <f>Dataset!BM192</f>
        <v>0</v>
      </c>
      <c r="K192" s="110">
        <f t="shared" si="193"/>
        <v>845810.41431228991</v>
      </c>
      <c r="M192" s="8">
        <f t="shared" si="186"/>
        <v>-3061641.28284716</v>
      </c>
      <c r="N192" s="1">
        <f t="shared" ca="1" si="187"/>
        <v>588201.71413791075</v>
      </c>
      <c r="O192" s="1">
        <f t="shared" ca="1" si="188"/>
        <v>5768.9644152996716</v>
      </c>
      <c r="P192" s="1">
        <f t="shared" si="189"/>
        <v>7349589.6303393003</v>
      </c>
      <c r="Q192" s="1">
        <f t="shared" si="190"/>
        <v>0</v>
      </c>
      <c r="R192" s="1">
        <f t="shared" si="191"/>
        <v>0</v>
      </c>
      <c r="S192" s="1">
        <f t="shared" si="164"/>
        <v>0</v>
      </c>
      <c r="T192" s="1">
        <f t="shared" si="165"/>
        <v>6979400.8763786582</v>
      </c>
      <c r="U192" s="1">
        <f t="shared" ca="1" si="166"/>
        <v>11861319.902424008</v>
      </c>
    </row>
    <row r="193" spans="1:21">
      <c r="A193" s="7">
        <v>46722</v>
      </c>
      <c r="B193">
        <f t="shared" si="183"/>
        <v>2027</v>
      </c>
      <c r="C193">
        <f t="shared" si="184"/>
        <v>12</v>
      </c>
      <c r="E193" s="110">
        <f t="shared" ref="E193:F193" ca="1" si="241">E181</f>
        <v>526.03</v>
      </c>
      <c r="F193" s="110">
        <f t="shared" ca="1" si="241"/>
        <v>0</v>
      </c>
      <c r="G193" s="107">
        <f t="shared" si="230"/>
        <v>31</v>
      </c>
      <c r="H193" s="100"/>
      <c r="I193" s="100">
        <f t="shared" si="232"/>
        <v>1</v>
      </c>
      <c r="J193" s="100">
        <f>Dataset!BM193</f>
        <v>0</v>
      </c>
      <c r="K193" s="110">
        <f t="shared" si="193"/>
        <v>845810.41431228991</v>
      </c>
      <c r="M193" s="8">
        <f t="shared" si="186"/>
        <v>-3061641.28284716</v>
      </c>
      <c r="N193" s="1">
        <f t="shared" ca="1" si="187"/>
        <v>862471.77055878809</v>
      </c>
      <c r="O193" s="1">
        <f t="shared" ca="1" si="188"/>
        <v>0</v>
      </c>
      <c r="P193" s="1">
        <f t="shared" si="189"/>
        <v>7594575.9513506098</v>
      </c>
      <c r="Q193" s="1">
        <f t="shared" si="190"/>
        <v>0</v>
      </c>
      <c r="R193" s="1">
        <f t="shared" si="191"/>
        <v>-571968.75197684194</v>
      </c>
      <c r="S193" s="1">
        <f t="shared" si="164"/>
        <v>0</v>
      </c>
      <c r="T193" s="1">
        <f t="shared" si="165"/>
        <v>6979400.8763786582</v>
      </c>
      <c r="U193" s="1">
        <f t="shared" ca="1" si="166"/>
        <v>11802838.563464053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>
    <tabColor rgb="FFFF0000"/>
  </sheetPr>
  <dimension ref="B2:AO22"/>
  <sheetViews>
    <sheetView workbookViewId="0">
      <selection activeCell="N45" sqref="N45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3.42578125" customWidth="1"/>
    <col min="8" max="8" width="11" customWidth="1"/>
    <col min="9" max="9" width="12.57031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1" max="31" width="11.28515625" customWidth="1"/>
    <col min="32" max="32" width="13.5703125" customWidth="1"/>
    <col min="33" max="33" width="12.42578125" customWidth="1"/>
    <col min="39" max="39" width="11.85546875" customWidth="1"/>
    <col min="40" max="41" width="10" customWidth="1"/>
  </cols>
  <sheetData>
    <row r="2" spans="2:41">
      <c r="B2" s="214" t="s">
        <v>155</v>
      </c>
      <c r="C2" s="214"/>
      <c r="D2" s="214"/>
      <c r="E2" s="214"/>
      <c r="F2" s="214"/>
      <c r="G2" s="214"/>
      <c r="H2" s="214"/>
      <c r="I2" s="214"/>
      <c r="K2" s="214" t="s">
        <v>162</v>
      </c>
      <c r="L2" s="214"/>
      <c r="M2" s="214"/>
      <c r="N2" s="214"/>
      <c r="O2" s="214"/>
      <c r="P2" s="214"/>
      <c r="Q2" s="214"/>
      <c r="R2" s="214"/>
      <c r="T2" s="214" t="s">
        <v>163</v>
      </c>
      <c r="U2" s="214"/>
      <c r="V2" s="214"/>
      <c r="W2" s="214"/>
      <c r="X2" s="214"/>
      <c r="Y2" s="214"/>
      <c r="Z2" s="214"/>
      <c r="AA2" s="214"/>
      <c r="AC2" s="214" t="s">
        <v>164</v>
      </c>
      <c r="AD2" s="214"/>
      <c r="AE2" s="214"/>
      <c r="AF2" s="214"/>
      <c r="AG2" s="214"/>
      <c r="AK2" s="214" t="s">
        <v>166</v>
      </c>
      <c r="AL2" s="214"/>
      <c r="AM2" s="214"/>
      <c r="AN2" s="214"/>
      <c r="AO2" s="214"/>
    </row>
    <row r="3" spans="2:41" ht="38.25">
      <c r="B3" s="112" t="s">
        <v>10</v>
      </c>
      <c r="C3" s="112" t="s">
        <v>151</v>
      </c>
      <c r="D3" s="112" t="s">
        <v>156</v>
      </c>
      <c r="E3" s="112" t="s">
        <v>157</v>
      </c>
      <c r="F3" s="112"/>
      <c r="G3" s="112" t="s">
        <v>158</v>
      </c>
      <c r="H3" s="112" t="s">
        <v>156</v>
      </c>
      <c r="I3" s="112" t="s">
        <v>154</v>
      </c>
      <c r="K3" s="112" t="s">
        <v>10</v>
      </c>
      <c r="L3" s="112" t="s">
        <v>151</v>
      </c>
      <c r="M3" s="112" t="s">
        <v>156</v>
      </c>
      <c r="N3" s="112" t="s">
        <v>157</v>
      </c>
      <c r="O3" s="112"/>
      <c r="P3" s="112" t="s">
        <v>158</v>
      </c>
      <c r="Q3" s="112" t="s">
        <v>156</v>
      </c>
      <c r="R3" s="112" t="s">
        <v>154</v>
      </c>
      <c r="T3" s="112" t="s">
        <v>10</v>
      </c>
      <c r="U3" s="112" t="s">
        <v>151</v>
      </c>
      <c r="V3" s="112" t="s">
        <v>156</v>
      </c>
      <c r="W3" s="112" t="s">
        <v>157</v>
      </c>
      <c r="X3" s="112"/>
      <c r="Y3" s="112" t="s">
        <v>158</v>
      </c>
      <c r="Z3" s="112" t="s">
        <v>156</v>
      </c>
      <c r="AA3" s="112" t="s">
        <v>154</v>
      </c>
      <c r="AC3" s="112" t="s">
        <v>10</v>
      </c>
      <c r="AD3" s="112" t="s">
        <v>151</v>
      </c>
      <c r="AE3" s="112" t="s">
        <v>165</v>
      </c>
      <c r="AF3" s="112" t="s">
        <v>180</v>
      </c>
      <c r="AG3" s="112" t="s">
        <v>154</v>
      </c>
      <c r="AK3" s="112" t="s">
        <v>10</v>
      </c>
      <c r="AL3" s="112" t="s">
        <v>151</v>
      </c>
      <c r="AM3" s="112" t="s">
        <v>165</v>
      </c>
      <c r="AN3" s="112" t="s">
        <v>180</v>
      </c>
      <c r="AO3" s="112" t="s">
        <v>154</v>
      </c>
    </row>
    <row r="4" spans="2:41">
      <c r="B4" s="113"/>
      <c r="C4" s="113" t="s">
        <v>101</v>
      </c>
      <c r="D4" s="113" t="s">
        <v>102</v>
      </c>
      <c r="E4" s="113" t="s">
        <v>159</v>
      </c>
      <c r="F4" s="113"/>
      <c r="G4" s="113" t="s">
        <v>109</v>
      </c>
      <c r="H4" s="113" t="s">
        <v>160</v>
      </c>
      <c r="I4" s="113" t="s">
        <v>161</v>
      </c>
      <c r="K4" s="113"/>
      <c r="L4" s="113" t="s">
        <v>101</v>
      </c>
      <c r="M4" s="113" t="s">
        <v>102</v>
      </c>
      <c r="N4" s="113" t="s">
        <v>159</v>
      </c>
      <c r="O4" s="113"/>
      <c r="P4" s="113" t="s">
        <v>109</v>
      </c>
      <c r="Q4" s="113" t="s">
        <v>160</v>
      </c>
      <c r="R4" s="113" t="s">
        <v>161</v>
      </c>
      <c r="T4" s="113"/>
      <c r="U4" s="113" t="s">
        <v>101</v>
      </c>
      <c r="V4" s="113" t="s">
        <v>102</v>
      </c>
      <c r="W4" s="113" t="s">
        <v>159</v>
      </c>
      <c r="X4" s="113"/>
      <c r="Y4" s="113" t="s">
        <v>109</v>
      </c>
      <c r="Z4" s="113" t="s">
        <v>160</v>
      </c>
      <c r="AA4" s="113" t="s">
        <v>161</v>
      </c>
      <c r="AC4" s="113"/>
      <c r="AD4" s="113" t="s">
        <v>101</v>
      </c>
      <c r="AE4" s="113" t="s">
        <v>102</v>
      </c>
      <c r="AF4" s="113" t="s">
        <v>181</v>
      </c>
      <c r="AG4" s="113" t="s">
        <v>182</v>
      </c>
      <c r="AK4" s="113"/>
      <c r="AL4" s="113" t="s">
        <v>101</v>
      </c>
      <c r="AM4" s="113" t="s">
        <v>102</v>
      </c>
      <c r="AN4" s="113" t="s">
        <v>181</v>
      </c>
      <c r="AO4" s="113" t="s">
        <v>182</v>
      </c>
    </row>
    <row r="5" spans="2:41">
      <c r="B5" s="114">
        <v>2012</v>
      </c>
      <c r="C5" s="115">
        <f>SUMIFS(Dataset!$D:$D,Dataset!$B:$B,'Normalized Annual Summary'!B5)</f>
        <v>116167786.81549217</v>
      </c>
      <c r="D5" s="115">
        <f>SUMIFS(Dataset!$E:$E,Dataset!$B:$B,'Normalized Annual Summary'!B5)</f>
        <v>91399.184067473849</v>
      </c>
      <c r="E5" s="115">
        <f t="shared" ref="E5:E13" si="0">C5+D5</f>
        <v>116259185.99955964</v>
      </c>
      <c r="F5" s="115"/>
      <c r="G5" s="115">
        <f ca="1">SUMIFS('Residential Normalized'!$U:$U,'Residential Normalized'!$B:$B,'Normalized Annual Summary'!B5)</f>
        <v>118131629.28276385</v>
      </c>
      <c r="H5" s="115">
        <f t="shared" ref="H5:H13" si="1">D5</f>
        <v>91399.184067473849</v>
      </c>
      <c r="I5" s="115">
        <f t="shared" ref="I5:I13" ca="1" si="2">G5-H5</f>
        <v>118040230.09869638</v>
      </c>
      <c r="K5" s="114">
        <v>2012</v>
      </c>
      <c r="L5" s="115">
        <f>SUMIFS(Dataset!$G:$G,Dataset!$B:$B,'Normalized Annual Summary'!K5)</f>
        <v>46982247.802737318</v>
      </c>
      <c r="M5" s="115">
        <f>SUMIFS(Dataset!$H:$H,Dataset!$B:$B,'Normalized Annual Summary'!K5)</f>
        <v>318708.11067336192</v>
      </c>
      <c r="N5" s="115">
        <f t="shared" ref="N5:N13" si="3">L5+M5</f>
        <v>47300955.913410679</v>
      </c>
      <c r="O5" s="115"/>
      <c r="P5" s="115">
        <f ca="1">SUMIFS('GSlt50 Normalized'!$Q:$Q,'GSlt50 Normalized'!$B:$B,'Normalized Annual Summary'!K5)</f>
        <v>49517831.20517242</v>
      </c>
      <c r="Q5" s="115">
        <f t="shared" ref="Q5:Q13" si="4">M5</f>
        <v>318708.11067336192</v>
      </c>
      <c r="R5" s="115">
        <f t="shared" ref="R5:R13" ca="1" si="5">P5-Q5</f>
        <v>49199123.094499059</v>
      </c>
      <c r="T5" s="114">
        <v>2012</v>
      </c>
      <c r="U5" s="115">
        <f>SUMIFS(Dataset!$J:$J,Dataset!$B:$B,'Normalized Annual Summary'!T5)</f>
        <v>135049591.48066023</v>
      </c>
      <c r="V5" s="115">
        <f>SUMIFS(Dataset!$K:$K,Dataset!$B:$B,'Normalized Annual Summary'!T5)</f>
        <v>450082.21967363474</v>
      </c>
      <c r="W5" s="115">
        <f t="shared" ref="W5:W13" si="6">U5+V5</f>
        <v>135499673.70033386</v>
      </c>
      <c r="X5" s="115"/>
      <c r="Y5" s="115">
        <f ca="1">SUMIFS('GSgt50 Normalized'!$U:$U,'GSgt50 Normalized'!$B:$B,'Normalized Annual Summary'!T5)</f>
        <v>135268684.35093528</v>
      </c>
      <c r="Z5" s="115">
        <f t="shared" ref="Z5:Z13" si="7">V5</f>
        <v>450082.21967363474</v>
      </c>
      <c r="AA5" s="115">
        <f t="shared" ref="AA5:AA13" ca="1" si="8">Y5-Z5</f>
        <v>134818602.13126165</v>
      </c>
      <c r="AC5" s="114">
        <v>2012</v>
      </c>
      <c r="AD5" s="115">
        <f>SUMIFS(Dataset!$M:$M,Dataset!$B:$B,'Normalized Annual Summary'!AC5)</f>
        <v>2183242.595704949</v>
      </c>
      <c r="AE5" s="115">
        <f>'Customer Count'!O4</f>
        <v>3018</v>
      </c>
      <c r="AF5" s="115">
        <f t="shared" ref="AF5:AF13" si="9">AD5/AE5</f>
        <v>723.40708936545695</v>
      </c>
      <c r="AG5" s="115">
        <f t="shared" ref="AG5:AG16" si="10">AF5*AE5</f>
        <v>2183242.595704949</v>
      </c>
      <c r="AK5" s="114">
        <v>2012</v>
      </c>
      <c r="AL5" s="115">
        <f>SUMIFS(Dataset!$N:$N,Dataset!$B:$B,'Normalized Annual Summary'!AK5)</f>
        <v>415833.05578056216</v>
      </c>
      <c r="AM5" s="115">
        <f>'Customer Count'!S4</f>
        <v>30</v>
      </c>
      <c r="AN5" s="115">
        <f t="shared" ref="AN5:AN13" si="11">AL5/AM5</f>
        <v>13861.101859352073</v>
      </c>
      <c r="AO5" s="115">
        <f t="shared" ref="AO5:AO16" si="12">AN5*AM5</f>
        <v>415833.05578056216</v>
      </c>
    </row>
    <row r="6" spans="2:41">
      <c r="B6" s="114">
        <f t="shared" ref="B6:B20" si="13">B5+1</f>
        <v>2013</v>
      </c>
      <c r="C6" s="115">
        <f>SUMIFS(Dataset!$D:$D,Dataset!$B:$B,'Normalized Annual Summary'!B6)</f>
        <v>121392228.07849385</v>
      </c>
      <c r="D6" s="115">
        <f>SUMIFS(Dataset!$E:$E,Dataset!$B:$B,'Normalized Annual Summary'!B6)</f>
        <v>275682.3715457517</v>
      </c>
      <c r="E6" s="115">
        <f t="shared" si="0"/>
        <v>121667910.4500396</v>
      </c>
      <c r="F6" s="115"/>
      <c r="G6" s="115">
        <f ca="1">SUMIFS('Residential Normalized'!$U:$U,'Residential Normalized'!$B:$B,'Normalized Annual Summary'!B6)</f>
        <v>120010687.87923317</v>
      </c>
      <c r="H6" s="115">
        <f t="shared" si="1"/>
        <v>275682.3715457517</v>
      </c>
      <c r="I6" s="115">
        <f t="shared" ca="1" si="2"/>
        <v>119735005.50768742</v>
      </c>
      <c r="K6" s="114">
        <f t="shared" ref="K6:K20" si="14">K5+1</f>
        <v>2013</v>
      </c>
      <c r="L6" s="115">
        <f>SUMIFS(Dataset!$G:$G,Dataset!$B:$B,'Normalized Annual Summary'!K6)</f>
        <v>48155224.007803261</v>
      </c>
      <c r="M6" s="115">
        <f>SUMIFS(Dataset!$H:$H,Dataset!$B:$B,'Normalized Annual Summary'!K6)</f>
        <v>1034472.771101937</v>
      </c>
      <c r="N6" s="115">
        <f t="shared" si="3"/>
        <v>49189696.778905198</v>
      </c>
      <c r="O6" s="115"/>
      <c r="P6" s="115">
        <f ca="1">SUMIFS('GSlt50 Normalized'!$Q:$Q,'GSlt50 Normalized'!$B:$B,'Normalized Annual Summary'!K6)</f>
        <v>49420376.969504453</v>
      </c>
      <c r="Q6" s="115">
        <f t="shared" si="4"/>
        <v>1034472.771101937</v>
      </c>
      <c r="R6" s="115">
        <f t="shared" ca="1" si="5"/>
        <v>48385904.198402517</v>
      </c>
      <c r="T6" s="114">
        <f t="shared" ref="T6:T20" si="15">T5+1</f>
        <v>2013</v>
      </c>
      <c r="U6" s="115">
        <f>SUMIFS(Dataset!$J:$J,Dataset!$B:$B,'Normalized Annual Summary'!T6)</f>
        <v>117856754.09007391</v>
      </c>
      <c r="V6" s="115">
        <f>SUMIFS(Dataset!$K:$K,Dataset!$B:$B,'Normalized Annual Summary'!T6)</f>
        <v>1203803.7166887424</v>
      </c>
      <c r="W6" s="115">
        <f t="shared" si="6"/>
        <v>119060557.80676265</v>
      </c>
      <c r="X6" s="115"/>
      <c r="Y6" s="115">
        <f ca="1">SUMIFS('GSgt50 Normalized'!$U:$U,'GSgt50 Normalized'!$B:$B,'Normalized Annual Summary'!T6)</f>
        <v>122661297.87923262</v>
      </c>
      <c r="Z6" s="115">
        <f t="shared" si="7"/>
        <v>1203803.7166887424</v>
      </c>
      <c r="AA6" s="115">
        <f t="shared" ca="1" si="8"/>
        <v>121457494.16254388</v>
      </c>
      <c r="AC6" s="114">
        <f t="shared" ref="AC6:AC20" si="16">AC5+1</f>
        <v>2013</v>
      </c>
      <c r="AD6" s="115">
        <f>SUMIFS(Dataset!$M:$M,Dataset!$B:$B,'Normalized Annual Summary'!AC6)</f>
        <v>2179269.1623746273</v>
      </c>
      <c r="AE6" s="115">
        <f>'Customer Count'!O5</f>
        <v>3064.75</v>
      </c>
      <c r="AF6" s="115">
        <f t="shared" si="9"/>
        <v>711.07567089473116</v>
      </c>
      <c r="AG6" s="115">
        <f t="shared" si="10"/>
        <v>2179269.1623746273</v>
      </c>
      <c r="AK6" s="114">
        <f t="shared" ref="AK6:AK20" si="17">AK5+1</f>
        <v>2013</v>
      </c>
      <c r="AL6" s="115">
        <f>SUMIFS(Dataset!$N:$N,Dataset!$B:$B,'Normalized Annual Summary'!AK6)</f>
        <v>421513.74468586105</v>
      </c>
      <c r="AM6" s="115">
        <f>'Customer Count'!S5</f>
        <v>30.833333333333332</v>
      </c>
      <c r="AN6" s="115">
        <f t="shared" si="11"/>
        <v>13670.716043865765</v>
      </c>
      <c r="AO6" s="115">
        <f t="shared" si="12"/>
        <v>421513.74468586105</v>
      </c>
    </row>
    <row r="7" spans="2:41">
      <c r="B7" s="114">
        <f t="shared" si="13"/>
        <v>2014</v>
      </c>
      <c r="C7" s="115">
        <f>SUMIFS(Dataset!$D:$D,Dataset!$B:$B,'Normalized Annual Summary'!B7)</f>
        <v>122734566.43645296</v>
      </c>
      <c r="D7" s="115">
        <f>SUMIFS(Dataset!$E:$E,Dataset!$B:$B,'Normalized Annual Summary'!B7)</f>
        <v>684035.39877995709</v>
      </c>
      <c r="E7" s="115">
        <f t="shared" si="0"/>
        <v>123418601.83523291</v>
      </c>
      <c r="F7" s="115"/>
      <c r="G7" s="115">
        <f ca="1">SUMIFS('Residential Normalized'!$U:$U,'Residential Normalized'!$B:$B,'Normalized Annual Summary'!B7)</f>
        <v>121144721.75497566</v>
      </c>
      <c r="H7" s="115">
        <f t="shared" si="1"/>
        <v>684035.39877995709</v>
      </c>
      <c r="I7" s="115">
        <f t="shared" ca="1" si="2"/>
        <v>120460686.3561957</v>
      </c>
      <c r="K7" s="114">
        <f t="shared" si="14"/>
        <v>2014</v>
      </c>
      <c r="L7" s="115">
        <f>SUMIFS(Dataset!$G:$G,Dataset!$B:$B,'Normalized Annual Summary'!K7)</f>
        <v>47539952.04416579</v>
      </c>
      <c r="M7" s="115">
        <f>SUMIFS(Dataset!$H:$H,Dataset!$B:$B,'Normalized Annual Summary'!K7)</f>
        <v>2039315.5157642046</v>
      </c>
      <c r="N7" s="115">
        <f t="shared" si="3"/>
        <v>49579267.559929997</v>
      </c>
      <c r="O7" s="115"/>
      <c r="P7" s="115">
        <f ca="1">SUMIFS('GSlt50 Normalized'!$Q:$Q,'GSlt50 Normalized'!$B:$B,'Normalized Annual Summary'!K7)</f>
        <v>49420376.969504453</v>
      </c>
      <c r="Q7" s="115">
        <f t="shared" si="4"/>
        <v>2039315.5157642046</v>
      </c>
      <c r="R7" s="115">
        <f t="shared" ca="1" si="5"/>
        <v>47381061.453740247</v>
      </c>
      <c r="T7" s="114">
        <f t="shared" si="15"/>
        <v>2014</v>
      </c>
      <c r="U7" s="115">
        <f>SUMIFS(Dataset!$J:$J,Dataset!$B:$B,'Normalized Annual Summary'!T7)</f>
        <v>118492869.73550032</v>
      </c>
      <c r="V7" s="115">
        <f>SUMIFS(Dataset!$K:$K,Dataset!$B:$B,'Normalized Annual Summary'!T7)</f>
        <v>1774172.9888768324</v>
      </c>
      <c r="W7" s="115">
        <f t="shared" si="6"/>
        <v>120267042.72437716</v>
      </c>
      <c r="X7" s="115"/>
      <c r="Y7" s="115">
        <f ca="1">SUMIFS('GSgt50 Normalized'!$U:$U,'GSgt50 Normalized'!$B:$B,'Normalized Annual Summary'!T7)</f>
        <v>124238124.65111853</v>
      </c>
      <c r="Z7" s="115">
        <f t="shared" si="7"/>
        <v>1774172.9888768324</v>
      </c>
      <c r="AA7" s="115">
        <f t="shared" ca="1" si="8"/>
        <v>122463951.6622417</v>
      </c>
      <c r="AC7" s="114">
        <f t="shared" si="16"/>
        <v>2014</v>
      </c>
      <c r="AD7" s="115">
        <f>SUMIFS(Dataset!$M:$M,Dataset!$B:$B,'Normalized Annual Summary'!AC7)</f>
        <v>2180854.5378151261</v>
      </c>
      <c r="AE7" s="115">
        <f>'Customer Count'!O6</f>
        <v>3069</v>
      </c>
      <c r="AF7" s="115">
        <f t="shared" si="9"/>
        <v>710.60753920336469</v>
      </c>
      <c r="AG7" s="115">
        <f t="shared" si="10"/>
        <v>2180854.5378151261</v>
      </c>
      <c r="AK7" s="114">
        <f t="shared" si="17"/>
        <v>2014</v>
      </c>
      <c r="AL7" s="115">
        <f>SUMIFS(Dataset!$N:$N,Dataset!$B:$B,'Normalized Annual Summary'!AK7)</f>
        <v>418633.19677978713</v>
      </c>
      <c r="AM7" s="115">
        <f>'Customer Count'!S6</f>
        <v>31.25</v>
      </c>
      <c r="AN7" s="115">
        <f t="shared" si="11"/>
        <v>13396.262296953188</v>
      </c>
      <c r="AO7" s="115">
        <f t="shared" si="12"/>
        <v>418633.19677978713</v>
      </c>
    </row>
    <row r="8" spans="2:41">
      <c r="B8" s="114">
        <f t="shared" si="13"/>
        <v>2015</v>
      </c>
      <c r="C8" s="115">
        <f>SUMIFS(Dataset!$D:$D,Dataset!$B:$B,'Normalized Annual Summary'!B8)</f>
        <v>120270467.35534467</v>
      </c>
      <c r="D8" s="115">
        <f>SUMIFS(Dataset!$E:$E,Dataset!$B:$B,'Normalized Annual Summary'!B8)</f>
        <v>1232498.9568600545</v>
      </c>
      <c r="E8" s="115">
        <f t="shared" si="0"/>
        <v>121502966.31220472</v>
      </c>
      <c r="F8" s="115"/>
      <c r="G8" s="115">
        <f ca="1">SUMIFS('Residential Normalized'!$U:$U,'Residential Normalized'!$B:$B,'Normalized Annual Summary'!B8)</f>
        <v>122338236.34131172</v>
      </c>
      <c r="H8" s="115">
        <f t="shared" si="1"/>
        <v>1232498.9568600545</v>
      </c>
      <c r="I8" s="115">
        <f t="shared" ca="1" si="2"/>
        <v>121105737.38445167</v>
      </c>
      <c r="K8" s="114">
        <f t="shared" si="14"/>
        <v>2015</v>
      </c>
      <c r="L8" s="115">
        <f>SUMIFS(Dataset!$G:$G,Dataset!$B:$B,'Normalized Annual Summary'!K8)</f>
        <v>45974372.866249599</v>
      </c>
      <c r="M8" s="115">
        <f>SUMIFS(Dataset!$H:$H,Dataset!$B:$B,'Normalized Annual Summary'!K8)</f>
        <v>2861281.7595750988</v>
      </c>
      <c r="N8" s="115">
        <f t="shared" si="3"/>
        <v>48835654.625824697</v>
      </c>
      <c r="O8" s="115"/>
      <c r="P8" s="115">
        <f ca="1">SUMIFS('GSlt50 Normalized'!$Q:$Q,'GSlt50 Normalized'!$B:$B,'Normalized Annual Summary'!K8)</f>
        <v>49420376.969504453</v>
      </c>
      <c r="Q8" s="115">
        <f t="shared" si="4"/>
        <v>2861281.7595750988</v>
      </c>
      <c r="R8" s="115">
        <f t="shared" ca="1" si="5"/>
        <v>46559095.209929354</v>
      </c>
      <c r="T8" s="114">
        <f t="shared" si="15"/>
        <v>2015</v>
      </c>
      <c r="U8" s="115">
        <f>SUMIFS(Dataset!$J:$J,Dataset!$B:$B,'Normalized Annual Summary'!T8)</f>
        <v>125361860.30083103</v>
      </c>
      <c r="V8" s="115">
        <f>SUMIFS(Dataset!$K:$K,Dataset!$B:$B,'Normalized Annual Summary'!T8)</f>
        <v>2416176.7425917615</v>
      </c>
      <c r="W8" s="115">
        <f t="shared" si="6"/>
        <v>127778037.0434228</v>
      </c>
      <c r="X8" s="115"/>
      <c r="Y8" s="115">
        <f ca="1">SUMIFS('GSgt50 Normalized'!$U:$U,'GSgt50 Normalized'!$B:$B,'Normalized Annual Summary'!T8)</f>
        <v>125973246.04863946</v>
      </c>
      <c r="Z8" s="115">
        <f t="shared" si="7"/>
        <v>2416176.7425917615</v>
      </c>
      <c r="AA8" s="115">
        <f t="shared" ca="1" si="8"/>
        <v>123557069.30604769</v>
      </c>
      <c r="AC8" s="114">
        <f t="shared" si="16"/>
        <v>2015</v>
      </c>
      <c r="AD8" s="115">
        <f>SUMIFS(Dataset!$M:$M,Dataset!$B:$B,'Normalized Annual Summary'!AC8)</f>
        <v>2184356.0317460322</v>
      </c>
      <c r="AE8" s="115">
        <f>'Customer Count'!O7</f>
        <v>3018</v>
      </c>
      <c r="AF8" s="115">
        <f t="shared" si="9"/>
        <v>723.77602112194575</v>
      </c>
      <c r="AG8" s="115">
        <f t="shared" si="10"/>
        <v>2184356.0317460322</v>
      </c>
      <c r="AK8" s="114">
        <f t="shared" si="17"/>
        <v>2015</v>
      </c>
      <c r="AL8" s="115">
        <f>SUMIFS(Dataset!$N:$N,Dataset!$B:$B,'Normalized Annual Summary'!AK8)</f>
        <v>399799.029278378</v>
      </c>
      <c r="AM8" s="115">
        <f>'Customer Count'!S7</f>
        <v>30.5</v>
      </c>
      <c r="AN8" s="115">
        <f t="shared" si="11"/>
        <v>13108.164894373049</v>
      </c>
      <c r="AO8" s="115">
        <f t="shared" si="12"/>
        <v>399799.029278378</v>
      </c>
    </row>
    <row r="9" spans="2:41">
      <c r="B9" s="114">
        <f t="shared" si="13"/>
        <v>2016</v>
      </c>
      <c r="C9" s="115">
        <f>SUMIFS(Dataset!$D:$D,Dataset!$B:$B,'Normalized Annual Summary'!B9)</f>
        <v>119372519.11609088</v>
      </c>
      <c r="D9" s="115">
        <f>SUMIFS(Dataset!$E:$E,Dataset!$B:$B,'Normalized Annual Summary'!B9)</f>
        <v>2380443.4985395754</v>
      </c>
      <c r="E9" s="115">
        <f t="shared" si="0"/>
        <v>121752962.61463046</v>
      </c>
      <c r="F9" s="115"/>
      <c r="G9" s="115">
        <f ca="1">SUMIFS('Residential Normalized'!$U:$U,'Residential Normalized'!$B:$B,'Normalized Annual Summary'!B9)</f>
        <v>124286745.2199768</v>
      </c>
      <c r="H9" s="115">
        <f t="shared" si="1"/>
        <v>2380443.4985395754</v>
      </c>
      <c r="I9" s="115">
        <f t="shared" ca="1" si="2"/>
        <v>121906301.72143722</v>
      </c>
      <c r="K9" s="114">
        <f t="shared" si="14"/>
        <v>2016</v>
      </c>
      <c r="L9" s="115">
        <f>SUMIFS(Dataset!$G:$G,Dataset!$B:$B,'Normalized Annual Summary'!K9)</f>
        <v>46723063.147793487</v>
      </c>
      <c r="M9" s="115">
        <f>SUMIFS(Dataset!$H:$H,Dataset!$B:$B,'Normalized Annual Summary'!K9)</f>
        <v>2961943.0378775024</v>
      </c>
      <c r="N9" s="115">
        <f t="shared" si="3"/>
        <v>49685006.185670987</v>
      </c>
      <c r="O9" s="115"/>
      <c r="P9" s="115">
        <f ca="1">SUMIFS('GSlt50 Normalized'!$Q:$Q,'GSlt50 Normalized'!$B:$B,'Normalized Annual Summary'!K9)</f>
        <v>49517831.20517242</v>
      </c>
      <c r="Q9" s="115">
        <f t="shared" si="4"/>
        <v>2961943.0378775024</v>
      </c>
      <c r="R9" s="115">
        <f t="shared" ca="1" si="5"/>
        <v>46555888.167294919</v>
      </c>
      <c r="T9" s="114">
        <f t="shared" si="15"/>
        <v>2016</v>
      </c>
      <c r="U9" s="115">
        <f>SUMIFS(Dataset!$J:$J,Dataset!$B:$B,'Normalized Annual Summary'!T9)</f>
        <v>129434913.97257897</v>
      </c>
      <c r="V9" s="115">
        <f>SUMIFS(Dataset!$K:$K,Dataset!$B:$B,'Normalized Annual Summary'!T9)</f>
        <v>3069717.8755852287</v>
      </c>
      <c r="W9" s="115">
        <f t="shared" si="6"/>
        <v>132504631.8481642</v>
      </c>
      <c r="X9" s="115"/>
      <c r="Y9" s="115">
        <f ca="1">SUMIFS('GSgt50 Normalized'!$U:$U,'GSgt50 Normalized'!$B:$B,'Normalized Annual Summary'!T9)</f>
        <v>127726992.25447209</v>
      </c>
      <c r="Z9" s="115">
        <f t="shared" si="7"/>
        <v>3069717.8755852287</v>
      </c>
      <c r="AA9" s="115">
        <f t="shared" ca="1" si="8"/>
        <v>124657274.37888686</v>
      </c>
      <c r="AC9" s="114">
        <f t="shared" si="16"/>
        <v>2016</v>
      </c>
      <c r="AD9" s="115">
        <f>SUMIFS(Dataset!$M:$M,Dataset!$B:$B,'Normalized Annual Summary'!AC9)</f>
        <v>2060755.9669889463</v>
      </c>
      <c r="AE9" s="115">
        <f>'Customer Count'!O8</f>
        <v>3064.75</v>
      </c>
      <c r="AF9" s="115">
        <f t="shared" si="9"/>
        <v>672.40589509387269</v>
      </c>
      <c r="AG9" s="115">
        <f t="shared" si="10"/>
        <v>2060755.9669889463</v>
      </c>
      <c r="AK9" s="114">
        <f t="shared" si="17"/>
        <v>2016</v>
      </c>
      <c r="AL9" s="115">
        <f>SUMIFS(Dataset!$N:$N,Dataset!$B:$B,'Normalized Annual Summary'!AK9)</f>
        <v>399176.44803727948</v>
      </c>
      <c r="AM9" s="115">
        <f>'Customer Count'!S8</f>
        <v>30</v>
      </c>
      <c r="AN9" s="115">
        <f t="shared" si="11"/>
        <v>13305.881601242649</v>
      </c>
      <c r="AO9" s="115">
        <f t="shared" si="12"/>
        <v>399176.44803727948</v>
      </c>
    </row>
    <row r="10" spans="2:41">
      <c r="B10" s="114">
        <f t="shared" si="13"/>
        <v>2017</v>
      </c>
      <c r="C10" s="115">
        <f>SUMIFS(Dataset!$D:$D,Dataset!$B:$B,'Normalized Annual Summary'!B10)</f>
        <v>116589912.08884086</v>
      </c>
      <c r="D10" s="115">
        <f>SUMIFS(Dataset!$E:$E,Dataset!$B:$B,'Normalized Annual Summary'!B10)</f>
        <v>5089987.7237613462</v>
      </c>
      <c r="E10" s="115">
        <f t="shared" si="0"/>
        <v>121679899.81260221</v>
      </c>
      <c r="F10" s="115"/>
      <c r="G10" s="115">
        <f ca="1">SUMIFS('Residential Normalized'!$U:$U,'Residential Normalized'!$B:$B,'Normalized Annual Summary'!B10)</f>
        <v>126296466.36102864</v>
      </c>
      <c r="H10" s="115">
        <f t="shared" si="1"/>
        <v>5089987.7237613462</v>
      </c>
      <c r="I10" s="115">
        <f t="shared" ca="1" si="2"/>
        <v>121206478.63726729</v>
      </c>
      <c r="K10" s="114">
        <f t="shared" si="14"/>
        <v>2017</v>
      </c>
      <c r="L10" s="115">
        <f>SUMIFS(Dataset!$G:$G,Dataset!$B:$B,'Normalized Annual Summary'!K10)</f>
        <v>45198527.697477043</v>
      </c>
      <c r="M10" s="115">
        <f>SUMIFS(Dataset!$H:$H,Dataset!$B:$B,'Normalized Annual Summary'!K10)</f>
        <v>2995907.4926296645</v>
      </c>
      <c r="N10" s="115">
        <f t="shared" si="3"/>
        <v>48194435.190106705</v>
      </c>
      <c r="O10" s="115"/>
      <c r="P10" s="115">
        <f ca="1">SUMIFS('GSlt50 Normalized'!$Q:$Q,'GSlt50 Normalized'!$B:$B,'Normalized Annual Summary'!K10)</f>
        <v>49420376.969504453</v>
      </c>
      <c r="Q10" s="115">
        <f t="shared" si="4"/>
        <v>2995907.4926296645</v>
      </c>
      <c r="R10" s="115">
        <f t="shared" ca="1" si="5"/>
        <v>46424469.476874791</v>
      </c>
      <c r="T10" s="114">
        <f t="shared" si="15"/>
        <v>2017</v>
      </c>
      <c r="U10" s="115">
        <f>SUMIFS(Dataset!$J:$J,Dataset!$B:$B,'Normalized Annual Summary'!T10)</f>
        <v>125361028.46165898</v>
      </c>
      <c r="V10" s="115">
        <f>SUMIFS(Dataset!$K:$K,Dataset!$B:$B,'Normalized Annual Summary'!T10)</f>
        <v>4343071.9883193905</v>
      </c>
      <c r="W10" s="115">
        <f t="shared" si="6"/>
        <v>129704100.44997838</v>
      </c>
      <c r="X10" s="115"/>
      <c r="Y10" s="115">
        <f ca="1">SUMIFS('GSgt50 Normalized'!$U:$U,'GSgt50 Normalized'!$B:$B,'Normalized Annual Summary'!T10)</f>
        <v>129370758.07768051</v>
      </c>
      <c r="Z10" s="115">
        <f t="shared" si="7"/>
        <v>4343071.9883193905</v>
      </c>
      <c r="AA10" s="115">
        <f t="shared" ca="1" si="8"/>
        <v>125027686.08936112</v>
      </c>
      <c r="AC10" s="114">
        <f t="shared" si="16"/>
        <v>2017</v>
      </c>
      <c r="AD10" s="115">
        <f>SUMIFS(Dataset!$M:$M,Dataset!$B:$B,'Normalized Annual Summary'!AC10)</f>
        <v>1230929.4006204633</v>
      </c>
      <c r="AE10" s="115">
        <f>'Customer Count'!O9</f>
        <v>3069</v>
      </c>
      <c r="AF10" s="115">
        <f t="shared" si="9"/>
        <v>401.08484868701964</v>
      </c>
      <c r="AG10" s="115">
        <f t="shared" si="10"/>
        <v>1230929.4006204633</v>
      </c>
      <c r="AK10" s="114">
        <f t="shared" si="17"/>
        <v>2017</v>
      </c>
      <c r="AL10" s="115">
        <f>SUMIFS(Dataset!$N:$N,Dataset!$B:$B,'Normalized Annual Summary'!AK10)</f>
        <v>400116.31481612264</v>
      </c>
      <c r="AM10" s="115">
        <f>'Customer Count'!S9</f>
        <v>30</v>
      </c>
      <c r="AN10" s="115">
        <f t="shared" si="11"/>
        <v>13337.210493870754</v>
      </c>
      <c r="AO10" s="115">
        <f t="shared" si="12"/>
        <v>400116.31481612264</v>
      </c>
    </row>
    <row r="11" spans="2:41">
      <c r="B11" s="114">
        <f t="shared" si="13"/>
        <v>2018</v>
      </c>
      <c r="C11" s="115">
        <f>SUMIFS(Dataset!$D:$D,Dataset!$B:$B,'Normalized Annual Summary'!B11)</f>
        <v>127042388.53964818</v>
      </c>
      <c r="D11" s="115">
        <f>SUMIFS(Dataset!$E:$E,Dataset!$B:$B,'Normalized Annual Summary'!B11)</f>
        <v>6903258.3815914588</v>
      </c>
      <c r="E11" s="115">
        <f t="shared" si="0"/>
        <v>133945646.92123963</v>
      </c>
      <c r="F11" s="115"/>
      <c r="G11" s="115">
        <f ca="1">SUMIFS('Residential Normalized'!$U:$U,'Residential Normalized'!$B:$B,'Normalized Annual Summary'!B11)</f>
        <v>128588586.42171544</v>
      </c>
      <c r="H11" s="115">
        <f t="shared" si="1"/>
        <v>6903258.3815914588</v>
      </c>
      <c r="I11" s="115">
        <f t="shared" ca="1" si="2"/>
        <v>121685328.04012398</v>
      </c>
      <c r="K11" s="114">
        <f t="shared" si="14"/>
        <v>2018</v>
      </c>
      <c r="L11" s="115">
        <f>SUMIFS(Dataset!$G:$G,Dataset!$B:$B,'Normalized Annual Summary'!K11)</f>
        <v>47162012.796490081</v>
      </c>
      <c r="M11" s="115">
        <f>SUMIFS(Dataset!$H:$H,Dataset!$B:$B,'Normalized Annual Summary'!K11)</f>
        <v>3158722.0054270332</v>
      </c>
      <c r="N11" s="115">
        <f t="shared" si="3"/>
        <v>50320734.801917113</v>
      </c>
      <c r="O11" s="115"/>
      <c r="P11" s="115">
        <f ca="1">SUMIFS('GSlt50 Normalized'!$Q:$Q,'GSlt50 Normalized'!$B:$B,'Normalized Annual Summary'!K11)</f>
        <v>49420376.969504453</v>
      </c>
      <c r="Q11" s="115">
        <f t="shared" si="4"/>
        <v>3158722.0054270332</v>
      </c>
      <c r="R11" s="115">
        <f t="shared" ca="1" si="5"/>
        <v>46261654.964077421</v>
      </c>
      <c r="T11" s="114">
        <f t="shared" si="15"/>
        <v>2018</v>
      </c>
      <c r="U11" s="115">
        <f>SUMIFS(Dataset!$J:$J,Dataset!$B:$B,'Normalized Annual Summary'!T11)</f>
        <v>130990632.90670583</v>
      </c>
      <c r="V11" s="115">
        <f>SUMIFS(Dataset!$K:$K,Dataset!$B:$B,'Normalized Annual Summary'!T11)</f>
        <v>5774540.3136973651</v>
      </c>
      <c r="W11" s="115">
        <f t="shared" si="6"/>
        <v>136765173.22040319</v>
      </c>
      <c r="X11" s="115"/>
      <c r="Y11" s="115">
        <f ca="1">SUMIFS('GSgt50 Normalized'!$U:$U,'GSgt50 Normalized'!$B:$B,'Normalized Annual Summary'!T11)</f>
        <v>131771120.90766802</v>
      </c>
      <c r="Z11" s="115">
        <f t="shared" si="7"/>
        <v>5774540.3136973651</v>
      </c>
      <c r="AA11" s="115">
        <f t="shared" ca="1" si="8"/>
        <v>125996580.59397066</v>
      </c>
      <c r="AC11" s="114">
        <f t="shared" si="16"/>
        <v>2018</v>
      </c>
      <c r="AD11" s="115">
        <f>SUMIFS(Dataset!$M:$M,Dataset!$B:$B,'Normalized Annual Summary'!AC11)</f>
        <v>1204476.4371555073</v>
      </c>
      <c r="AE11" s="115">
        <f>'Customer Count'!O10</f>
        <v>3130.4166666666665</v>
      </c>
      <c r="AF11" s="115">
        <f t="shared" si="9"/>
        <v>384.76553296595472</v>
      </c>
      <c r="AG11" s="115">
        <f t="shared" si="10"/>
        <v>1204476.4371555073</v>
      </c>
      <c r="AK11" s="114">
        <f t="shared" si="17"/>
        <v>2018</v>
      </c>
      <c r="AL11" s="115">
        <f>SUMIFS(Dataset!$N:$N,Dataset!$B:$B,'Normalized Annual Summary'!AK11)</f>
        <v>397051.6081530652</v>
      </c>
      <c r="AM11" s="115">
        <f>'Customer Count'!S10</f>
        <v>30</v>
      </c>
      <c r="AN11" s="115">
        <f t="shared" si="11"/>
        <v>13235.053605102174</v>
      </c>
      <c r="AO11" s="115">
        <f t="shared" si="12"/>
        <v>397051.6081530652</v>
      </c>
    </row>
    <row r="12" spans="2:41">
      <c r="B12" s="114">
        <f t="shared" si="13"/>
        <v>2019</v>
      </c>
      <c r="C12" s="115">
        <f>SUMIFS(Dataset!$D:$D,Dataset!$B:$B,'Normalized Annual Summary'!B12)</f>
        <v>125937193.66228408</v>
      </c>
      <c r="D12" s="115">
        <f>SUMIFS(Dataset!$E:$E,Dataset!$B:$B,'Normalized Annual Summary'!B12)</f>
        <v>7269766.0551621364</v>
      </c>
      <c r="E12" s="115">
        <f t="shared" si="0"/>
        <v>133206959.71744621</v>
      </c>
      <c r="F12" s="116"/>
      <c r="G12" s="115">
        <f ca="1">SUMIFS('Residential Normalized'!$U:$U,'Residential Normalized'!$B:$B,'Normalized Annual Summary'!B12)</f>
        <v>131200537.18854457</v>
      </c>
      <c r="H12" s="115">
        <f t="shared" si="1"/>
        <v>7269766.0551621364</v>
      </c>
      <c r="I12" s="115">
        <f t="shared" ca="1" si="2"/>
        <v>123930771.13338244</v>
      </c>
      <c r="K12" s="114">
        <f t="shared" si="14"/>
        <v>2019</v>
      </c>
      <c r="L12" s="115">
        <f>SUMIFS(Dataset!$G:$G,Dataset!$B:$B,'Normalized Annual Summary'!K12)</f>
        <v>46524843.615444981</v>
      </c>
      <c r="M12" s="115">
        <f>SUMIFS(Dataset!$H:$H,Dataset!$B:$B,'Normalized Annual Summary'!K12)</f>
        <v>3248327.9361091773</v>
      </c>
      <c r="N12" s="115">
        <f t="shared" si="3"/>
        <v>49773171.551554158</v>
      </c>
      <c r="O12" s="116"/>
      <c r="P12" s="115">
        <f ca="1">SUMIFS('GSlt50 Normalized'!$Q:$Q,'GSlt50 Normalized'!$B:$B,'Normalized Annual Summary'!K12)</f>
        <v>49420376.969504453</v>
      </c>
      <c r="Q12" s="115">
        <f t="shared" si="4"/>
        <v>3248327.9361091773</v>
      </c>
      <c r="R12" s="115">
        <f t="shared" ca="1" si="5"/>
        <v>46172049.033395275</v>
      </c>
      <c r="T12" s="114">
        <f t="shared" si="15"/>
        <v>2019</v>
      </c>
      <c r="U12" s="115">
        <f>SUMIFS(Dataset!$J:$J,Dataset!$B:$B,'Normalized Annual Summary'!T12)</f>
        <v>126777959.96350293</v>
      </c>
      <c r="V12" s="115">
        <f>SUMIFS(Dataset!$K:$K,Dataset!$B:$B,'Normalized Annual Summary'!T12)</f>
        <v>6944190.6563829705</v>
      </c>
      <c r="W12" s="115">
        <f t="shared" si="6"/>
        <v>133722150.61988589</v>
      </c>
      <c r="X12" s="116"/>
      <c r="Y12" s="115">
        <f ca="1">SUMIFS('GSgt50 Normalized'!$U:$U,'GSgt50 Normalized'!$B:$B,'Normalized Annual Summary'!T12)</f>
        <v>133400715.85545841</v>
      </c>
      <c r="Z12" s="115">
        <f t="shared" si="7"/>
        <v>6944190.6563829705</v>
      </c>
      <c r="AA12" s="115">
        <f t="shared" ca="1" si="8"/>
        <v>126456525.19907543</v>
      </c>
      <c r="AC12" s="114">
        <f t="shared" si="16"/>
        <v>2019</v>
      </c>
      <c r="AD12" s="115">
        <f>SUMIFS(Dataset!$M:$M,Dataset!$B:$B,'Normalized Annual Summary'!AC12)</f>
        <v>1202687.0979789766</v>
      </c>
      <c r="AE12" s="115">
        <f>'Customer Count'!O11</f>
        <v>3250.5833333333335</v>
      </c>
      <c r="AF12" s="115">
        <f t="shared" si="9"/>
        <v>369.99115993918315</v>
      </c>
      <c r="AG12" s="115">
        <f t="shared" si="10"/>
        <v>1202687.0979789766</v>
      </c>
      <c r="AK12" s="114">
        <f t="shared" si="17"/>
        <v>2019</v>
      </c>
      <c r="AL12" s="115">
        <f>SUMIFS(Dataset!$N:$N,Dataset!$B:$B,'Normalized Annual Summary'!AK12)</f>
        <v>394004.8908583041</v>
      </c>
      <c r="AM12" s="115">
        <f>'Customer Count'!S11</f>
        <v>30</v>
      </c>
      <c r="AN12" s="115">
        <f t="shared" si="11"/>
        <v>13133.496361943469</v>
      </c>
      <c r="AO12" s="115">
        <f t="shared" si="12"/>
        <v>394004.8908583041</v>
      </c>
    </row>
    <row r="13" spans="2:41">
      <c r="B13" s="114">
        <f t="shared" si="13"/>
        <v>2020</v>
      </c>
      <c r="C13" s="115">
        <f>SUMIFS(Dataset!$D:$D,Dataset!$B:$B,'Normalized Annual Summary'!B13)</f>
        <v>134775705.68352982</v>
      </c>
      <c r="D13" s="115">
        <f>SUMIFS(Dataset!$E:$E,Dataset!$B:$B,'Normalized Annual Summary'!B13)</f>
        <v>7258555.3555044392</v>
      </c>
      <c r="E13" s="115">
        <f t="shared" si="0"/>
        <v>142034261.03903428</v>
      </c>
      <c r="F13" s="116"/>
      <c r="G13" s="115">
        <f ca="1">SUMIFS('Residential Normalized'!$U:$U,'Residential Normalized'!$B:$B,'Normalized Annual Summary'!B13)</f>
        <v>142073641.2897349</v>
      </c>
      <c r="H13" s="115">
        <f t="shared" si="1"/>
        <v>7258555.3555044392</v>
      </c>
      <c r="I13" s="115">
        <f t="shared" ca="1" si="2"/>
        <v>134815085.93423045</v>
      </c>
      <c r="K13" s="114">
        <f t="shared" si="14"/>
        <v>2020</v>
      </c>
      <c r="L13" s="115">
        <f>SUMIFS(Dataset!$G:$G,Dataset!$B:$B,'Normalized Annual Summary'!K13)</f>
        <v>42547308.685365744</v>
      </c>
      <c r="M13" s="115">
        <f>SUMIFS(Dataset!$H:$H,Dataset!$B:$B,'Normalized Annual Summary'!K13)</f>
        <v>3240659.7571163732</v>
      </c>
      <c r="N13" s="115">
        <f t="shared" si="3"/>
        <v>45787968.442482114</v>
      </c>
      <c r="O13" s="116"/>
      <c r="P13" s="115">
        <f ca="1">SUMIFS('GSlt50 Normalized'!$Q:$Q,'GSlt50 Normalized'!$B:$B,'Normalized Annual Summary'!K13)</f>
        <v>46907686.570826858</v>
      </c>
      <c r="Q13" s="115">
        <f t="shared" si="4"/>
        <v>3240659.7571163732</v>
      </c>
      <c r="R13" s="115">
        <f t="shared" ca="1" si="5"/>
        <v>43667026.813710488</v>
      </c>
      <c r="T13" s="114">
        <f t="shared" si="15"/>
        <v>2020</v>
      </c>
      <c r="U13" s="115">
        <f>SUMIFS(Dataset!$J:$J,Dataset!$B:$B,'Normalized Annual Summary'!T13)</f>
        <v>115931845.39301684</v>
      </c>
      <c r="V13" s="115">
        <f>SUMIFS(Dataset!$K:$K,Dataset!$B:$B,'Normalized Annual Summary'!T13)</f>
        <v>7626281.4571790434</v>
      </c>
      <c r="W13" s="115">
        <f t="shared" si="6"/>
        <v>123558126.85019588</v>
      </c>
      <c r="X13" s="116"/>
      <c r="Y13" s="115">
        <f ca="1">SUMIFS('GSgt50 Normalized'!$U:$U,'GSgt50 Normalized'!$B:$B,'Normalized Annual Summary'!T13)</f>
        <v>122370032.00992891</v>
      </c>
      <c r="Z13" s="115">
        <f t="shared" si="7"/>
        <v>7626281.4571790434</v>
      </c>
      <c r="AA13" s="115">
        <f t="shared" ca="1" si="8"/>
        <v>114743750.55274987</v>
      </c>
      <c r="AC13" s="114">
        <f t="shared" si="16"/>
        <v>2020</v>
      </c>
      <c r="AD13" s="115">
        <f>SUMIFS(Dataset!$M:$M,Dataset!$B:$B,'Normalized Annual Summary'!AC13)</f>
        <v>1224244.7245564894</v>
      </c>
      <c r="AE13" s="115">
        <f>'Customer Count'!O12</f>
        <v>3261</v>
      </c>
      <c r="AF13" s="115">
        <f t="shared" si="9"/>
        <v>375.42003206270755</v>
      </c>
      <c r="AG13" s="115">
        <f t="shared" si="10"/>
        <v>1224244.7245564894</v>
      </c>
      <c r="AK13" s="114">
        <f t="shared" si="17"/>
        <v>2020</v>
      </c>
      <c r="AL13" s="115">
        <f>SUMIFS(Dataset!$N:$N,Dataset!$B:$B,'Normalized Annual Summary'!AK13)</f>
        <v>396218.85414507356</v>
      </c>
      <c r="AM13" s="115">
        <f>'Customer Count'!S12</f>
        <v>30</v>
      </c>
      <c r="AN13" s="115">
        <f t="shared" si="11"/>
        <v>13207.295138169118</v>
      </c>
      <c r="AO13" s="115">
        <f t="shared" si="12"/>
        <v>396218.85414507356</v>
      </c>
    </row>
    <row r="14" spans="2:41" s="111" customFormat="1">
      <c r="B14" s="114">
        <f t="shared" si="13"/>
        <v>2021</v>
      </c>
      <c r="C14" s="115">
        <f>SUMIFS(Dataset!$D:$D,Dataset!$B:$B,'Normalized Annual Summary'!B14)</f>
        <v>136991339.41564736</v>
      </c>
      <c r="D14" s="115">
        <f>SUMIFS(Dataset!$E:$E,Dataset!$B:$B,'Normalized Annual Summary'!B14)</f>
        <v>6124186.5063649388</v>
      </c>
      <c r="E14" s="115">
        <f t="shared" ref="E14" si="18">C14+D14</f>
        <v>143115525.9220123</v>
      </c>
      <c r="F14" s="116"/>
      <c r="G14" s="115">
        <f ca="1">SUMIFS('Residential Normalized'!$U:$U,'Residential Normalized'!$B:$B,'Normalized Annual Summary'!B14)</f>
        <v>145252296.63846847</v>
      </c>
      <c r="H14" s="115">
        <f t="shared" ref="H14" si="19">D14</f>
        <v>6124186.5063649388</v>
      </c>
      <c r="I14" s="115">
        <f t="shared" ref="I14" ca="1" si="20">G14-H14</f>
        <v>139128110.13210353</v>
      </c>
      <c r="J14"/>
      <c r="K14" s="114">
        <f t="shared" si="14"/>
        <v>2021</v>
      </c>
      <c r="L14" s="115">
        <f>SUMIFS(Dataset!$G:$G,Dataset!$B:$B,'Normalized Annual Summary'!K14)</f>
        <v>44543870.170515344</v>
      </c>
      <c r="M14" s="115">
        <f>SUMIFS(Dataset!$H:$H,Dataset!$B:$B,'Normalized Annual Summary'!K14)</f>
        <v>3228282.5528058088</v>
      </c>
      <c r="N14" s="115">
        <f t="shared" ref="N14" si="21">L14+M14</f>
        <v>47772152.723321155</v>
      </c>
      <c r="O14" s="116"/>
      <c r="P14" s="115">
        <f ca="1">SUMIFS('GSlt50 Normalized'!$Q:$Q,'GSlt50 Normalized'!$B:$B,'Normalized Annual Summary'!K14)</f>
        <v>46810232.335158899</v>
      </c>
      <c r="Q14" s="115">
        <f t="shared" ref="Q14" si="22">M14</f>
        <v>3228282.5528058088</v>
      </c>
      <c r="R14" s="115">
        <f t="shared" ref="R14" ca="1" si="23">P14-Q14</f>
        <v>43581949.782353088</v>
      </c>
      <c r="S14"/>
      <c r="T14" s="114">
        <f t="shared" si="15"/>
        <v>2021</v>
      </c>
      <c r="U14" s="115">
        <f>SUMIFS(Dataset!$J:$J,Dataset!$B:$B,'Normalized Annual Summary'!T14)</f>
        <v>122344797.93287337</v>
      </c>
      <c r="V14" s="115">
        <f>SUMIFS(Dataset!$K:$K,Dataset!$B:$B,'Normalized Annual Summary'!T14)</f>
        <v>7769575.558455714</v>
      </c>
      <c r="W14" s="115">
        <f t="shared" ref="W14" si="24">U14+V14</f>
        <v>130114373.49132909</v>
      </c>
      <c r="X14" s="116"/>
      <c r="Y14" s="115">
        <f ca="1">SUMIFS('GSgt50 Normalized'!$U:$U,'GSgt50 Normalized'!$B:$B,'Normalized Annual Summary'!T14)</f>
        <v>133395527.16636591</v>
      </c>
      <c r="Z14" s="115">
        <f t="shared" ref="Z14" si="25">V14</f>
        <v>7769575.558455714</v>
      </c>
      <c r="AA14" s="115">
        <f t="shared" ref="AA14" ca="1" si="26">Y14-Z14</f>
        <v>125625951.60791019</v>
      </c>
      <c r="AB14"/>
      <c r="AC14" s="114">
        <f t="shared" si="16"/>
        <v>2021</v>
      </c>
      <c r="AD14" s="115">
        <f>SUMIFS(Dataset!$M:$M,Dataset!$B:$B,'Normalized Annual Summary'!AC14)</f>
        <v>1221562.7077497665</v>
      </c>
      <c r="AE14" s="115">
        <f>'Customer Count'!O13</f>
        <v>3261</v>
      </c>
      <c r="AF14" s="115">
        <f t="shared" ref="AF14" si="27">AD14/AE14</f>
        <v>374.59757980673612</v>
      </c>
      <c r="AG14" s="115">
        <f t="shared" ref="AG14" si="28">AF14*AE14</f>
        <v>1221562.7077497665</v>
      </c>
      <c r="AH14"/>
      <c r="AI14"/>
      <c r="AJ14"/>
      <c r="AK14" s="114">
        <f t="shared" si="17"/>
        <v>2021</v>
      </c>
      <c r="AL14" s="115">
        <f>SUMIFS(Dataset!$N:$N,Dataset!$B:$B,'Normalized Annual Summary'!AK14)</f>
        <v>396233.27731092443</v>
      </c>
      <c r="AM14" s="115">
        <f>'Customer Count'!S13</f>
        <v>30</v>
      </c>
      <c r="AN14" s="115">
        <f t="shared" ref="AN14" si="29">AL14/AM14</f>
        <v>13207.775910364147</v>
      </c>
      <c r="AO14" s="115">
        <f t="shared" ref="AO14" si="30">AN14*AM14</f>
        <v>396233.27731092443</v>
      </c>
    </row>
    <row r="15" spans="2:41" s="111" customFormat="1">
      <c r="B15" s="117">
        <f t="shared" si="13"/>
        <v>2022</v>
      </c>
      <c r="C15" s="115">
        <f>SUMIFS(Dataset!$D:$D,Dataset!$B:$B,'Normalized Annual Summary'!B15)</f>
        <v>138751534.19665083</v>
      </c>
      <c r="D15" s="115">
        <f>SUMIFS(Dataset!$E:$E,Dataset!$B:$B,'Normalized Annual Summary'!B15)</f>
        <v>6133357.0434785904</v>
      </c>
      <c r="E15" s="115">
        <f t="shared" ref="E15" si="31">C15+D15</f>
        <v>144884891.24012941</v>
      </c>
      <c r="F15" s="117"/>
      <c r="G15" s="116">
        <f ca="1">SUMIFS('Residential Normalized'!$U:$U,'Residential Normalized'!$B:$B,'Normalized Annual Summary'!B15)</f>
        <v>146792166.56897491</v>
      </c>
      <c r="H15" s="116">
        <f>CDM!N15</f>
        <v>6133357.0434785895</v>
      </c>
      <c r="I15" s="116">
        <f ca="1">G15-H15</f>
        <v>140658809.52549633</v>
      </c>
      <c r="K15" s="117">
        <f t="shared" si="14"/>
        <v>2022</v>
      </c>
      <c r="L15" s="115">
        <f>SUMIFS(Dataset!$G:$G,Dataset!$B:$B,'Normalized Annual Summary'!K15)</f>
        <v>46776015.317567527</v>
      </c>
      <c r="M15" s="115">
        <f>SUMIFS(Dataset!$H:$H,Dataset!$B:$B,'Normalized Annual Summary'!K15)</f>
        <v>3309476.1981252953</v>
      </c>
      <c r="N15" s="115">
        <f t="shared" ref="N15" si="32">L15+M15</f>
        <v>50085491.515692823</v>
      </c>
      <c r="O15" s="117"/>
      <c r="P15" s="116">
        <f ca="1">SUMIFS('GSlt50 Normalized'!$Q:$Q,'GSlt50 Normalized'!$B:$B,'Normalized Annual Summary'!K15)</f>
        <v>48115304.652331673</v>
      </c>
      <c r="Q15" s="116">
        <f>CDM!O15</f>
        <v>3309476.1981252953</v>
      </c>
      <c r="R15" s="116">
        <f ca="1">P15-Q15</f>
        <v>44805828.454206377</v>
      </c>
      <c r="T15" s="114">
        <f t="shared" si="15"/>
        <v>2022</v>
      </c>
      <c r="U15" s="115">
        <f>SUMIFS(Dataset!$J:$J,Dataset!$B:$B,'Normalized Annual Summary'!T15)</f>
        <v>124653717.41209906</v>
      </c>
      <c r="V15" s="115">
        <f>SUMIFS(Dataset!$K:$K,Dataset!$B:$B,'Normalized Annual Summary'!T15)</f>
        <v>8037111.1527266828</v>
      </c>
      <c r="W15" s="115">
        <f t="shared" ref="W15" si="33">U15+V15</f>
        <v>132690828.56482574</v>
      </c>
      <c r="X15" s="116"/>
      <c r="Y15" s="115">
        <f ca="1">SUMIFS('GSgt50 Normalized'!$U:$U,'GSgt50 Normalized'!$B:$B,'Normalized Annual Summary'!T15)</f>
        <v>136002935.32663596</v>
      </c>
      <c r="Z15" s="115">
        <f t="shared" ref="Z15" si="34">V15</f>
        <v>8037111.1527266828</v>
      </c>
      <c r="AA15" s="115">
        <f t="shared" ref="AA15" ca="1" si="35">Y15-Z15</f>
        <v>127965824.17390928</v>
      </c>
      <c r="AC15" s="114">
        <f t="shared" si="16"/>
        <v>2022</v>
      </c>
      <c r="AD15" s="115">
        <f>SUMIFS(Dataset!$M:$M,Dataset!$B:$B,'Normalized Annual Summary'!AC15)</f>
        <v>1223161.4104996838</v>
      </c>
      <c r="AE15" s="115">
        <f>'Customer Count'!O14</f>
        <v>3264.75</v>
      </c>
      <c r="AF15" s="115">
        <f>AD15/AE15</f>
        <v>374.65699073426259</v>
      </c>
      <c r="AG15" s="115">
        <f t="shared" ref="AG15" si="36">AF15*AE15</f>
        <v>1223161.4104996838</v>
      </c>
      <c r="AK15" s="114">
        <f t="shared" si="17"/>
        <v>2022</v>
      </c>
      <c r="AL15" s="115">
        <f>SUMIFS(Dataset!$N:$N,Dataset!$B:$B,'Normalized Annual Summary'!AK15)</f>
        <v>395161.14936297113</v>
      </c>
      <c r="AM15" s="115">
        <f>'Customer Count'!S14</f>
        <v>30</v>
      </c>
      <c r="AN15" s="115">
        <f t="shared" ref="AN15" si="37">AL15/AM15</f>
        <v>13172.038312099037</v>
      </c>
      <c r="AO15" s="115">
        <f t="shared" ref="AO15" si="38">AN15*AM15</f>
        <v>395161.14936297113</v>
      </c>
    </row>
    <row r="16" spans="2:41" s="111" customFormat="1">
      <c r="B16" s="117">
        <f t="shared" si="13"/>
        <v>2023</v>
      </c>
      <c r="C16" s="117"/>
      <c r="D16" s="117"/>
      <c r="E16" s="117"/>
      <c r="F16" s="117"/>
      <c r="G16" s="116">
        <f ca="1">SUMIFS('Residential Normalized'!$U:$U,'Residential Normalized'!$B:$B,'Normalized Annual Summary'!B16)</f>
        <v>142771345.27304885</v>
      </c>
      <c r="H16" s="116">
        <f>CDM!N16</f>
        <v>6088749.7097540423</v>
      </c>
      <c r="I16" s="116">
        <f ca="1">G16-H16</f>
        <v>136682595.5632948</v>
      </c>
      <c r="K16" s="117">
        <f t="shared" si="14"/>
        <v>2023</v>
      </c>
      <c r="L16" s="117"/>
      <c r="M16" s="117"/>
      <c r="N16" s="117"/>
      <c r="O16" s="117"/>
      <c r="P16" s="116">
        <f ca="1">SUMIFS('GSlt50 Normalized'!$Q:$Q,'GSlt50 Normalized'!$B:$B,'Normalized Annual Summary'!K16)</f>
        <v>48767840.810918063</v>
      </c>
      <c r="Q16" s="116">
        <f>CDM!O16</f>
        <v>3318902.9580858345</v>
      </c>
      <c r="R16" s="116">
        <f ca="1">P16-Q16</f>
        <v>45448937.852832228</v>
      </c>
      <c r="T16" s="117">
        <f t="shared" si="15"/>
        <v>2023</v>
      </c>
      <c r="U16" s="117"/>
      <c r="V16" s="117"/>
      <c r="W16" s="117"/>
      <c r="X16" s="117"/>
      <c r="Y16" s="116">
        <f ca="1">SUMIFS('GSgt50 Normalized'!$U:$U,'GSgt50 Normalized'!$B:$B,'Normalized Annual Summary'!T16)</f>
        <v>136272802.07122394</v>
      </c>
      <c r="Z16" s="116">
        <f>CDM!P16</f>
        <v>8315623.7819543546</v>
      </c>
      <c r="AA16" s="116">
        <f ca="1">Y16-Z16</f>
        <v>127957178.2892696</v>
      </c>
      <c r="AC16" s="117">
        <f t="shared" si="16"/>
        <v>2023</v>
      </c>
      <c r="AD16" s="117"/>
      <c r="AE16" s="116">
        <f>'Customer Count'!O15</f>
        <v>3287.7627634470487</v>
      </c>
      <c r="AF16" s="116">
        <f>AF15</f>
        <v>374.65699073426259</v>
      </c>
      <c r="AG16" s="116">
        <f t="shared" si="10"/>
        <v>1231783.3032012344</v>
      </c>
      <c r="AK16" s="117">
        <f t="shared" si="17"/>
        <v>2023</v>
      </c>
      <c r="AL16" s="117"/>
      <c r="AM16" s="116">
        <f>'Customer Count'!S15</f>
        <v>30</v>
      </c>
      <c r="AN16" s="116">
        <f>AN15</f>
        <v>13172.038312099037</v>
      </c>
      <c r="AO16" s="116">
        <f t="shared" si="12"/>
        <v>395161.14936297113</v>
      </c>
    </row>
    <row r="17" spans="2:41" s="111" customFormat="1">
      <c r="B17" s="117">
        <f t="shared" si="13"/>
        <v>2024</v>
      </c>
      <c r="C17" s="117"/>
      <c r="D17" s="117"/>
      <c r="E17" s="117"/>
      <c r="F17" s="117"/>
      <c r="G17" s="116">
        <f ca="1">SUMIFS('Residential Normalized'!$U:$U,'Residential Normalized'!$B:$B,'Normalized Annual Summary'!B17)</f>
        <v>143245937.35578871</v>
      </c>
      <c r="H17" s="116">
        <f>H16-(H$15-H$16)</f>
        <v>6044142.3760294951</v>
      </c>
      <c r="I17" s="116">
        <f t="shared" ref="I17:I20" ca="1" si="39">G17-H17</f>
        <v>137201794.97975922</v>
      </c>
      <c r="K17" s="117">
        <f t="shared" si="14"/>
        <v>2024</v>
      </c>
      <c r="L17" s="117"/>
      <c r="M17" s="117"/>
      <c r="N17" s="117"/>
      <c r="O17" s="117"/>
      <c r="P17" s="116">
        <f ca="1">SUMIFS('GSlt50 Normalized'!$Q:$Q,'GSlt50 Normalized'!$B:$B,'Normalized Annual Summary'!K17)</f>
        <v>49517831.20517242</v>
      </c>
      <c r="Q17" s="116">
        <f>Q16-(Q$15-Q$16)</f>
        <v>3328329.7180463737</v>
      </c>
      <c r="R17" s="116">
        <f t="shared" ref="R17:R20" ca="1" si="40">P17-Q17</f>
        <v>46189501.487126045</v>
      </c>
      <c r="T17" s="117">
        <f t="shared" si="15"/>
        <v>2024</v>
      </c>
      <c r="U17" s="117"/>
      <c r="V17" s="117"/>
      <c r="W17" s="117"/>
      <c r="X17" s="117"/>
      <c r="Y17" s="116">
        <f ca="1">SUMIFS('GSgt50 Normalized'!$U:$U,'GSgt50 Normalized'!$B:$B,'Normalized Annual Summary'!T17)</f>
        <v>138065281.41048673</v>
      </c>
      <c r="Z17" s="116">
        <f>Z16-(Z$15-Z$16)</f>
        <v>8594136.4111820273</v>
      </c>
      <c r="AA17" s="116">
        <f t="shared" ref="AA17:AA20" ca="1" si="41">Y17-Z17</f>
        <v>129471144.9993047</v>
      </c>
      <c r="AC17" s="117">
        <f t="shared" si="16"/>
        <v>2024</v>
      </c>
      <c r="AD17" s="117"/>
      <c r="AE17" s="116">
        <f>AE16*'Customer Count'!$P$18</f>
        <v>3291.5435393939752</v>
      </c>
      <c r="AF17" s="116">
        <f t="shared" ref="AF17:AF20" si="42">AF16</f>
        <v>374.65699073426259</v>
      </c>
      <c r="AG17" s="116">
        <f t="shared" ref="AG17:AG20" si="43">AF17*AE17</f>
        <v>1233199.7973401505</v>
      </c>
      <c r="AK17" s="117">
        <f t="shared" si="17"/>
        <v>2024</v>
      </c>
      <c r="AL17" s="117"/>
      <c r="AM17" s="116">
        <f>AM16</f>
        <v>30</v>
      </c>
      <c r="AN17" s="116">
        <f t="shared" ref="AN17:AN20" si="44">AN16</f>
        <v>13172.038312099037</v>
      </c>
      <c r="AO17" s="116">
        <f t="shared" ref="AO17:AO20" si="45">AN17*AM17</f>
        <v>395161.14936297113</v>
      </c>
    </row>
    <row r="18" spans="2:41" s="111" customFormat="1">
      <c r="B18" s="117">
        <f t="shared" si="13"/>
        <v>2025</v>
      </c>
      <c r="C18" s="117"/>
      <c r="D18" s="117"/>
      <c r="E18" s="117"/>
      <c r="F18" s="117"/>
      <c r="G18" s="116">
        <f ca="1">SUMIFS('Residential Normalized'!$U:$U,'Residential Normalized'!$B:$B,'Normalized Annual Summary'!B18)</f>
        <v>145262595.9042064</v>
      </c>
      <c r="H18" s="116">
        <f t="shared" ref="H18:H20" si="46">H17-(H$15-H$16)</f>
        <v>5999535.042304948</v>
      </c>
      <c r="I18" s="116">
        <f t="shared" ca="1" si="39"/>
        <v>139263060.86190146</v>
      </c>
      <c r="K18" s="117">
        <f t="shared" si="14"/>
        <v>2025</v>
      </c>
      <c r="L18" s="117"/>
      <c r="M18" s="117"/>
      <c r="N18" s="117"/>
      <c r="O18" s="117"/>
      <c r="P18" s="116">
        <f ca="1">SUMIFS('GSlt50 Normalized'!$Q:$Q,'GSlt50 Normalized'!$B:$B,'Normalized Annual Summary'!K18)</f>
        <v>49420376.969504453</v>
      </c>
      <c r="Q18" s="116">
        <f t="shared" ref="Q18:Q20" si="47">Q17-(Q$15-Q$16)</f>
        <v>3337756.4780069129</v>
      </c>
      <c r="R18" s="116">
        <f t="shared" ca="1" si="40"/>
        <v>46082620.491497539</v>
      </c>
      <c r="T18" s="117">
        <f t="shared" si="15"/>
        <v>2025</v>
      </c>
      <c r="U18" s="117"/>
      <c r="V18" s="117"/>
      <c r="W18" s="117"/>
      <c r="X18" s="117"/>
      <c r="Y18" s="116">
        <f ca="1">SUMIFS('GSgt50 Normalized'!$U:$U,'GSgt50 Normalized'!$B:$B,'Normalized Annual Summary'!T18)</f>
        <v>139398737.96809193</v>
      </c>
      <c r="Z18" s="116">
        <f t="shared" ref="Z18:Z20" si="48">Z17-(Z$15-Z$16)</f>
        <v>8872649.0404096991</v>
      </c>
      <c r="AA18" s="116">
        <f t="shared" ca="1" si="41"/>
        <v>130526088.92768224</v>
      </c>
      <c r="AC18" s="117">
        <f t="shared" si="16"/>
        <v>2025</v>
      </c>
      <c r="AD18" s="117"/>
      <c r="AE18" s="116">
        <f>AE17*'Customer Count'!$P$18</f>
        <v>3295.328663059332</v>
      </c>
      <c r="AF18" s="116">
        <f t="shared" si="42"/>
        <v>374.65699073426259</v>
      </c>
      <c r="AG18" s="116">
        <f t="shared" si="43"/>
        <v>1234617.92038217</v>
      </c>
      <c r="AK18" s="117">
        <f t="shared" si="17"/>
        <v>2025</v>
      </c>
      <c r="AL18" s="117"/>
      <c r="AM18" s="116">
        <f>AM17</f>
        <v>30</v>
      </c>
      <c r="AN18" s="116">
        <f t="shared" si="44"/>
        <v>13172.038312099037</v>
      </c>
      <c r="AO18" s="116">
        <f t="shared" si="45"/>
        <v>395161.14936297113</v>
      </c>
    </row>
    <row r="19" spans="2:41" s="111" customFormat="1">
      <c r="B19" s="117">
        <f t="shared" si="13"/>
        <v>2026</v>
      </c>
      <c r="C19" s="117"/>
      <c r="D19" s="117"/>
      <c r="E19" s="117"/>
      <c r="F19" s="117"/>
      <c r="G19" s="116">
        <f ca="1">SUMIFS('Residential Normalized'!$U:$U,'Residential Normalized'!$B:$B,'Normalized Annual Summary'!B19)</f>
        <v>147609050.88974372</v>
      </c>
      <c r="H19" s="116">
        <f t="shared" si="46"/>
        <v>5954927.7085804008</v>
      </c>
      <c r="I19" s="116">
        <f t="shared" ca="1" si="39"/>
        <v>141654123.18116331</v>
      </c>
      <c r="K19" s="117">
        <f t="shared" si="14"/>
        <v>2026</v>
      </c>
      <c r="L19" s="117"/>
      <c r="M19" s="117"/>
      <c r="N19" s="117"/>
      <c r="O19" s="117"/>
      <c r="P19" s="116">
        <f ca="1">SUMIFS('GSlt50 Normalized'!$Q:$Q,'GSlt50 Normalized'!$B:$B,'Normalized Annual Summary'!K19)</f>
        <v>49420376.969504453</v>
      </c>
      <c r="Q19" s="116">
        <f t="shared" si="47"/>
        <v>3347183.237967452</v>
      </c>
      <c r="R19" s="116">
        <f t="shared" ca="1" si="40"/>
        <v>46073193.731536999</v>
      </c>
      <c r="T19" s="117">
        <f t="shared" si="15"/>
        <v>2026</v>
      </c>
      <c r="U19" s="117"/>
      <c r="V19" s="117"/>
      <c r="W19" s="117"/>
      <c r="X19" s="117"/>
      <c r="Y19" s="116">
        <f ca="1">SUMIFS('GSgt50 Normalized'!$U:$U,'GSgt50 Normalized'!$B:$B,'Normalized Annual Summary'!T19)</f>
        <v>141008749.70428079</v>
      </c>
      <c r="Z19" s="116">
        <f t="shared" si="48"/>
        <v>9151161.6696373709</v>
      </c>
      <c r="AA19" s="116">
        <f t="shared" ca="1" si="41"/>
        <v>131857588.03464343</v>
      </c>
      <c r="AC19" s="117">
        <f t="shared" si="16"/>
        <v>2026</v>
      </c>
      <c r="AD19" s="117"/>
      <c r="AE19" s="116">
        <f>AE18*'Customer Count'!$P$18</f>
        <v>3299.1181394427954</v>
      </c>
      <c r="AF19" s="116">
        <f t="shared" si="42"/>
        <v>374.65699073426259</v>
      </c>
      <c r="AG19" s="116">
        <f t="shared" si="43"/>
        <v>1236037.6742004571</v>
      </c>
      <c r="AK19" s="117">
        <f t="shared" si="17"/>
        <v>2026</v>
      </c>
      <c r="AL19" s="117"/>
      <c r="AM19" s="116">
        <f>AM18</f>
        <v>30</v>
      </c>
      <c r="AN19" s="116">
        <f t="shared" si="44"/>
        <v>13172.038312099037</v>
      </c>
      <c r="AO19" s="116">
        <f t="shared" si="45"/>
        <v>395161.14936297113</v>
      </c>
    </row>
    <row r="20" spans="2:41" s="111" customFormat="1">
      <c r="B20" s="117">
        <f t="shared" si="13"/>
        <v>2027</v>
      </c>
      <c r="C20" s="117"/>
      <c r="D20" s="117"/>
      <c r="E20" s="117"/>
      <c r="F20" s="117"/>
      <c r="G20" s="116">
        <f ca="1">SUMIFS('Residential Normalized'!$U:$U,'Residential Normalized'!$B:$B,'Normalized Annual Summary'!B20)</f>
        <v>149995782.31459659</v>
      </c>
      <c r="H20" s="116">
        <f t="shared" si="46"/>
        <v>5910320.3748558536</v>
      </c>
      <c r="I20" s="116">
        <f t="shared" ca="1" si="39"/>
        <v>144085461.93974075</v>
      </c>
      <c r="K20" s="117">
        <f t="shared" si="14"/>
        <v>2027</v>
      </c>
      <c r="L20" s="117"/>
      <c r="M20" s="117"/>
      <c r="N20" s="117"/>
      <c r="O20" s="117"/>
      <c r="P20" s="116">
        <f ca="1">SUMIFS('GSlt50 Normalized'!$Q:$Q,'GSlt50 Normalized'!$B:$B,'Normalized Annual Summary'!K20)</f>
        <v>49420376.969504453</v>
      </c>
      <c r="Q20" s="116">
        <f t="shared" si="47"/>
        <v>3356609.9979279912</v>
      </c>
      <c r="R20" s="116">
        <f t="shared" ca="1" si="40"/>
        <v>46063766.97157646</v>
      </c>
      <c r="T20" s="117">
        <f t="shared" si="15"/>
        <v>2027</v>
      </c>
      <c r="U20" s="117"/>
      <c r="V20" s="117"/>
      <c r="W20" s="117"/>
      <c r="X20" s="117"/>
      <c r="Y20" s="116">
        <f ca="1">SUMIFS('GSgt50 Normalized'!$U:$U,'GSgt50 Normalized'!$B:$B,'Normalized Annual Summary'!T20)</f>
        <v>142650961.6751934</v>
      </c>
      <c r="Z20" s="116">
        <f t="shared" si="48"/>
        <v>9429674.2988650426</v>
      </c>
      <c r="AA20" s="116">
        <f t="shared" ca="1" si="41"/>
        <v>133221287.37632835</v>
      </c>
      <c r="AC20" s="117">
        <f t="shared" si="16"/>
        <v>2027</v>
      </c>
      <c r="AD20" s="117"/>
      <c r="AE20" s="116">
        <f>AE19*'Customer Count'!$P$18</f>
        <v>3302.9119735497907</v>
      </c>
      <c r="AF20" s="116">
        <f t="shared" si="42"/>
        <v>374.65699073426259</v>
      </c>
      <c r="AG20" s="116">
        <f t="shared" si="43"/>
        <v>1237459.0606703288</v>
      </c>
      <c r="AK20" s="117">
        <f t="shared" si="17"/>
        <v>2027</v>
      </c>
      <c r="AL20" s="117"/>
      <c r="AM20" s="116">
        <f>AM19</f>
        <v>30</v>
      </c>
      <c r="AN20" s="116">
        <f t="shared" si="44"/>
        <v>13172.038312099037</v>
      </c>
      <c r="AO20" s="116">
        <f t="shared" si="45"/>
        <v>395161.14936297113</v>
      </c>
    </row>
    <row r="21" spans="2:41">
      <c r="B21" s="117"/>
      <c r="C21" s="114"/>
      <c r="D21" s="114"/>
      <c r="E21" s="114"/>
      <c r="F21" s="114"/>
      <c r="G21" s="115"/>
      <c r="H21" s="115"/>
      <c r="I21" s="116"/>
      <c r="K21" s="117"/>
      <c r="L21" s="114"/>
      <c r="M21" s="114"/>
      <c r="N21" s="114"/>
      <c r="O21" s="114"/>
      <c r="P21" s="115"/>
      <c r="Q21" s="115"/>
      <c r="R21" s="116"/>
      <c r="T21" s="117"/>
      <c r="U21" s="114"/>
      <c r="V21" s="114"/>
      <c r="W21" s="114"/>
      <c r="X21" s="114"/>
      <c r="Y21" s="115"/>
      <c r="Z21" s="115"/>
      <c r="AA21" s="116"/>
      <c r="AC21" s="117"/>
      <c r="AD21" s="114"/>
      <c r="AE21" s="116"/>
      <c r="AF21" s="116"/>
      <c r="AG21" s="116"/>
      <c r="AK21" s="117"/>
      <c r="AL21" s="114"/>
      <c r="AM21" s="116"/>
      <c r="AN21" s="116"/>
      <c r="AO21" s="116"/>
    </row>
    <row r="22" spans="2:41">
      <c r="B22" s="117"/>
      <c r="C22" s="114"/>
      <c r="D22" s="114"/>
      <c r="E22" s="114"/>
      <c r="F22" s="114"/>
      <c r="G22" s="115"/>
      <c r="H22" s="115"/>
      <c r="I22" s="116"/>
      <c r="K22" s="117"/>
      <c r="L22" s="114"/>
      <c r="M22" s="114"/>
      <c r="N22" s="114"/>
      <c r="O22" s="114"/>
      <c r="P22" s="115"/>
      <c r="Q22" s="115"/>
      <c r="R22" s="116"/>
      <c r="T22" s="117"/>
      <c r="U22" s="114"/>
      <c r="V22" s="114"/>
      <c r="W22" s="114"/>
      <c r="X22" s="114"/>
      <c r="Y22" s="115"/>
      <c r="Z22" s="115"/>
      <c r="AA22" s="116"/>
      <c r="AC22" s="117"/>
      <c r="AD22" s="114"/>
      <c r="AE22" s="116"/>
      <c r="AF22" s="116"/>
      <c r="AG22" s="116"/>
      <c r="AK22" s="117"/>
      <c r="AL22" s="114"/>
      <c r="AM22" s="116"/>
      <c r="AN22" s="116"/>
      <c r="AO22" s="116"/>
    </row>
  </sheetData>
  <mergeCells count="5">
    <mergeCell ref="AK2:AO2"/>
    <mergeCell ref="B2:I2"/>
    <mergeCell ref="K2:R2"/>
    <mergeCell ref="T2:AA2"/>
    <mergeCell ref="AC2:A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dimension ref="A2:V51"/>
  <sheetViews>
    <sheetView topLeftCell="A7" workbookViewId="0">
      <selection activeCell="T15" sqref="T15"/>
    </sheetView>
  </sheetViews>
  <sheetFormatPr defaultRowHeight="12.75"/>
  <cols>
    <col min="1" max="1" width="6" style="58" customWidth="1"/>
    <col min="2" max="2" width="5" style="58" bestFit="1" customWidth="1"/>
    <col min="3" max="3" width="10" style="58" bestFit="1" customWidth="1"/>
    <col min="4" max="4" width="9.85546875" style="58" customWidth="1"/>
    <col min="5" max="6" width="5.28515625" style="58" customWidth="1"/>
    <col min="7" max="7" width="10" style="58" bestFit="1" customWidth="1"/>
    <col min="8" max="8" width="9.28515625" style="58" bestFit="1" customWidth="1"/>
    <col min="9" max="9" width="5.7109375" style="58" customWidth="1"/>
    <col min="10" max="10" width="7.28515625" style="58" bestFit="1" customWidth="1"/>
    <col min="11" max="11" width="10" style="58" bestFit="1" customWidth="1"/>
    <col min="12" max="12" width="11" style="58" customWidth="1"/>
    <col min="13" max="13" width="6.5703125" style="58" customWidth="1"/>
    <col min="14" max="14" width="5" style="58" bestFit="1" customWidth="1"/>
    <col min="15" max="15" width="10" style="58" bestFit="1" customWidth="1"/>
    <col min="16" max="16" width="9.140625" style="58" customWidth="1"/>
    <col min="17" max="17" width="7.140625" style="58" customWidth="1"/>
    <col min="18" max="18" width="5" style="58" bestFit="1" customWidth="1"/>
    <col min="19" max="19" width="10" style="58" bestFit="1" customWidth="1"/>
    <col min="20" max="20" width="8.28515625" style="58" bestFit="1" customWidth="1"/>
    <col min="21" max="16384" width="9.140625" style="58"/>
  </cols>
  <sheetData>
    <row r="2" spans="2:21">
      <c r="B2" s="216" t="s">
        <v>89</v>
      </c>
      <c r="C2" s="216"/>
      <c r="D2" s="215" t="s">
        <v>90</v>
      </c>
      <c r="E2" s="57"/>
      <c r="F2" s="216" t="s">
        <v>91</v>
      </c>
      <c r="G2" s="216"/>
      <c r="H2" s="215" t="s">
        <v>90</v>
      </c>
      <c r="I2" s="57"/>
      <c r="J2" s="216" t="s">
        <v>92</v>
      </c>
      <c r="K2" s="216"/>
      <c r="L2" s="215" t="s">
        <v>90</v>
      </c>
      <c r="M2" s="57"/>
      <c r="N2" s="216" t="s">
        <v>117</v>
      </c>
      <c r="O2" s="216"/>
      <c r="P2" s="215" t="s">
        <v>90</v>
      </c>
      <c r="Q2" s="57"/>
      <c r="R2" s="216" t="s">
        <v>93</v>
      </c>
      <c r="S2" s="216"/>
      <c r="T2" s="215" t="s">
        <v>90</v>
      </c>
    </row>
    <row r="3" spans="2:21">
      <c r="B3" s="59" t="s">
        <v>10</v>
      </c>
      <c r="C3" s="59" t="s">
        <v>94</v>
      </c>
      <c r="D3" s="215"/>
      <c r="E3" s="57"/>
      <c r="F3" s="59" t="s">
        <v>10</v>
      </c>
      <c r="G3" s="59" t="s">
        <v>94</v>
      </c>
      <c r="H3" s="215"/>
      <c r="I3" s="57"/>
      <c r="J3" s="59" t="s">
        <v>10</v>
      </c>
      <c r="K3" s="59" t="s">
        <v>94</v>
      </c>
      <c r="L3" s="215"/>
      <c r="M3" s="57"/>
      <c r="N3" s="59" t="s">
        <v>10</v>
      </c>
      <c r="O3" s="59" t="s">
        <v>165</v>
      </c>
      <c r="P3" s="215"/>
      <c r="Q3" s="57"/>
      <c r="R3" s="59" t="s">
        <v>10</v>
      </c>
      <c r="S3" s="59" t="s">
        <v>95</v>
      </c>
      <c r="T3" s="215"/>
    </row>
    <row r="4" spans="2:21">
      <c r="B4" s="57">
        <v>2012</v>
      </c>
      <c r="C4" s="60">
        <f>AVERAGEIFS(Dataset!Q:Q,Dataset!$B:$B,B4)</f>
        <v>14008.958333333334</v>
      </c>
      <c r="D4" s="85"/>
      <c r="E4" s="61"/>
      <c r="F4" s="57">
        <v>2012</v>
      </c>
      <c r="G4" s="60">
        <f>AVERAGEIFS(Dataset!R:R,Dataset!$B:$B,F4)</f>
        <v>1688.125</v>
      </c>
      <c r="H4" s="85"/>
      <c r="I4" s="61"/>
      <c r="J4" s="57">
        <v>2012</v>
      </c>
      <c r="K4" s="60">
        <f>AVERAGEIFS(Dataset!S:S,Dataset!$B:$B,J4)</f>
        <v>114.83333333333333</v>
      </c>
      <c r="L4" s="85"/>
      <c r="M4" s="61"/>
      <c r="N4" s="57">
        <v>2012</v>
      </c>
      <c r="O4" s="60">
        <f>AVERAGEIFS(Dataset!T:T,Dataset!$B:$B,N4)</f>
        <v>3018</v>
      </c>
      <c r="P4" s="85"/>
      <c r="Q4" s="61"/>
      <c r="R4" s="57">
        <v>2012</v>
      </c>
      <c r="S4" s="60">
        <f>AVERAGEIFS(Dataset!U:U,Dataset!$B:$B,N4)</f>
        <v>30</v>
      </c>
      <c r="T4" s="85"/>
    </row>
    <row r="5" spans="2:21">
      <c r="B5" s="57">
        <f t="shared" ref="B5:B15" si="0">B4+1</f>
        <v>2013</v>
      </c>
      <c r="C5" s="60">
        <f>AVERAGEIFS(Dataset!Q:Q,Dataset!$B:$B,B5)</f>
        <v>14287.041666666666</v>
      </c>
      <c r="D5" s="85">
        <f t="shared" ref="D5:D12" si="1">C5/C4</f>
        <v>1.0198503933494936</v>
      </c>
      <c r="E5" s="61"/>
      <c r="F5" s="57">
        <f t="shared" ref="F5:F15" si="2">F4+1</f>
        <v>2013</v>
      </c>
      <c r="G5" s="60">
        <f>AVERAGEIFS(Dataset!R:R,Dataset!$B:$B,F5)</f>
        <v>1697.2083333333333</v>
      </c>
      <c r="H5" s="85">
        <f t="shared" ref="H5:H13" si="3">G5/G4</f>
        <v>1.0053807231889422</v>
      </c>
      <c r="I5" s="61"/>
      <c r="J5" s="57">
        <f t="shared" ref="J5:J15" si="4">J4+1</f>
        <v>2013</v>
      </c>
      <c r="K5" s="60">
        <f>AVERAGEIFS(Dataset!S:S,Dataset!$B:$B,J5)</f>
        <v>119.45833333333333</v>
      </c>
      <c r="L5" s="85">
        <f t="shared" ref="L5:L12" si="5">K5/K4</f>
        <v>1.0402757619738752</v>
      </c>
      <c r="M5" s="61"/>
      <c r="N5" s="57">
        <f t="shared" ref="N5:N15" si="6">N4+1</f>
        <v>2013</v>
      </c>
      <c r="O5" s="60">
        <f>AVERAGEIFS(Dataset!T:T,Dataset!$B:$B,N5)</f>
        <v>3064.75</v>
      </c>
      <c r="P5" s="85">
        <f t="shared" ref="P5:P12" si="7">O5/O4</f>
        <v>1.0154903909874089</v>
      </c>
      <c r="Q5" s="61"/>
      <c r="R5" s="57">
        <f t="shared" ref="R5:R15" si="8">R4+1</f>
        <v>2013</v>
      </c>
      <c r="S5" s="60">
        <f>AVERAGEIFS(Dataset!U:U,Dataset!$B:$B,N5)</f>
        <v>30.833333333333332</v>
      </c>
      <c r="T5" s="85">
        <f t="shared" ref="T5:T12" si="9">S5/S4</f>
        <v>1.0277777777777777</v>
      </c>
    </row>
    <row r="6" spans="2:21">
      <c r="B6" s="57">
        <f t="shared" si="0"/>
        <v>2014</v>
      </c>
      <c r="C6" s="60">
        <f>AVERAGEIFS(Dataset!Q:Q,Dataset!$B:$B,B6)</f>
        <v>14432.416666666666</v>
      </c>
      <c r="D6" s="86">
        <f t="shared" si="1"/>
        <v>1.0101753045446193</v>
      </c>
      <c r="E6" s="61"/>
      <c r="F6" s="57">
        <f t="shared" si="2"/>
        <v>2014</v>
      </c>
      <c r="G6" s="60">
        <f>AVERAGEIFS(Dataset!R:R,Dataset!$B:$B,F6)</f>
        <v>1706.4166666666667</v>
      </c>
      <c r="H6" s="86">
        <f t="shared" si="3"/>
        <v>1.0054255763140452</v>
      </c>
      <c r="I6" s="61"/>
      <c r="J6" s="57">
        <f t="shared" si="4"/>
        <v>2014</v>
      </c>
      <c r="K6" s="60">
        <f>AVERAGEIFS(Dataset!S:S,Dataset!$B:$B,J6)</f>
        <v>117.83333333333333</v>
      </c>
      <c r="L6" s="86">
        <f t="shared" si="5"/>
        <v>0.98639693058946631</v>
      </c>
      <c r="M6" s="61"/>
      <c r="N6" s="57">
        <f t="shared" si="6"/>
        <v>2014</v>
      </c>
      <c r="O6" s="60">
        <f>AVERAGEIFS(Dataset!T:T,Dataset!$B:$B,N6)</f>
        <v>3069</v>
      </c>
      <c r="P6" s="86">
        <f t="shared" si="7"/>
        <v>1.0013867362753894</v>
      </c>
      <c r="Q6" s="61"/>
      <c r="R6" s="57">
        <f t="shared" si="8"/>
        <v>2014</v>
      </c>
      <c r="S6" s="60">
        <f>AVERAGEIFS(Dataset!U:U,Dataset!$B:$B,N6)</f>
        <v>31.25</v>
      </c>
      <c r="T6" s="86">
        <f t="shared" si="9"/>
        <v>1.0135135135135136</v>
      </c>
    </row>
    <row r="7" spans="2:21">
      <c r="B7" s="57">
        <f t="shared" si="0"/>
        <v>2015</v>
      </c>
      <c r="C7" s="60">
        <f>AVERAGEIFS(Dataset!Q:Q,Dataset!$B:$B,B7)</f>
        <v>14585.416666666666</v>
      </c>
      <c r="D7" s="85">
        <f t="shared" si="1"/>
        <v>1.0106011351760216</v>
      </c>
      <c r="E7" s="62"/>
      <c r="F7" s="57">
        <f t="shared" si="2"/>
        <v>2015</v>
      </c>
      <c r="G7" s="60">
        <f>AVERAGEIFS(Dataset!R:R,Dataset!$B:$B,F7)</f>
        <v>1713.9166666666667</v>
      </c>
      <c r="H7" s="85">
        <f t="shared" si="3"/>
        <v>1.0043951750744737</v>
      </c>
      <c r="I7" s="62"/>
      <c r="J7" s="57">
        <f t="shared" si="4"/>
        <v>2015</v>
      </c>
      <c r="K7" s="60">
        <f>AVERAGEIFS(Dataset!S:S,Dataset!$B:$B,J7)</f>
        <v>123.58333333333333</v>
      </c>
      <c r="L7" s="85">
        <f t="shared" si="5"/>
        <v>1.0487977369165489</v>
      </c>
      <c r="M7" s="62"/>
      <c r="N7" s="57">
        <f t="shared" si="6"/>
        <v>2015</v>
      </c>
      <c r="O7" s="60">
        <f>AVERAGEIFS(Dataset!T:T,Dataset!$B:$B,N7)</f>
        <v>3018</v>
      </c>
      <c r="P7" s="85">
        <f t="shared" si="7"/>
        <v>0.98338220918866082</v>
      </c>
      <c r="Q7" s="62"/>
      <c r="R7" s="57">
        <f t="shared" si="8"/>
        <v>2015</v>
      </c>
      <c r="S7" s="60">
        <f>AVERAGEIFS(Dataset!U:U,Dataset!$B:$B,N7)</f>
        <v>30.5</v>
      </c>
      <c r="T7" s="85">
        <f t="shared" si="9"/>
        <v>0.97599999999999998</v>
      </c>
    </row>
    <row r="8" spans="2:21">
      <c r="B8" s="57">
        <f t="shared" si="0"/>
        <v>2016</v>
      </c>
      <c r="C8" s="60">
        <f>AVERAGEIFS(Dataset!Q:Q,Dataset!$B:$B,B8)</f>
        <v>14798</v>
      </c>
      <c r="D8" s="85">
        <f t="shared" si="1"/>
        <v>1.0145750607056134</v>
      </c>
      <c r="E8" s="62"/>
      <c r="F8" s="57">
        <f t="shared" si="2"/>
        <v>2016</v>
      </c>
      <c r="G8" s="60">
        <f>AVERAGEIFS(Dataset!R:R,Dataset!$B:$B,F8)</f>
        <v>1738.25</v>
      </c>
      <c r="H8" s="85">
        <f t="shared" si="3"/>
        <v>1.0141975008508777</v>
      </c>
      <c r="I8" s="62"/>
      <c r="J8" s="57">
        <f t="shared" si="4"/>
        <v>2016</v>
      </c>
      <c r="K8" s="60">
        <f>AVERAGEIFS(Dataset!S:S,Dataset!$B:$B,J8)</f>
        <v>129.66666666666666</v>
      </c>
      <c r="L8" s="85">
        <f t="shared" si="5"/>
        <v>1.0492245448415374</v>
      </c>
      <c r="M8" s="62"/>
      <c r="N8" s="57">
        <f t="shared" si="6"/>
        <v>2016</v>
      </c>
      <c r="O8" s="60">
        <f>AVERAGEIFS(Dataset!T:T,Dataset!$B:$B,N8)</f>
        <v>3064.75</v>
      </c>
      <c r="P8" s="85">
        <f t="shared" si="7"/>
        <v>1.0154903909874089</v>
      </c>
      <c r="Q8" s="62"/>
      <c r="R8" s="57">
        <f t="shared" si="8"/>
        <v>2016</v>
      </c>
      <c r="S8" s="60">
        <f>AVERAGEIFS(Dataset!U:U,Dataset!$B:$B,N8)</f>
        <v>30</v>
      </c>
      <c r="T8" s="85">
        <f t="shared" si="9"/>
        <v>0.98360655737704916</v>
      </c>
    </row>
    <row r="9" spans="2:21">
      <c r="B9" s="57">
        <f t="shared" si="0"/>
        <v>2017</v>
      </c>
      <c r="C9" s="60">
        <f>AVERAGEIFS(Dataset!Q:Q,Dataset!$B:$B,B9)</f>
        <v>15092.833333333334</v>
      </c>
      <c r="D9" s="85">
        <f t="shared" si="1"/>
        <v>1.0199238635851693</v>
      </c>
      <c r="E9" s="62"/>
      <c r="F9" s="57">
        <f t="shared" si="2"/>
        <v>2017</v>
      </c>
      <c r="G9" s="60">
        <f>AVERAGEIFS(Dataset!R:R,Dataset!$B:$B,F9)</f>
        <v>1740.8333333333333</v>
      </c>
      <c r="H9" s="85">
        <f t="shared" si="3"/>
        <v>1.001486169039743</v>
      </c>
      <c r="I9" s="62"/>
      <c r="J9" s="57">
        <f t="shared" si="4"/>
        <v>2017</v>
      </c>
      <c r="K9" s="60">
        <f>AVERAGEIFS(Dataset!S:S,Dataset!$B:$B,J9)</f>
        <v>126.91666666666667</v>
      </c>
      <c r="L9" s="85">
        <f t="shared" si="5"/>
        <v>0.97879177377892046</v>
      </c>
      <c r="M9" s="62"/>
      <c r="N9" s="57">
        <f t="shared" si="6"/>
        <v>2017</v>
      </c>
      <c r="O9" s="60">
        <f>AVERAGEIFS(Dataset!T:T,Dataset!$B:$B,N9)</f>
        <v>3069</v>
      </c>
      <c r="P9" s="85">
        <f t="shared" si="7"/>
        <v>1.0013867362753894</v>
      </c>
      <c r="Q9" s="62"/>
      <c r="R9" s="57">
        <f t="shared" si="8"/>
        <v>2017</v>
      </c>
      <c r="S9" s="60">
        <f>AVERAGEIFS(Dataset!U:U,Dataset!$B:$B,N9)</f>
        <v>30</v>
      </c>
      <c r="T9" s="85">
        <f t="shared" si="9"/>
        <v>1</v>
      </c>
    </row>
    <row r="10" spans="2:21">
      <c r="B10" s="57">
        <f t="shared" si="0"/>
        <v>2018</v>
      </c>
      <c r="C10" s="60">
        <f>AVERAGEIFS(Dataset!Q:Q,Dataset!$B:$B,B10)</f>
        <v>15386.666666666666</v>
      </c>
      <c r="D10" s="85">
        <f t="shared" si="1"/>
        <v>1.0194684011175281</v>
      </c>
      <c r="E10" s="62"/>
      <c r="F10" s="57">
        <f t="shared" si="2"/>
        <v>2018</v>
      </c>
      <c r="G10" s="60">
        <f>AVERAGEIFS(Dataset!R:R,Dataset!$B:$B,F10)</f>
        <v>1751.3333333333333</v>
      </c>
      <c r="H10" s="85">
        <f t="shared" si="3"/>
        <v>1.0060315940641456</v>
      </c>
      <c r="I10" s="62"/>
      <c r="J10" s="57">
        <f t="shared" si="4"/>
        <v>2018</v>
      </c>
      <c r="K10" s="60">
        <f>AVERAGEIFS(Dataset!S:S,Dataset!$B:$B,J10)</f>
        <v>128.16666666666666</v>
      </c>
      <c r="L10" s="85">
        <f t="shared" si="5"/>
        <v>1.0098489822718317</v>
      </c>
      <c r="M10" s="62"/>
      <c r="N10" s="57">
        <f t="shared" si="6"/>
        <v>2018</v>
      </c>
      <c r="O10" s="60">
        <f>AVERAGEIFS(Dataset!T:T,Dataset!$B:$B,N10)</f>
        <v>3130.4166666666665</v>
      </c>
      <c r="P10" s="85">
        <f t="shared" si="7"/>
        <v>1.0200119474313023</v>
      </c>
      <c r="Q10" s="62"/>
      <c r="R10" s="57">
        <f t="shared" si="8"/>
        <v>2018</v>
      </c>
      <c r="S10" s="60">
        <f>AVERAGEIFS(Dataset!U:U,Dataset!$B:$B,N10)</f>
        <v>30</v>
      </c>
      <c r="T10" s="85">
        <f t="shared" si="9"/>
        <v>1</v>
      </c>
    </row>
    <row r="11" spans="2:21">
      <c r="B11" s="57">
        <f t="shared" si="0"/>
        <v>2019</v>
      </c>
      <c r="C11" s="60">
        <f>AVERAGEIFS(Dataset!Q:Q,Dataset!$B:$B,B11)</f>
        <v>15721.5</v>
      </c>
      <c r="D11" s="85">
        <f t="shared" si="1"/>
        <v>1.0217612651646448</v>
      </c>
      <c r="E11" s="62"/>
      <c r="F11" s="57">
        <f t="shared" si="2"/>
        <v>2019</v>
      </c>
      <c r="G11" s="60">
        <f>AVERAGEIFS(Dataset!R:R,Dataset!$B:$B,F11)</f>
        <v>1761.0833333333333</v>
      </c>
      <c r="H11" s="85">
        <f t="shared" si="3"/>
        <v>1.0055671869052152</v>
      </c>
      <c r="I11" s="62"/>
      <c r="J11" s="57">
        <f t="shared" si="4"/>
        <v>2019</v>
      </c>
      <c r="K11" s="60">
        <f>AVERAGEIFS(Dataset!S:S,Dataset!$B:$B,J11)</f>
        <v>125.08333333333333</v>
      </c>
      <c r="L11" s="85">
        <f t="shared" si="5"/>
        <v>0.97594278283485048</v>
      </c>
      <c r="M11" s="62"/>
      <c r="N11" s="57">
        <f t="shared" si="6"/>
        <v>2019</v>
      </c>
      <c r="O11" s="60">
        <f>AVERAGEIFS(Dataset!T:T,Dataset!$B:$B,N11)</f>
        <v>3250.5833333333335</v>
      </c>
      <c r="P11" s="85">
        <f t="shared" si="7"/>
        <v>1.0383867962198856</v>
      </c>
      <c r="Q11" s="62"/>
      <c r="R11" s="57">
        <f t="shared" si="8"/>
        <v>2019</v>
      </c>
      <c r="S11" s="60">
        <f>AVERAGEIFS(Dataset!U:U,Dataset!$B:$B,N11)</f>
        <v>30</v>
      </c>
      <c r="T11" s="85">
        <f t="shared" si="9"/>
        <v>1</v>
      </c>
    </row>
    <row r="12" spans="2:21" s="63" customFormat="1" ht="15">
      <c r="B12" s="57">
        <f t="shared" si="0"/>
        <v>2020</v>
      </c>
      <c r="C12" s="60">
        <f>AVERAGEIFS(Dataset!Q:Q,Dataset!$B:$B,B12)</f>
        <v>16164.166666666666</v>
      </c>
      <c r="D12" s="85">
        <f t="shared" si="1"/>
        <v>1.0281567704523529</v>
      </c>
      <c r="E12" s="62"/>
      <c r="F12" s="57">
        <f t="shared" si="2"/>
        <v>2020</v>
      </c>
      <c r="G12" s="60">
        <f>AVERAGEIFS(Dataset!R:R,Dataset!$B:$B,F12)</f>
        <v>1779.1666666666667</v>
      </c>
      <c r="H12" s="85">
        <f t="shared" si="3"/>
        <v>1.0102683007618418</v>
      </c>
      <c r="I12" s="62"/>
      <c r="J12" s="57">
        <f t="shared" si="4"/>
        <v>2020</v>
      </c>
      <c r="K12" s="60">
        <f>AVERAGEIFS(Dataset!S:S,Dataset!$B:$B,J12)</f>
        <v>126.83333333333333</v>
      </c>
      <c r="L12" s="85">
        <f t="shared" si="5"/>
        <v>1.0139906728847434</v>
      </c>
      <c r="M12" s="62"/>
      <c r="N12" s="57">
        <f t="shared" si="6"/>
        <v>2020</v>
      </c>
      <c r="O12" s="60">
        <f>AVERAGEIFS(Dataset!T:T,Dataset!$B:$B,N12)</f>
        <v>3261</v>
      </c>
      <c r="P12" s="85">
        <f t="shared" si="7"/>
        <v>1.0032045530289435</v>
      </c>
      <c r="Q12" s="62"/>
      <c r="R12" s="57">
        <f t="shared" si="8"/>
        <v>2020</v>
      </c>
      <c r="S12" s="60">
        <f>AVERAGEIFS(Dataset!U:U,Dataset!$B:$B,N12)</f>
        <v>30</v>
      </c>
      <c r="T12" s="85">
        <f t="shared" si="9"/>
        <v>1</v>
      </c>
    </row>
    <row r="13" spans="2:21">
      <c r="B13" s="57">
        <f t="shared" si="0"/>
        <v>2021</v>
      </c>
      <c r="C13" s="60">
        <f>AVERAGEIFS(Dataset!Q:Q,Dataset!$B:$B,B13)</f>
        <v>16421.416666666668</v>
      </c>
      <c r="D13" s="85">
        <f t="shared" ref="D13:D14" si="10">C13/C12</f>
        <v>1.0159148321905451</v>
      </c>
      <c r="E13" s="62"/>
      <c r="F13" s="57">
        <f t="shared" si="2"/>
        <v>2021</v>
      </c>
      <c r="G13" s="60">
        <f>AVERAGEIFS(Dataset!R:R,Dataset!$B:$B,F13)</f>
        <v>1805.5</v>
      </c>
      <c r="H13" s="85">
        <f t="shared" si="3"/>
        <v>1.0148009367681499</v>
      </c>
      <c r="I13" s="62"/>
      <c r="J13" s="57">
        <f t="shared" si="4"/>
        <v>2021</v>
      </c>
      <c r="K13" s="60">
        <f>AVERAGEIFS(Dataset!S:S,Dataset!$B:$B,J13)</f>
        <v>124.41666666666667</v>
      </c>
      <c r="L13" s="85">
        <f t="shared" ref="L13:L14" si="11">K13/K12</f>
        <v>0.98094612352168209</v>
      </c>
      <c r="M13" s="62"/>
      <c r="N13" s="57">
        <f t="shared" si="6"/>
        <v>2021</v>
      </c>
      <c r="O13" s="60">
        <f>AVERAGEIFS(Dataset!T:T,Dataset!$B:$B,N13)</f>
        <v>3261</v>
      </c>
      <c r="P13" s="85">
        <f t="shared" ref="P13:P14" si="12">O13/O12</f>
        <v>1</v>
      </c>
      <c r="Q13" s="62"/>
      <c r="R13" s="57">
        <f t="shared" si="8"/>
        <v>2021</v>
      </c>
      <c r="S13" s="60">
        <f>AVERAGEIFS(Dataset!U:U,Dataset!$B:$B,N13)</f>
        <v>30</v>
      </c>
      <c r="T13" s="85">
        <f t="shared" ref="T13:T14" si="13">S13/S12</f>
        <v>1</v>
      </c>
    </row>
    <row r="14" spans="2:21">
      <c r="B14" s="57">
        <f t="shared" si="0"/>
        <v>2022</v>
      </c>
      <c r="C14" s="60">
        <f>AVERAGEIFS(Dataset!Q:Q,Dataset!$B:$B,B14)</f>
        <v>16651.916666666668</v>
      </c>
      <c r="D14" s="85">
        <f t="shared" si="10"/>
        <v>1.0140365478008901</v>
      </c>
      <c r="E14" s="62"/>
      <c r="F14" s="57">
        <f t="shared" si="2"/>
        <v>2022</v>
      </c>
      <c r="G14" s="60">
        <f>AVERAGEIFS(Dataset!R:R,Dataset!$B:$B,F14)</f>
        <v>1816.5</v>
      </c>
      <c r="H14" s="85">
        <f t="shared" ref="H14" si="14">G14/G13</f>
        <v>1.0060924951536971</v>
      </c>
      <c r="I14" s="62"/>
      <c r="J14" s="57">
        <f t="shared" si="4"/>
        <v>2022</v>
      </c>
      <c r="K14" s="60">
        <f>AVERAGEIFS(Dataset!S:S,Dataset!$B:$B,J14)</f>
        <v>124.91666666666667</v>
      </c>
      <c r="L14" s="85">
        <f t="shared" si="11"/>
        <v>1.0040187541862022</v>
      </c>
      <c r="M14" s="62"/>
      <c r="N14" s="57">
        <f t="shared" si="6"/>
        <v>2022</v>
      </c>
      <c r="O14" s="60">
        <f>AVERAGEIFS(Dataset!T:T,Dataset!$B:$B,N14)</f>
        <v>3264.75</v>
      </c>
      <c r="P14" s="85">
        <f t="shared" si="12"/>
        <v>1.00114995400184</v>
      </c>
      <c r="Q14" s="62"/>
      <c r="R14" s="57">
        <f t="shared" si="8"/>
        <v>2022</v>
      </c>
      <c r="S14" s="60">
        <f>AVERAGEIFS(Dataset!U:U,Dataset!$B:$B,N14)</f>
        <v>30</v>
      </c>
      <c r="T14" s="85">
        <f t="shared" si="13"/>
        <v>1</v>
      </c>
    </row>
    <row r="15" spans="2:21">
      <c r="B15" s="62">
        <f t="shared" si="0"/>
        <v>2023</v>
      </c>
      <c r="C15" s="64">
        <f>C14*D15</f>
        <v>16937.743548173312</v>
      </c>
      <c r="D15" s="118">
        <f>GEOMEAN(D6:D14)</f>
        <v>1.01716480374171</v>
      </c>
      <c r="E15" s="62"/>
      <c r="F15" s="62">
        <f t="shared" si="2"/>
        <v>2023</v>
      </c>
      <c r="G15" s="64">
        <f>G14*H15</f>
        <v>1830.2617658015215</v>
      </c>
      <c r="H15" s="118">
        <f>GEOMEAN(H6:H14)</f>
        <v>1.0075759789713854</v>
      </c>
      <c r="I15" s="62"/>
      <c r="J15" s="62">
        <f t="shared" si="4"/>
        <v>2023</v>
      </c>
      <c r="K15" s="64">
        <f>K14*L15</f>
        <v>125.53833941816359</v>
      </c>
      <c r="L15" s="118">
        <f>GEOMEAN(L6:L14)</f>
        <v>1.0049766998118499</v>
      </c>
      <c r="M15" s="62"/>
      <c r="N15" s="62">
        <f t="shared" si="6"/>
        <v>2023</v>
      </c>
      <c r="O15" s="64">
        <f>O14*P15</f>
        <v>3287.7627634470487</v>
      </c>
      <c r="P15" s="118">
        <f>GEOMEAN(P6:P14)</f>
        <v>1.0070488593145106</v>
      </c>
      <c r="Q15" s="62"/>
      <c r="R15" s="62">
        <f t="shared" si="8"/>
        <v>2023</v>
      </c>
      <c r="S15" s="211">
        <v>30</v>
      </c>
      <c r="T15" s="118">
        <f>GEOMEAN(T6:T14)</f>
        <v>0.99696029880977244</v>
      </c>
      <c r="U15" s="210"/>
    </row>
    <row r="16" spans="2:21">
      <c r="G16" s="88"/>
      <c r="O16" s="88"/>
    </row>
    <row r="17" spans="1:22">
      <c r="A17" s="58" t="s">
        <v>118</v>
      </c>
      <c r="G17" s="88"/>
      <c r="K17" s="65"/>
      <c r="O17" s="88"/>
      <c r="V17" s="182"/>
    </row>
    <row r="18" spans="1:22">
      <c r="B18" s="206">
        <v>2022</v>
      </c>
      <c r="C18" s="207">
        <f>AVERAGE(C22:C33)</f>
        <v>16651.916666666668</v>
      </c>
      <c r="D18" s="208">
        <f>C18/C13</f>
        <v>1.0140365478008901</v>
      </c>
      <c r="E18" s="209"/>
      <c r="F18" s="206">
        <v>2022</v>
      </c>
      <c r="G18" s="207">
        <f>AVERAGE(G22:G33)</f>
        <v>1816.5</v>
      </c>
      <c r="H18" s="208">
        <f>G18/G13</f>
        <v>1.0060924951536971</v>
      </c>
      <c r="I18" s="209"/>
      <c r="J18" s="206">
        <v>2022</v>
      </c>
      <c r="K18" s="207">
        <f>AVERAGE(K22:K33)</f>
        <v>124.91666666666667</v>
      </c>
      <c r="L18" s="208">
        <f>K18/K13</f>
        <v>1.0040187541862022</v>
      </c>
      <c r="M18" s="209"/>
      <c r="N18" s="206">
        <v>2022</v>
      </c>
      <c r="O18" s="207">
        <f>AVERAGE(O22:O33)</f>
        <v>3264.75</v>
      </c>
      <c r="P18" s="208">
        <f>O18/O13</f>
        <v>1.00114995400184</v>
      </c>
      <c r="Q18" s="209"/>
      <c r="R18" s="206">
        <v>2022</v>
      </c>
      <c r="S18" s="207">
        <f>AVERAGE(S22:S33)</f>
        <v>30</v>
      </c>
      <c r="T18" s="208">
        <f>S18/S13</f>
        <v>1</v>
      </c>
      <c r="V18" s="182"/>
    </row>
    <row r="19" spans="1:22">
      <c r="B19" s="66">
        <v>2023</v>
      </c>
      <c r="C19" s="87">
        <f>AVERAGE(C34:C45)</f>
        <v>16937.700000000008</v>
      </c>
      <c r="D19" s="67">
        <f>C19/C18</f>
        <v>1.0171621885368556</v>
      </c>
      <c r="F19" s="66">
        <v>2023</v>
      </c>
      <c r="G19" s="89">
        <f>AVERAGE(G34:G45)</f>
        <v>1830.3</v>
      </c>
      <c r="H19" s="67">
        <f>G19/G18</f>
        <v>1.0075970272502064</v>
      </c>
      <c r="J19" s="66">
        <v>2023</v>
      </c>
      <c r="K19" s="87">
        <f>AVERAGE(K34:K45)</f>
        <v>125.49999999999999</v>
      </c>
      <c r="L19" s="67">
        <f>K19/K18</f>
        <v>1.0046697798532354</v>
      </c>
      <c r="N19" s="66">
        <v>2023</v>
      </c>
      <c r="O19" s="89">
        <f>AVERAGE(O34:O45)</f>
        <v>3287.8000000000006</v>
      </c>
      <c r="P19" s="67">
        <f>O19/O18</f>
        <v>1.0070602649513747</v>
      </c>
      <c r="R19" s="66">
        <v>2023</v>
      </c>
      <c r="S19" s="87">
        <f>AVERAGE(S34:S45)</f>
        <v>29.958181134657792</v>
      </c>
      <c r="T19" s="67">
        <f>S19/S18</f>
        <v>0.99860603782192636</v>
      </c>
    </row>
    <row r="20" spans="1:22">
      <c r="C20" s="136" t="str">
        <f>IF(ROUND(C15,1)=ROUND(C19,1),"Okay","Check")</f>
        <v>Okay</v>
      </c>
      <c r="D20" s="136"/>
      <c r="E20" s="136"/>
      <c r="F20" s="136"/>
      <c r="G20" s="136" t="str">
        <f>IF(ROUND(G15,1)=ROUND(G19,1),"Okay","Check")</f>
        <v>Okay</v>
      </c>
      <c r="H20" s="136"/>
      <c r="I20" s="136"/>
      <c r="J20" s="136"/>
      <c r="K20" s="136" t="str">
        <f>IF(ROUND(K15,1)=ROUND(K19,1),"Okay","Check")</f>
        <v>Okay</v>
      </c>
      <c r="L20" s="136"/>
      <c r="M20" s="136"/>
      <c r="N20" s="136"/>
      <c r="O20" s="136" t="str">
        <f>IF(ROUND(O15,1)=ROUND(O19,1),"Okay","Check")</f>
        <v>Okay</v>
      </c>
      <c r="P20" s="136"/>
      <c r="Q20" s="136"/>
      <c r="R20" s="136"/>
      <c r="S20" s="136" t="str">
        <f>IF(ROUND(S15,1)=ROUND(S19,1),"Okay","Check")</f>
        <v>Okay</v>
      </c>
      <c r="T20" s="137"/>
    </row>
    <row r="21" spans="1:22">
      <c r="H21" s="68"/>
      <c r="L21" s="68"/>
    </row>
    <row r="22" spans="1:22">
      <c r="A22" s="58">
        <v>2022</v>
      </c>
      <c r="B22" s="58" t="s">
        <v>38</v>
      </c>
      <c r="C22" s="69">
        <f>Dataset!Q122</f>
        <v>16503</v>
      </c>
      <c r="G22" s="69">
        <f>Dataset!R122</f>
        <v>1816</v>
      </c>
      <c r="K22" s="69">
        <f>Dataset!S122</f>
        <v>120</v>
      </c>
      <c r="O22" s="69">
        <f>Dataset!T122</f>
        <v>3261</v>
      </c>
      <c r="S22" s="69">
        <f>Dataset!U122</f>
        <v>30</v>
      </c>
    </row>
    <row r="23" spans="1:22">
      <c r="B23" s="58" t="s">
        <v>39</v>
      </c>
      <c r="C23" s="69">
        <f>Dataset!Q123</f>
        <v>16635</v>
      </c>
      <c r="D23" s="70">
        <f>C23/C22</f>
        <v>1.0079985457189602</v>
      </c>
      <c r="G23" s="69">
        <f>Dataset!R123</f>
        <v>1815</v>
      </c>
      <c r="H23" s="70">
        <f>G23/G22</f>
        <v>0.99944933920704848</v>
      </c>
      <c r="K23" s="69">
        <f>Dataset!S123</f>
        <v>125</v>
      </c>
      <c r="L23" s="70">
        <f>K23/K22</f>
        <v>1.0416666666666667</v>
      </c>
      <c r="O23" s="69">
        <f>Dataset!T123</f>
        <v>3261</v>
      </c>
      <c r="P23" s="70">
        <f>O23/O22</f>
        <v>1</v>
      </c>
      <c r="S23" s="69">
        <f>Dataset!U123</f>
        <v>30</v>
      </c>
      <c r="T23" s="70">
        <f>S23/S22</f>
        <v>1</v>
      </c>
    </row>
    <row r="24" spans="1:22">
      <c r="B24" s="58" t="s">
        <v>40</v>
      </c>
      <c r="C24" s="69">
        <f>Dataset!Q124</f>
        <v>16660</v>
      </c>
      <c r="D24" s="70">
        <f t="shared" ref="D24:D29" si="15">C24/C23</f>
        <v>1.001502855425308</v>
      </c>
      <c r="G24" s="69">
        <f>Dataset!R124</f>
        <v>1816</v>
      </c>
      <c r="H24" s="70">
        <f t="shared" ref="H24:H29" si="16">G24/G23</f>
        <v>1.0005509641873278</v>
      </c>
      <c r="K24" s="69">
        <f>Dataset!S124</f>
        <v>125</v>
      </c>
      <c r="L24" s="70">
        <f t="shared" ref="L24:L29" si="17">K24/K23</f>
        <v>1</v>
      </c>
      <c r="O24" s="69">
        <f>Dataset!T124</f>
        <v>3261</v>
      </c>
      <c r="P24" s="70">
        <f t="shared" ref="P24:P29" si="18">O24/O23</f>
        <v>1</v>
      </c>
      <c r="S24" s="69">
        <f>Dataset!U124</f>
        <v>30</v>
      </c>
      <c r="T24" s="70">
        <f t="shared" ref="T24:T29" si="19">S24/S23</f>
        <v>1</v>
      </c>
    </row>
    <row r="25" spans="1:22">
      <c r="B25" s="58" t="s">
        <v>41</v>
      </c>
      <c r="C25" s="69">
        <f>Dataset!Q125</f>
        <v>16541</v>
      </c>
      <c r="D25" s="70">
        <f t="shared" si="15"/>
        <v>0.99285714285714288</v>
      </c>
      <c r="G25" s="69">
        <f>Dataset!R125</f>
        <v>1815</v>
      </c>
      <c r="H25" s="70">
        <f t="shared" si="16"/>
        <v>0.99944933920704848</v>
      </c>
      <c r="K25" s="69">
        <f>Dataset!S125</f>
        <v>125</v>
      </c>
      <c r="L25" s="70">
        <f t="shared" si="17"/>
        <v>1</v>
      </c>
      <c r="O25" s="69">
        <f>Dataset!T125</f>
        <v>3261</v>
      </c>
      <c r="P25" s="70">
        <f t="shared" si="18"/>
        <v>1</v>
      </c>
      <c r="S25" s="69">
        <f>Dataset!U125</f>
        <v>30</v>
      </c>
      <c r="T25" s="70">
        <f t="shared" si="19"/>
        <v>1</v>
      </c>
    </row>
    <row r="26" spans="1:22">
      <c r="B26" s="58" t="s">
        <v>42</v>
      </c>
      <c r="C26" s="69">
        <f>Dataset!Q126</f>
        <v>16626</v>
      </c>
      <c r="D26" s="70">
        <f t="shared" si="15"/>
        <v>1.0051387461459405</v>
      </c>
      <c r="G26" s="69">
        <f>Dataset!R126</f>
        <v>1814</v>
      </c>
      <c r="H26" s="70">
        <f t="shared" si="16"/>
        <v>0.99944903581267219</v>
      </c>
      <c r="K26" s="69">
        <f>Dataset!S126</f>
        <v>125</v>
      </c>
      <c r="L26" s="70">
        <f t="shared" si="17"/>
        <v>1</v>
      </c>
      <c r="O26" s="69">
        <f>Dataset!T126</f>
        <v>3261</v>
      </c>
      <c r="P26" s="70">
        <f t="shared" si="18"/>
        <v>1</v>
      </c>
      <c r="S26" s="69">
        <f>Dataset!U126</f>
        <v>30</v>
      </c>
      <c r="T26" s="70">
        <f t="shared" si="19"/>
        <v>1</v>
      </c>
    </row>
    <row r="27" spans="1:22">
      <c r="B27" s="58" t="s">
        <v>77</v>
      </c>
      <c r="C27" s="69">
        <f>Dataset!Q127</f>
        <v>16647</v>
      </c>
      <c r="D27" s="70">
        <f t="shared" si="15"/>
        <v>1.0012630819198844</v>
      </c>
      <c r="G27" s="69">
        <f>Dataset!R127</f>
        <v>1815</v>
      </c>
      <c r="H27" s="70">
        <f t="shared" si="16"/>
        <v>1.0005512679162072</v>
      </c>
      <c r="K27" s="69">
        <f>Dataset!S127</f>
        <v>125</v>
      </c>
      <c r="L27" s="70">
        <f t="shared" si="17"/>
        <v>1</v>
      </c>
      <c r="O27" s="69">
        <f>Dataset!T127</f>
        <v>3261</v>
      </c>
      <c r="P27" s="70">
        <f t="shared" si="18"/>
        <v>1</v>
      </c>
      <c r="S27" s="69">
        <f>Dataset!U127</f>
        <v>30</v>
      </c>
      <c r="T27" s="70">
        <f t="shared" si="19"/>
        <v>1</v>
      </c>
    </row>
    <row r="28" spans="1:22">
      <c r="B28" s="58" t="s">
        <v>78</v>
      </c>
      <c r="C28" s="69">
        <f>Dataset!Q128</f>
        <v>16670</v>
      </c>
      <c r="D28" s="70">
        <f t="shared" si="15"/>
        <v>1.0013816303237821</v>
      </c>
      <c r="G28" s="69">
        <f>Dataset!R128</f>
        <v>1818</v>
      </c>
      <c r="H28" s="70">
        <f t="shared" si="16"/>
        <v>1.0016528925619834</v>
      </c>
      <c r="K28" s="69">
        <f>Dataset!S128</f>
        <v>125</v>
      </c>
      <c r="L28" s="70">
        <f t="shared" si="17"/>
        <v>1</v>
      </c>
      <c r="O28" s="69">
        <f>Dataset!T128</f>
        <v>3261</v>
      </c>
      <c r="P28" s="70">
        <f t="shared" si="18"/>
        <v>1</v>
      </c>
      <c r="S28" s="69">
        <f>Dataset!U128</f>
        <v>30</v>
      </c>
      <c r="T28" s="70">
        <f t="shared" si="19"/>
        <v>1</v>
      </c>
    </row>
    <row r="29" spans="1:22">
      <c r="B29" s="58" t="s">
        <v>79</v>
      </c>
      <c r="C29" s="69">
        <f>Dataset!Q129</f>
        <v>16679</v>
      </c>
      <c r="D29" s="70">
        <f t="shared" si="15"/>
        <v>1.0005398920215958</v>
      </c>
      <c r="E29" s="71"/>
      <c r="F29" s="71"/>
      <c r="G29" s="69">
        <f>Dataset!R129</f>
        <v>1818</v>
      </c>
      <c r="H29" s="70">
        <f t="shared" si="16"/>
        <v>1</v>
      </c>
      <c r="I29" s="71"/>
      <c r="J29" s="71"/>
      <c r="K29" s="69">
        <f>Dataset!S129</f>
        <v>125</v>
      </c>
      <c r="L29" s="70">
        <f t="shared" si="17"/>
        <v>1</v>
      </c>
      <c r="M29" s="71"/>
      <c r="N29" s="71"/>
      <c r="O29" s="69">
        <f>Dataset!T129</f>
        <v>3270</v>
      </c>
      <c r="P29" s="70">
        <f t="shared" si="18"/>
        <v>1.0027598896044159</v>
      </c>
      <c r="Q29" s="71"/>
      <c r="R29" s="71"/>
      <c r="S29" s="69">
        <f>Dataset!U129</f>
        <v>30</v>
      </c>
      <c r="T29" s="70">
        <f t="shared" si="19"/>
        <v>1</v>
      </c>
    </row>
    <row r="30" spans="1:22">
      <c r="B30" s="58" t="s">
        <v>80</v>
      </c>
      <c r="C30" s="69">
        <f>Dataset!Q130</f>
        <v>16722</v>
      </c>
      <c r="D30" s="70">
        <f t="shared" ref="D30:D33" si="20">C30/C29</f>
        <v>1.0025780922117633</v>
      </c>
      <c r="G30" s="69">
        <f>Dataset!R130</f>
        <v>1814</v>
      </c>
      <c r="H30" s="70">
        <f t="shared" ref="H30:H33" si="21">G30/G29</f>
        <v>0.99779977997799785</v>
      </c>
      <c r="K30" s="69">
        <f>Dataset!S130</f>
        <v>126</v>
      </c>
      <c r="L30" s="70">
        <f t="shared" ref="L30:L33" si="22">K30/K29</f>
        <v>1.008</v>
      </c>
      <c r="O30" s="69">
        <f>Dataset!T130</f>
        <v>3270</v>
      </c>
      <c r="P30" s="70">
        <f t="shared" ref="P30:P33" si="23">O30/O29</f>
        <v>1</v>
      </c>
      <c r="S30" s="69">
        <f>Dataset!U130</f>
        <v>30</v>
      </c>
      <c r="T30" s="70">
        <f t="shared" ref="T30:T33" si="24">S30/S29</f>
        <v>1</v>
      </c>
    </row>
    <row r="31" spans="1:22">
      <c r="B31" s="58" t="s">
        <v>47</v>
      </c>
      <c r="C31" s="69">
        <f>Dataset!Q131</f>
        <v>16696</v>
      </c>
      <c r="D31" s="70">
        <f t="shared" si="20"/>
        <v>0.99844516206195433</v>
      </c>
      <c r="E31" s="71"/>
      <c r="F31" s="71"/>
      <c r="G31" s="69">
        <f>Dataset!R131</f>
        <v>1817</v>
      </c>
      <c r="H31" s="70">
        <f t="shared" si="21"/>
        <v>1.0016538037486218</v>
      </c>
      <c r="I31" s="71"/>
      <c r="J31" s="71"/>
      <c r="K31" s="69">
        <f>Dataset!S131</f>
        <v>126</v>
      </c>
      <c r="L31" s="70">
        <f t="shared" si="22"/>
        <v>1</v>
      </c>
      <c r="M31" s="71"/>
      <c r="N31" s="71"/>
      <c r="O31" s="69">
        <f>Dataset!T131</f>
        <v>3270</v>
      </c>
      <c r="P31" s="70">
        <f t="shared" si="23"/>
        <v>1</v>
      </c>
      <c r="Q31" s="71"/>
      <c r="R31" s="71"/>
      <c r="S31" s="69">
        <f>Dataset!U131</f>
        <v>30</v>
      </c>
      <c r="T31" s="70">
        <f t="shared" si="24"/>
        <v>1</v>
      </c>
    </row>
    <row r="32" spans="1:22">
      <c r="B32" s="58" t="s">
        <v>48</v>
      </c>
      <c r="C32" s="69">
        <f>Dataset!Q132</f>
        <v>16694</v>
      </c>
      <c r="D32" s="70">
        <f t="shared" si="20"/>
        <v>0.99988021082894107</v>
      </c>
      <c r="G32" s="69">
        <f>Dataset!R132</f>
        <v>1819</v>
      </c>
      <c r="H32" s="70">
        <f t="shared" si="21"/>
        <v>1.0011007154650522</v>
      </c>
      <c r="K32" s="69">
        <f>Dataset!S132</f>
        <v>126</v>
      </c>
      <c r="L32" s="70">
        <f t="shared" si="22"/>
        <v>1</v>
      </c>
      <c r="O32" s="69">
        <f>Dataset!T132</f>
        <v>3270</v>
      </c>
      <c r="P32" s="70">
        <f t="shared" si="23"/>
        <v>1</v>
      </c>
      <c r="S32" s="69">
        <f>Dataset!U132</f>
        <v>30</v>
      </c>
      <c r="T32" s="70">
        <f t="shared" si="24"/>
        <v>1</v>
      </c>
    </row>
    <row r="33" spans="1:20">
      <c r="B33" s="58" t="s">
        <v>49</v>
      </c>
      <c r="C33" s="69">
        <f>Dataset!Q133</f>
        <v>16750</v>
      </c>
      <c r="D33" s="70">
        <f t="shared" si="20"/>
        <v>1.0033544986222596</v>
      </c>
      <c r="E33" s="71"/>
      <c r="F33" s="71"/>
      <c r="G33" s="69">
        <f>Dataset!R133</f>
        <v>1821</v>
      </c>
      <c r="H33" s="70">
        <f t="shared" si="21"/>
        <v>1.0010995052226499</v>
      </c>
      <c r="I33" s="71"/>
      <c r="J33" s="71"/>
      <c r="K33" s="69">
        <f>Dataset!S133</f>
        <v>126</v>
      </c>
      <c r="L33" s="70">
        <f t="shared" si="22"/>
        <v>1</v>
      </c>
      <c r="M33" s="71"/>
      <c r="N33" s="71"/>
      <c r="O33" s="69">
        <f>Dataset!T133</f>
        <v>3270</v>
      </c>
      <c r="P33" s="70">
        <f t="shared" si="23"/>
        <v>1</v>
      </c>
      <c r="Q33" s="71"/>
      <c r="R33" s="71"/>
      <c r="S33" s="69">
        <f>Dataset!U133</f>
        <v>30</v>
      </c>
      <c r="T33" s="70">
        <f t="shared" si="24"/>
        <v>1</v>
      </c>
    </row>
    <row r="34" spans="1:20">
      <c r="A34" s="58">
        <v>2023</v>
      </c>
      <c r="B34" s="58" t="s">
        <v>38</v>
      </c>
      <c r="C34" s="180">
        <v>16805.890948775152</v>
      </c>
      <c r="D34" s="181"/>
      <c r="E34" s="66"/>
      <c r="F34" s="66"/>
      <c r="G34" s="180">
        <v>1823.9751984462328</v>
      </c>
      <c r="H34" s="181"/>
      <c r="I34" s="66"/>
      <c r="J34" s="66"/>
      <c r="K34" s="180">
        <v>125.21464298224848</v>
      </c>
      <c r="L34" s="181"/>
      <c r="M34" s="66"/>
      <c r="N34" s="66"/>
      <c r="O34" s="180">
        <v>3277.2256060929813</v>
      </c>
      <c r="P34" s="181"/>
      <c r="Q34" s="66"/>
      <c r="R34" s="66"/>
      <c r="S34" s="180">
        <v>30</v>
      </c>
      <c r="T34" s="181"/>
    </row>
    <row r="35" spans="1:20">
      <c r="B35" s="58" t="s">
        <v>39</v>
      </c>
      <c r="C35" s="180">
        <f>D35*C34</f>
        <v>16829.743027935099</v>
      </c>
      <c r="D35" s="181">
        <f>D15^(1/12)</f>
        <v>1.001419268947576</v>
      </c>
      <c r="E35" s="66"/>
      <c r="F35" s="66"/>
      <c r="G35" s="180">
        <f>H35*G34</f>
        <v>1825.1227523433251</v>
      </c>
      <c r="H35" s="181">
        <f>H15^(1/12)</f>
        <v>1.0006291499457174</v>
      </c>
      <c r="I35" s="66"/>
      <c r="J35" s="66"/>
      <c r="K35" s="180">
        <f>L35*K34</f>
        <v>125.26645454749885</v>
      </c>
      <c r="L35" s="181">
        <f>L15^(1/12)</f>
        <v>1.0004137819987853</v>
      </c>
      <c r="M35" s="66"/>
      <c r="N35" s="66"/>
      <c r="O35" s="180">
        <f>P35*O34</f>
        <v>3279.1444731392644</v>
      </c>
      <c r="P35" s="181">
        <f>P15^(1/12)</f>
        <v>1.0005855157004497</v>
      </c>
      <c r="Q35" s="66"/>
      <c r="R35" s="66"/>
      <c r="S35" s="180">
        <f>T35*S34</f>
        <v>29.992390139166247</v>
      </c>
      <c r="T35" s="181">
        <f>T15^(1/12)</f>
        <v>0.99974633797220824</v>
      </c>
    </row>
    <row r="36" spans="1:20">
      <c r="B36" s="58" t="s">
        <v>40</v>
      </c>
      <c r="C36" s="180">
        <f t="shared" ref="C36:C45" si="25">D36*C35</f>
        <v>16853.628959610331</v>
      </c>
      <c r="D36" s="181">
        <f t="shared" ref="D36:D45" si="26">D35</f>
        <v>1.001419268947576</v>
      </c>
      <c r="E36" s="66"/>
      <c r="F36" s="66"/>
      <c r="G36" s="180">
        <f t="shared" ref="G36:G45" si="27">H36*G35</f>
        <v>1826.2710282238895</v>
      </c>
      <c r="H36" s="181">
        <f t="shared" ref="H36:H45" si="28">H35</f>
        <v>1.0006291499457174</v>
      </c>
      <c r="I36" s="66"/>
      <c r="J36" s="66"/>
      <c r="K36" s="180">
        <f t="shared" ref="K36:K45" si="29">L36*K35</f>
        <v>125.31828755144227</v>
      </c>
      <c r="L36" s="181">
        <f t="shared" ref="L36:L45" si="30">L35</f>
        <v>1.0004137819987853</v>
      </c>
      <c r="M36" s="66"/>
      <c r="N36" s="66"/>
      <c r="O36" s="180">
        <f t="shared" ref="O36:O45" si="31">P36*O35</f>
        <v>3281.0644637123305</v>
      </c>
      <c r="P36" s="181">
        <f t="shared" ref="P36:P45" si="32">P35</f>
        <v>1.0005855157004497</v>
      </c>
      <c r="Q36" s="66"/>
      <c r="R36" s="66"/>
      <c r="S36" s="180">
        <f t="shared" ref="S36:S45" si="33">T36*S35</f>
        <v>29.984782208665223</v>
      </c>
      <c r="T36" s="181">
        <f t="shared" ref="T36:T45" si="34">T35</f>
        <v>0.99974633797220824</v>
      </c>
    </row>
    <row r="37" spans="1:20">
      <c r="B37" s="58" t="s">
        <v>41</v>
      </c>
      <c r="C37" s="180">
        <f t="shared" si="25"/>
        <v>16877.548791846675</v>
      </c>
      <c r="D37" s="181">
        <f t="shared" si="26"/>
        <v>1.001419268947576</v>
      </c>
      <c r="E37" s="66"/>
      <c r="F37" s="66"/>
      <c r="G37" s="180">
        <f t="shared" si="27"/>
        <v>1827.4200265421618</v>
      </c>
      <c r="H37" s="181">
        <f t="shared" si="28"/>
        <v>1.0006291499457174</v>
      </c>
      <c r="I37" s="66"/>
      <c r="J37" s="66"/>
      <c r="K37" s="180">
        <f t="shared" si="29"/>
        <v>125.37014200294965</v>
      </c>
      <c r="L37" s="181">
        <f t="shared" si="30"/>
        <v>1.0004137819987853</v>
      </c>
      <c r="M37" s="66"/>
      <c r="N37" s="66"/>
      <c r="O37" s="180">
        <f t="shared" si="31"/>
        <v>3282.9855784700217</v>
      </c>
      <c r="P37" s="181">
        <f t="shared" si="32"/>
        <v>1.0005855157004497</v>
      </c>
      <c r="Q37" s="66"/>
      <c r="R37" s="66"/>
      <c r="S37" s="180">
        <f t="shared" si="33"/>
        <v>29.977176208007279</v>
      </c>
      <c r="T37" s="181">
        <f t="shared" si="34"/>
        <v>0.99974633797220824</v>
      </c>
    </row>
    <row r="38" spans="1:20">
      <c r="B38" s="58" t="s">
        <v>42</v>
      </c>
      <c r="C38" s="180">
        <f t="shared" si="25"/>
        <v>16901.502572758141</v>
      </c>
      <c r="D38" s="181">
        <f t="shared" si="26"/>
        <v>1.001419268947576</v>
      </c>
      <c r="E38" s="66"/>
      <c r="F38" s="66"/>
      <c r="G38" s="180">
        <f t="shared" si="27"/>
        <v>1828.5697477526637</v>
      </c>
      <c r="H38" s="181">
        <f t="shared" si="28"/>
        <v>1.0006291499457174</v>
      </c>
      <c r="I38" s="66"/>
      <c r="J38" s="66"/>
      <c r="K38" s="180">
        <f t="shared" si="29"/>
        <v>125.42201791089562</v>
      </c>
      <c r="L38" s="181">
        <f t="shared" si="30"/>
        <v>1.0004137819987853</v>
      </c>
      <c r="M38" s="66"/>
      <c r="N38" s="66"/>
      <c r="O38" s="180">
        <f t="shared" si="31"/>
        <v>3284.907818070566</v>
      </c>
      <c r="P38" s="181">
        <f t="shared" si="32"/>
        <v>1.0005855157004497</v>
      </c>
      <c r="Q38" s="66"/>
      <c r="R38" s="66"/>
      <c r="S38" s="180">
        <f t="shared" si="33"/>
        <v>29.969572136702887</v>
      </c>
      <c r="T38" s="181">
        <f t="shared" si="34"/>
        <v>0.99974633797220824</v>
      </c>
    </row>
    <row r="39" spans="1:20">
      <c r="B39" s="58" t="s">
        <v>77</v>
      </c>
      <c r="C39" s="180">
        <f t="shared" si="25"/>
        <v>16925.490350527034</v>
      </c>
      <c r="D39" s="181">
        <f t="shared" si="26"/>
        <v>1.001419268947576</v>
      </c>
      <c r="E39" s="66"/>
      <c r="F39" s="66"/>
      <c r="G39" s="180">
        <f t="shared" si="27"/>
        <v>1829.7201923102027</v>
      </c>
      <c r="H39" s="181">
        <f t="shared" si="28"/>
        <v>1.0006291499457174</v>
      </c>
      <c r="I39" s="66"/>
      <c r="J39" s="66"/>
      <c r="K39" s="180">
        <f t="shared" si="29"/>
        <v>125.47391528415847</v>
      </c>
      <c r="L39" s="181">
        <f t="shared" si="30"/>
        <v>1.0004137819987853</v>
      </c>
      <c r="M39" s="66"/>
      <c r="N39" s="66"/>
      <c r="O39" s="180">
        <f t="shared" si="31"/>
        <v>3286.8311831725764</v>
      </c>
      <c r="P39" s="181">
        <f t="shared" si="32"/>
        <v>1.0005855157004497</v>
      </c>
      <c r="Q39" s="66"/>
      <c r="R39" s="66"/>
      <c r="S39" s="180">
        <f t="shared" si="33"/>
        <v>29.961969994262638</v>
      </c>
      <c r="T39" s="181">
        <f t="shared" si="34"/>
        <v>0.99974633797220824</v>
      </c>
    </row>
    <row r="40" spans="1:20">
      <c r="B40" s="58" t="s">
        <v>78</v>
      </c>
      <c r="C40" s="180">
        <f t="shared" si="25"/>
        <v>16949.512173404037</v>
      </c>
      <c r="D40" s="181">
        <f t="shared" si="26"/>
        <v>1.001419268947576</v>
      </c>
      <c r="E40" s="66"/>
      <c r="F40" s="66"/>
      <c r="G40" s="180">
        <f t="shared" si="27"/>
        <v>1830.8713606698727</v>
      </c>
      <c r="H40" s="181">
        <f t="shared" si="28"/>
        <v>1.0006291499457174</v>
      </c>
      <c r="I40" s="66"/>
      <c r="J40" s="66"/>
      <c r="K40" s="180">
        <f t="shared" si="29"/>
        <v>125.52583413162016</v>
      </c>
      <c r="L40" s="181">
        <f t="shared" si="30"/>
        <v>1.0004137819987853</v>
      </c>
      <c r="M40" s="66"/>
      <c r="N40" s="66"/>
      <c r="O40" s="180">
        <f t="shared" si="31"/>
        <v>3288.7556744350518</v>
      </c>
      <c r="P40" s="181">
        <f t="shared" si="32"/>
        <v>1.0005855157004497</v>
      </c>
      <c r="Q40" s="66"/>
      <c r="R40" s="66"/>
      <c r="S40" s="180">
        <f t="shared" si="33"/>
        <v>29.954369780197258</v>
      </c>
      <c r="T40" s="181">
        <f t="shared" si="34"/>
        <v>0.99974633797220824</v>
      </c>
    </row>
    <row r="41" spans="1:20">
      <c r="B41" s="58" t="s">
        <v>79</v>
      </c>
      <c r="C41" s="180">
        <f t="shared" si="25"/>
        <v>16973.568089708311</v>
      </c>
      <c r="D41" s="181">
        <f t="shared" si="26"/>
        <v>1.001419268947576</v>
      </c>
      <c r="E41" s="66"/>
      <c r="F41" s="66"/>
      <c r="G41" s="180">
        <f t="shared" si="27"/>
        <v>1832.0232532870536</v>
      </c>
      <c r="H41" s="181">
        <f t="shared" si="28"/>
        <v>1.0006291499457174</v>
      </c>
      <c r="I41" s="66"/>
      <c r="J41" s="66"/>
      <c r="K41" s="180">
        <f t="shared" si="29"/>
        <v>125.57777446216633</v>
      </c>
      <c r="L41" s="181">
        <f t="shared" si="30"/>
        <v>1.0004137819987853</v>
      </c>
      <c r="M41" s="66"/>
      <c r="N41" s="66"/>
      <c r="O41" s="180">
        <f t="shared" si="31"/>
        <v>3290.6812925173767</v>
      </c>
      <c r="P41" s="181">
        <f t="shared" si="32"/>
        <v>1.0005855157004497</v>
      </c>
      <c r="Q41" s="66"/>
      <c r="R41" s="66"/>
      <c r="S41" s="180">
        <f t="shared" si="33"/>
        <v>29.94677149401759</v>
      </c>
      <c r="T41" s="181">
        <f t="shared" si="34"/>
        <v>0.99974633797220824</v>
      </c>
    </row>
    <row r="42" spans="1:20">
      <c r="B42" s="58" t="s">
        <v>80</v>
      </c>
      <c r="C42" s="180">
        <f t="shared" si="25"/>
        <v>16997.658147827602</v>
      </c>
      <c r="D42" s="181">
        <f t="shared" si="26"/>
        <v>1.001419268947576</v>
      </c>
      <c r="E42" s="66"/>
      <c r="F42" s="66"/>
      <c r="G42" s="180">
        <f t="shared" si="27"/>
        <v>1833.1758706174121</v>
      </c>
      <c r="H42" s="181">
        <f t="shared" si="28"/>
        <v>1.0006291499457174</v>
      </c>
      <c r="I42" s="66"/>
      <c r="J42" s="66"/>
      <c r="K42" s="180">
        <f t="shared" si="29"/>
        <v>125.62973628468629</v>
      </c>
      <c r="L42" s="181">
        <f t="shared" si="30"/>
        <v>1.0004137819987853</v>
      </c>
      <c r="M42" s="66"/>
      <c r="N42" s="66"/>
      <c r="O42" s="180">
        <f t="shared" si="31"/>
        <v>3292.6080380793219</v>
      </c>
      <c r="P42" s="181">
        <f t="shared" si="32"/>
        <v>1.0005855157004497</v>
      </c>
      <c r="Q42" s="66"/>
      <c r="R42" s="66"/>
      <c r="S42" s="180">
        <f t="shared" si="33"/>
        <v>29.939175135234599</v>
      </c>
      <c r="T42" s="181">
        <f t="shared" si="34"/>
        <v>0.99974633797220824</v>
      </c>
    </row>
    <row r="43" spans="1:20">
      <c r="B43" s="58" t="s">
        <v>47</v>
      </c>
      <c r="C43" s="180">
        <f t="shared" si="25"/>
        <v>17021.782396218328</v>
      </c>
      <c r="D43" s="181">
        <f t="shared" si="26"/>
        <v>1.001419268947576</v>
      </c>
      <c r="E43" s="66"/>
      <c r="F43" s="66"/>
      <c r="G43" s="180">
        <f t="shared" si="27"/>
        <v>1834.3292131169014</v>
      </c>
      <c r="H43" s="181">
        <f t="shared" si="28"/>
        <v>1.0006291499457174</v>
      </c>
      <c r="I43" s="66"/>
      <c r="J43" s="66"/>
      <c r="K43" s="180">
        <f t="shared" si="29"/>
        <v>125.68171960807304</v>
      </c>
      <c r="L43" s="181">
        <f t="shared" si="30"/>
        <v>1.0004137819987853</v>
      </c>
      <c r="M43" s="66"/>
      <c r="N43" s="66"/>
      <c r="O43" s="180">
        <f t="shared" si="31"/>
        <v>3294.5359117810444</v>
      </c>
      <c r="P43" s="181">
        <f t="shared" si="32"/>
        <v>1.0005855157004497</v>
      </c>
      <c r="Q43" s="66"/>
      <c r="R43" s="66"/>
      <c r="S43" s="180">
        <f t="shared" si="33"/>
        <v>29.931580703359383</v>
      </c>
      <c r="T43" s="181">
        <f t="shared" si="34"/>
        <v>0.99974633797220824</v>
      </c>
    </row>
    <row r="44" spans="1:20">
      <c r="B44" s="58" t="s">
        <v>48</v>
      </c>
      <c r="C44" s="180">
        <f t="shared" si="25"/>
        <v>17045.940883405678</v>
      </c>
      <c r="D44" s="181">
        <f t="shared" si="26"/>
        <v>1.001419268947576</v>
      </c>
      <c r="E44" s="66"/>
      <c r="F44" s="66"/>
      <c r="G44" s="180">
        <f t="shared" si="27"/>
        <v>1835.4832812417617</v>
      </c>
      <c r="H44" s="181">
        <f t="shared" si="28"/>
        <v>1.0006291499457174</v>
      </c>
      <c r="I44" s="66"/>
      <c r="J44" s="66"/>
      <c r="K44" s="180">
        <f t="shared" si="29"/>
        <v>125.73372444122323</v>
      </c>
      <c r="L44" s="181">
        <f t="shared" si="30"/>
        <v>1.0004137819987853</v>
      </c>
      <c r="M44" s="66"/>
      <c r="N44" s="66"/>
      <c r="O44" s="180">
        <f t="shared" si="31"/>
        <v>3296.4649142830876</v>
      </c>
      <c r="P44" s="181">
        <f t="shared" si="32"/>
        <v>1.0005855157004497</v>
      </c>
      <c r="Q44" s="66"/>
      <c r="R44" s="66"/>
      <c r="S44" s="180">
        <f t="shared" si="33"/>
        <v>29.923988197903157</v>
      </c>
      <c r="T44" s="181">
        <f t="shared" si="34"/>
        <v>0.99974633797220824</v>
      </c>
    </row>
    <row r="45" spans="1:20">
      <c r="B45" s="58" t="s">
        <v>49</v>
      </c>
      <c r="C45" s="180">
        <f t="shared" si="25"/>
        <v>17070.133657983712</v>
      </c>
      <c r="D45" s="181">
        <f t="shared" si="26"/>
        <v>1.001419268947576</v>
      </c>
      <c r="E45" s="66"/>
      <c r="F45" s="66"/>
      <c r="G45" s="180">
        <f t="shared" si="27"/>
        <v>1836.6380754485201</v>
      </c>
      <c r="H45" s="181">
        <f t="shared" si="28"/>
        <v>1.0006291499457174</v>
      </c>
      <c r="I45" s="66"/>
      <c r="J45" s="66"/>
      <c r="K45" s="180">
        <f t="shared" si="29"/>
        <v>125.78575079303724</v>
      </c>
      <c r="L45" s="181">
        <f t="shared" si="30"/>
        <v>1.0004137819987853</v>
      </c>
      <c r="M45" s="66"/>
      <c r="N45" s="66"/>
      <c r="O45" s="180">
        <f t="shared" si="31"/>
        <v>3298.3950462463822</v>
      </c>
      <c r="P45" s="181">
        <f t="shared" si="32"/>
        <v>1.0005855157004497</v>
      </c>
      <c r="Q45" s="66"/>
      <c r="R45" s="66"/>
      <c r="S45" s="180">
        <f t="shared" si="33"/>
        <v>29.91639761837726</v>
      </c>
      <c r="T45" s="181">
        <f t="shared" si="34"/>
        <v>0.99974633797220824</v>
      </c>
    </row>
    <row r="48" spans="1:20">
      <c r="D48" s="72"/>
    </row>
    <row r="49" spans="4:17">
      <c r="D49" s="65"/>
    </row>
    <row r="51" spans="4:17">
      <c r="Q51" s="73"/>
    </row>
  </sheetData>
  <mergeCells count="10">
    <mergeCell ref="T2:T3"/>
    <mergeCell ref="B2:C2"/>
    <mergeCell ref="D2:D3"/>
    <mergeCell ref="F2:G2"/>
    <mergeCell ref="H2:H3"/>
    <mergeCell ref="J2:K2"/>
    <mergeCell ref="L2:L3"/>
    <mergeCell ref="N2:O2"/>
    <mergeCell ref="P2:P3"/>
    <mergeCell ref="R2:S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dimension ref="A2:P54"/>
  <sheetViews>
    <sheetView topLeftCell="A13" zoomScaleNormal="100" workbookViewId="0">
      <selection activeCell="N10" sqref="N10"/>
    </sheetView>
  </sheetViews>
  <sheetFormatPr defaultRowHeight="12.75"/>
  <cols>
    <col min="1" max="2" width="9.140625" style="58"/>
    <col min="3" max="3" width="15" style="58" bestFit="1" customWidth="1"/>
    <col min="4" max="4" width="13.140625" style="58" customWidth="1"/>
    <col min="5" max="5" width="11" style="58" customWidth="1"/>
    <col min="6" max="6" width="9.7109375" style="58" bestFit="1" customWidth="1"/>
    <col min="7" max="8" width="9.140625" style="58"/>
    <col min="9" max="9" width="12.5703125" style="58" customWidth="1"/>
    <col min="10" max="10" width="13.85546875" style="58" customWidth="1"/>
    <col min="11" max="11" width="13.5703125" style="58" customWidth="1"/>
    <col min="12" max="12" width="9.42578125" style="58" customWidth="1"/>
    <col min="13" max="13" width="9.140625" style="58"/>
    <col min="14" max="14" width="8" style="58" customWidth="1"/>
    <col min="15" max="15" width="9.140625" style="58" bestFit="1"/>
    <col min="16" max="16384" width="9.140625" style="58"/>
  </cols>
  <sheetData>
    <row r="2" spans="1:15">
      <c r="C2" s="216" t="s">
        <v>92</v>
      </c>
      <c r="D2" s="216"/>
      <c r="E2" s="216"/>
      <c r="H2" s="216" t="s">
        <v>96</v>
      </c>
      <c r="I2" s="216"/>
      <c r="J2" s="216"/>
      <c r="K2" s="216"/>
      <c r="L2" s="216"/>
    </row>
    <row r="3" spans="1:15">
      <c r="A3" s="74"/>
      <c r="B3" s="74"/>
      <c r="C3" s="75" t="s">
        <v>97</v>
      </c>
      <c r="D3" s="75" t="s">
        <v>98</v>
      </c>
      <c r="E3" s="75" t="s">
        <v>99</v>
      </c>
      <c r="F3" s="75" t="s">
        <v>100</v>
      </c>
      <c r="H3" s="74"/>
      <c r="I3" s="75" t="s">
        <v>97</v>
      </c>
      <c r="J3" s="75" t="s">
        <v>98</v>
      </c>
      <c r="K3" s="75" t="s">
        <v>99</v>
      </c>
      <c r="L3" s="75" t="s">
        <v>100</v>
      </c>
      <c r="N3" s="74"/>
      <c r="O3" s="75"/>
    </row>
    <row r="4" spans="1:15">
      <c r="A4" s="74"/>
      <c r="B4" s="74"/>
      <c r="C4" s="74" t="s">
        <v>101</v>
      </c>
      <c r="D4" s="74" t="s">
        <v>102</v>
      </c>
      <c r="E4" s="74" t="s">
        <v>103</v>
      </c>
      <c r="F4" s="75"/>
      <c r="H4" s="74"/>
      <c r="I4" s="74"/>
      <c r="J4" s="75"/>
      <c r="K4" s="75"/>
      <c r="L4" s="75"/>
      <c r="N4" s="74"/>
      <c r="O4" s="75"/>
    </row>
    <row r="5" spans="1:15">
      <c r="A5" s="57"/>
      <c r="B5" s="57">
        <v>2012</v>
      </c>
      <c r="C5" s="60">
        <f>'Normalized Annual Summary'!U5</f>
        <v>135049591.48066023</v>
      </c>
      <c r="D5" s="60">
        <f>SUMIFS(Dataset!O:O,Dataset!B:B,B5)</f>
        <v>325040.65999999997</v>
      </c>
      <c r="E5" s="76">
        <f t="shared" ref="E5:E12" si="0">D5/C5</f>
        <v>2.4068244593434952E-3</v>
      </c>
      <c r="F5" s="73"/>
      <c r="H5" s="57">
        <v>2012</v>
      </c>
      <c r="I5" s="60">
        <f>'Normalized Annual Summary'!AG5</f>
        <v>2183242.595704949</v>
      </c>
      <c r="J5" s="60">
        <f>SUMIFS(Dataset!P:P,Dataset!B:B,H5)</f>
        <v>6094.44</v>
      </c>
      <c r="K5" s="76">
        <f t="shared" ref="K5:K13" si="1">J5/I5</f>
        <v>2.7914625758903174E-3</v>
      </c>
      <c r="L5" s="73"/>
      <c r="M5" s="73"/>
      <c r="N5" s="57"/>
      <c r="O5" s="60"/>
    </row>
    <row r="6" spans="1:15">
      <c r="A6" s="57"/>
      <c r="B6" s="57">
        <f t="shared" ref="B6:B15" si="2">B5+1</f>
        <v>2013</v>
      </c>
      <c r="C6" s="60">
        <f>'Normalized Annual Summary'!U6</f>
        <v>117856754.09007391</v>
      </c>
      <c r="D6" s="60">
        <f>SUMIFS(Dataset!O:O,Dataset!B:B,B6)</f>
        <v>295818.72000000003</v>
      </c>
      <c r="E6" s="76">
        <f t="shared" si="0"/>
        <v>2.5099852976938073E-3</v>
      </c>
      <c r="F6" s="73">
        <f>AVERAGE(E5:E6)</f>
        <v>2.458404878518651E-3</v>
      </c>
      <c r="H6" s="57">
        <f t="shared" ref="H6:H15" si="3">H5+1</f>
        <v>2013</v>
      </c>
      <c r="I6" s="60">
        <f>'Normalized Annual Summary'!AG6</f>
        <v>2179269.1623746273</v>
      </c>
      <c r="J6" s="60">
        <f>SUMIFS(Dataset!P:P,Dataset!B:B,H6)</f>
        <v>6103.8</v>
      </c>
      <c r="K6" s="76">
        <f t="shared" si="1"/>
        <v>2.8008472314402099E-3</v>
      </c>
      <c r="L6" s="73">
        <f>AVERAGE(K5:K6)</f>
        <v>2.7961549036652636E-3</v>
      </c>
      <c r="M6" s="73"/>
      <c r="N6" s="57"/>
      <c r="O6" s="60"/>
    </row>
    <row r="7" spans="1:15">
      <c r="A7" s="57"/>
      <c r="B7" s="57">
        <f t="shared" si="2"/>
        <v>2014</v>
      </c>
      <c r="C7" s="60">
        <f>'Normalized Annual Summary'!U7</f>
        <v>118492869.73550032</v>
      </c>
      <c r="D7" s="60">
        <f>SUMIFS(Dataset!O:O,Dataset!B:B,B7)</f>
        <v>296660.12</v>
      </c>
      <c r="E7" s="76">
        <f t="shared" si="0"/>
        <v>2.5036115731031281E-3</v>
      </c>
      <c r="F7" s="73">
        <f>AVERAGE(E5:E7)</f>
        <v>2.4734737767134769E-3</v>
      </c>
      <c r="H7" s="57">
        <f t="shared" si="3"/>
        <v>2014</v>
      </c>
      <c r="I7" s="60">
        <f>'Normalized Annual Summary'!AG7</f>
        <v>2180854.5378151261</v>
      </c>
      <c r="J7" s="60">
        <f>SUMIFS(Dataset!P:P,Dataset!B:B,H7)</f>
        <v>6127.5400000000009</v>
      </c>
      <c r="K7" s="76">
        <f t="shared" si="1"/>
        <v>2.8096967925879341E-3</v>
      </c>
      <c r="L7" s="73">
        <f t="shared" ref="L7:L10" si="4">AVERAGE(K5:K7)</f>
        <v>2.8006688666394873E-3</v>
      </c>
      <c r="M7" s="73"/>
      <c r="N7" s="57"/>
      <c r="O7" s="60"/>
    </row>
    <row r="8" spans="1:15">
      <c r="A8" s="57"/>
      <c r="B8" s="57">
        <f t="shared" si="2"/>
        <v>2015</v>
      </c>
      <c r="C8" s="60">
        <f>'Normalized Annual Summary'!U8</f>
        <v>125361860.30083103</v>
      </c>
      <c r="D8" s="60">
        <f>SUMIFS(Dataset!O:O,Dataset!B:B,B8)</f>
        <v>308805.24000000005</v>
      </c>
      <c r="E8" s="76">
        <f t="shared" si="0"/>
        <v>2.4633109245424381E-3</v>
      </c>
      <c r="F8" s="73">
        <f t="shared" ref="F8:F13" si="5">AVERAGE(E6:E8)</f>
        <v>2.4923025984464578E-3</v>
      </c>
      <c r="H8" s="57">
        <f t="shared" si="3"/>
        <v>2015</v>
      </c>
      <c r="I8" s="60">
        <f>'Normalized Annual Summary'!AG8</f>
        <v>2184356.0317460322</v>
      </c>
      <c r="J8" s="60">
        <f>SUMIFS(Dataset!P:P,Dataset!B:B,H8)</f>
        <v>5686.0600000000013</v>
      </c>
      <c r="K8" s="76">
        <f t="shared" si="1"/>
        <v>2.6030829761094095E-3</v>
      </c>
      <c r="L8" s="73">
        <f t="shared" si="4"/>
        <v>2.737875666712518E-3</v>
      </c>
      <c r="M8" s="73"/>
      <c r="N8" s="57"/>
      <c r="O8" s="60"/>
    </row>
    <row r="9" spans="1:15">
      <c r="A9" s="57"/>
      <c r="B9" s="57">
        <f t="shared" si="2"/>
        <v>2016</v>
      </c>
      <c r="C9" s="60">
        <f>'Normalized Annual Summary'!U9</f>
        <v>129434913.97257897</v>
      </c>
      <c r="D9" s="60">
        <f>SUMIFS(Dataset!O:O,Dataset!B:B,B9)</f>
        <v>317291.69</v>
      </c>
      <c r="E9" s="76">
        <f t="shared" si="0"/>
        <v>2.4513609215765296E-3</v>
      </c>
      <c r="F9" s="73">
        <f t="shared" si="5"/>
        <v>2.4727611397406986E-3</v>
      </c>
      <c r="H9" s="57">
        <f t="shared" si="3"/>
        <v>2016</v>
      </c>
      <c r="I9" s="60">
        <f>'Normalized Annual Summary'!AG9</f>
        <v>2060755.9669889463</v>
      </c>
      <c r="J9" s="60">
        <f>SUMIFS(Dataset!P:P,Dataset!B:B,H9)</f>
        <v>5824.64</v>
      </c>
      <c r="K9" s="76">
        <f t="shared" si="1"/>
        <v>2.8264579083134315E-3</v>
      </c>
      <c r="L9" s="73">
        <f t="shared" si="4"/>
        <v>2.7464125590035914E-3</v>
      </c>
      <c r="M9" s="73"/>
      <c r="N9" s="57"/>
      <c r="O9" s="60"/>
    </row>
    <row r="10" spans="1:15">
      <c r="A10" s="57"/>
      <c r="B10" s="57">
        <f t="shared" si="2"/>
        <v>2017</v>
      </c>
      <c r="C10" s="60">
        <f>'Normalized Annual Summary'!U10</f>
        <v>125361028.46165898</v>
      </c>
      <c r="D10" s="60">
        <f>SUMIFS(Dataset!O:O,Dataset!B:B,B10)</f>
        <v>308322.29000000004</v>
      </c>
      <c r="E10" s="76">
        <f t="shared" si="0"/>
        <v>2.4594747967810332E-3</v>
      </c>
      <c r="F10" s="73">
        <f t="shared" si="5"/>
        <v>2.4580488809666668E-3</v>
      </c>
      <c r="H10" s="57">
        <f t="shared" si="3"/>
        <v>2017</v>
      </c>
      <c r="I10" s="60">
        <f>'Normalized Annual Summary'!AG10</f>
        <v>1230929.4006204633</v>
      </c>
      <c r="J10" s="60">
        <f>SUMIFS(Dataset!P:P,Dataset!B:B,H10)</f>
        <v>3777.5200000000013</v>
      </c>
      <c r="K10" s="76">
        <f t="shared" si="1"/>
        <v>3.0688356278563999E-3</v>
      </c>
      <c r="L10" s="73">
        <f t="shared" si="4"/>
        <v>2.8327921707597468E-3</v>
      </c>
      <c r="M10" s="73"/>
      <c r="N10" s="57"/>
      <c r="O10" s="60"/>
    </row>
    <row r="11" spans="1:15">
      <c r="A11" s="57"/>
      <c r="B11" s="57">
        <f t="shared" si="2"/>
        <v>2018</v>
      </c>
      <c r="C11" s="60">
        <f>'Normalized Annual Summary'!U11</f>
        <v>130990632.90670583</v>
      </c>
      <c r="D11" s="60">
        <f>SUMIFS(Dataset!O:O,Dataset!B:B,B11)</f>
        <v>320420.02</v>
      </c>
      <c r="E11" s="76">
        <f t="shared" si="0"/>
        <v>2.4461292604655909E-3</v>
      </c>
      <c r="F11" s="73">
        <f t="shared" si="5"/>
        <v>2.4523216596077182E-3</v>
      </c>
      <c r="H11" s="57">
        <f t="shared" si="3"/>
        <v>2018</v>
      </c>
      <c r="I11" s="60">
        <f>'Normalized Annual Summary'!AG11</f>
        <v>1204476.4371555073</v>
      </c>
      <c r="J11" s="60">
        <f>SUMIFS(Dataset!P:P,Dataset!B:B,H11)</f>
        <v>3393.8000000000006</v>
      </c>
      <c r="K11" s="76">
        <f t="shared" si="1"/>
        <v>2.8176557841304078E-3</v>
      </c>
      <c r="L11" s="73">
        <f>AVERAGE(K9:K10)</f>
        <v>2.9476467680849159E-3</v>
      </c>
      <c r="M11" s="73"/>
      <c r="N11" s="57"/>
      <c r="O11" s="60"/>
    </row>
    <row r="12" spans="1:15">
      <c r="A12" s="57"/>
      <c r="B12" s="57">
        <f t="shared" si="2"/>
        <v>2019</v>
      </c>
      <c r="C12" s="60">
        <f>'Normalized Annual Summary'!U12</f>
        <v>126777959.96350293</v>
      </c>
      <c r="D12" s="60">
        <f>SUMIFS(Dataset!O:O,Dataset!B:B,B12)</f>
        <v>305981.37</v>
      </c>
      <c r="E12" s="76">
        <f t="shared" si="0"/>
        <v>2.4135217989632147E-3</v>
      </c>
      <c r="F12" s="73">
        <f t="shared" si="5"/>
        <v>2.4397086187366128E-3</v>
      </c>
      <c r="H12" s="57">
        <f t="shared" si="3"/>
        <v>2019</v>
      </c>
      <c r="I12" s="60">
        <f>'Normalized Annual Summary'!AG12</f>
        <v>1202687.0979789766</v>
      </c>
      <c r="J12" s="60">
        <f>SUMIFS(Dataset!P:P,Dataset!B:B,H12)</f>
        <v>3373.1799999999989</v>
      </c>
      <c r="K12" s="76">
        <f t="shared" si="1"/>
        <v>2.8047029070723127E-3</v>
      </c>
      <c r="L12" s="73">
        <f>AVERAGE(K10,K12)</f>
        <v>2.9367692674643563E-3</v>
      </c>
      <c r="M12" s="73"/>
      <c r="N12" s="57"/>
      <c r="O12" s="60"/>
    </row>
    <row r="13" spans="1:15">
      <c r="A13" s="57"/>
      <c r="B13" s="57">
        <f t="shared" si="2"/>
        <v>2020</v>
      </c>
      <c r="C13" s="60">
        <f>'Normalized Annual Summary'!U13</f>
        <v>115931845.39301684</v>
      </c>
      <c r="D13" s="60">
        <f>SUMIFS(Dataset!O:O,Dataset!B:B,B13)</f>
        <v>289744.00000000012</v>
      </c>
      <c r="E13" s="76">
        <f>D13/C13</f>
        <v>2.4992615188497019E-3</v>
      </c>
      <c r="F13" s="73">
        <f t="shared" si="5"/>
        <v>2.4529708594261692E-3</v>
      </c>
      <c r="H13" s="57">
        <f t="shared" si="3"/>
        <v>2020</v>
      </c>
      <c r="I13" s="60">
        <f>'Normalized Annual Summary'!AG13</f>
        <v>1224244.7245564894</v>
      </c>
      <c r="J13" s="60">
        <f>SUMIFS(Dataset!P:P,Dataset!B:B,H13)</f>
        <v>3430.1999999999994</v>
      </c>
      <c r="K13" s="76">
        <f t="shared" si="1"/>
        <v>2.8018907749369046E-3</v>
      </c>
      <c r="L13" s="73">
        <f>AVERAGE(K12:K13)</f>
        <v>2.8032968410046087E-3</v>
      </c>
      <c r="M13" s="73"/>
      <c r="N13" s="57"/>
      <c r="O13" s="60"/>
    </row>
    <row r="14" spans="1:15">
      <c r="A14" s="57"/>
      <c r="B14" s="57">
        <f t="shared" si="2"/>
        <v>2021</v>
      </c>
      <c r="C14" s="60">
        <f>'Normalized Annual Summary'!U14</f>
        <v>122344797.93287337</v>
      </c>
      <c r="D14" s="60">
        <f>SUMIFS(Dataset!O:O,Dataset!B:B,B14)</f>
        <v>296776.15000000002</v>
      </c>
      <c r="E14" s="76">
        <f>D14/C14</f>
        <v>2.4257357485917095E-3</v>
      </c>
      <c r="F14" s="73">
        <f t="shared" ref="F14" si="6">AVERAGE(E12:E14)</f>
        <v>2.4461730221348754E-3</v>
      </c>
      <c r="H14" s="57">
        <f t="shared" si="3"/>
        <v>2021</v>
      </c>
      <c r="I14" s="60">
        <f>'Normalized Annual Summary'!AG14</f>
        <v>1221562.7077497665</v>
      </c>
      <c r="J14" s="60">
        <f>SUMIFS(Dataset!P:P,Dataset!B:B,H14)</f>
        <v>3430.1999999999994</v>
      </c>
      <c r="K14" s="76">
        <f t="shared" ref="K14:K15" si="7">J14/I14</f>
        <v>2.8080425001830241E-3</v>
      </c>
      <c r="L14" s="73">
        <f>AVERAGE(K13:K14)</f>
        <v>2.8049666375599643E-3</v>
      </c>
      <c r="M14" s="73"/>
      <c r="N14" s="57"/>
      <c r="O14" s="60"/>
    </row>
    <row r="15" spans="1:15">
      <c r="B15" s="57">
        <f t="shared" si="2"/>
        <v>2022</v>
      </c>
      <c r="C15" s="60">
        <f>'Normalized Annual Summary'!U15</f>
        <v>124653717.41209906</v>
      </c>
      <c r="D15" s="60">
        <f>SUMIFS(Dataset!O:O,Dataset!B:B,B15)</f>
        <v>312124.84000000008</v>
      </c>
      <c r="E15" s="76">
        <f>D15/C15</f>
        <v>2.5039352734915294E-3</v>
      </c>
      <c r="F15" s="73">
        <f>AVERAGE(E13:E15)</f>
        <v>2.4763108469776471E-3</v>
      </c>
      <c r="H15" s="57">
        <f t="shared" si="3"/>
        <v>2022</v>
      </c>
      <c r="I15" s="60">
        <f>'Normalized Annual Summary'!AG15</f>
        <v>1223161.4104996838</v>
      </c>
      <c r="J15" s="60">
        <f>SUMIFS(Dataset!P:P,Dataset!B:B,H15)</f>
        <v>3435.4399999999991</v>
      </c>
      <c r="K15" s="76">
        <f t="shared" si="7"/>
        <v>2.8086562987599153E-3</v>
      </c>
      <c r="L15" s="73">
        <f>AVERAGE(K14:K15)</f>
        <v>2.8083493994714697E-3</v>
      </c>
    </row>
    <row r="16" spans="1:15">
      <c r="C16" s="60"/>
      <c r="D16" s="60"/>
      <c r="E16" s="76"/>
      <c r="F16" s="73"/>
      <c r="H16" s="57"/>
      <c r="I16" s="60"/>
      <c r="J16" s="60"/>
      <c r="K16" s="76"/>
      <c r="L16" s="73"/>
    </row>
    <row r="17" spans="1:16">
      <c r="B17" s="57"/>
      <c r="C17" s="57" t="s">
        <v>104</v>
      </c>
      <c r="D17" s="77" t="s">
        <v>105</v>
      </c>
      <c r="E17" s="58" t="s">
        <v>196</v>
      </c>
      <c r="F17" s="58" t="s">
        <v>107</v>
      </c>
      <c r="H17" s="57"/>
      <c r="I17" s="57" t="s">
        <v>104</v>
      </c>
      <c r="J17" s="77" t="s">
        <v>105</v>
      </c>
      <c r="K17" s="58" t="s">
        <v>106</v>
      </c>
      <c r="L17" s="58" t="s">
        <v>108</v>
      </c>
      <c r="N17" s="57"/>
      <c r="O17" s="57"/>
    </row>
    <row r="18" spans="1:16">
      <c r="B18" s="74"/>
      <c r="C18" s="74" t="s">
        <v>109</v>
      </c>
      <c r="D18" s="78" t="s">
        <v>110</v>
      </c>
      <c r="E18" s="79" t="s">
        <v>111</v>
      </c>
      <c r="F18" s="58" t="s">
        <v>112</v>
      </c>
      <c r="H18" s="74"/>
      <c r="I18" s="74" t="s">
        <v>109</v>
      </c>
      <c r="J18" s="78" t="s">
        <v>113</v>
      </c>
      <c r="K18" s="79" t="s">
        <v>111</v>
      </c>
      <c r="L18" s="58" t="s">
        <v>112</v>
      </c>
      <c r="N18" s="74"/>
      <c r="O18" s="74"/>
    </row>
    <row r="19" spans="1:16">
      <c r="B19" s="62">
        <v>2022</v>
      </c>
      <c r="C19" s="64">
        <f ca="1">'Normalized Annual Summary'!AA15</f>
        <v>127965824.17390928</v>
      </c>
      <c r="D19" s="133">
        <f ca="1">C19*E19</f>
        <v>315772.65367355035</v>
      </c>
      <c r="E19" s="80">
        <f>AVERAGE(E6:E15)</f>
        <v>2.4676327114058682E-3</v>
      </c>
      <c r="F19" s="119">
        <f>TREND($F$11:$F$14,$B$11:$B$14,B19)</f>
        <v>2.4464976220441009E-3</v>
      </c>
      <c r="H19" s="62">
        <v>2022</v>
      </c>
      <c r="I19" s="64">
        <f>'Normalized Annual Summary'!AG15</f>
        <v>1223161.4104996838</v>
      </c>
      <c r="J19" s="133">
        <f t="shared" ref="J19:J24" si="8">I19*K19</f>
        <v>3443.1833228489172</v>
      </c>
      <c r="K19" s="80">
        <f>AVERAGE(K6:K15)</f>
        <v>2.8149868801389949E-3</v>
      </c>
      <c r="L19" s="119">
        <f>TREND($L$11:$L$14,$H$11:$H$14,H19)</f>
        <v>2.7327916740198244E-3</v>
      </c>
      <c r="N19" s="62"/>
      <c r="O19" s="64"/>
    </row>
    <row r="20" spans="1:16">
      <c r="B20" s="62">
        <v>2023</v>
      </c>
      <c r="C20" s="64">
        <f ca="1">'Normalized Annual Summary'!AA16</f>
        <v>127957178.2892696</v>
      </c>
      <c r="D20" s="133">
        <f t="shared" ref="D20:D24" ca="1" si="9">C20*E20</f>
        <v>315751.31880579441</v>
      </c>
      <c r="E20" s="80">
        <f>E19</f>
        <v>2.4676327114058682E-3</v>
      </c>
      <c r="F20" s="119">
        <f>TREND($F$12:$F$15,$B$12:$B$15,B20)</f>
        <v>2.4795430486767786E-3</v>
      </c>
      <c r="H20" s="62">
        <v>2023</v>
      </c>
      <c r="I20" s="64">
        <f>'Normalized Annual Summary'!AG16</f>
        <v>1231783.3032012344</v>
      </c>
      <c r="J20" s="133">
        <f t="shared" si="8"/>
        <v>3467.4538376857486</v>
      </c>
      <c r="K20" s="80">
        <f>K19</f>
        <v>2.8149868801389949E-3</v>
      </c>
      <c r="L20" s="119">
        <f>TREND($L$12:$L$15,$H$12:$H$15,H20)</f>
        <v>2.7424480845192889E-3</v>
      </c>
      <c r="N20" s="62"/>
      <c r="O20" s="64"/>
    </row>
    <row r="21" spans="1:16">
      <c r="B21" s="62">
        <v>2024</v>
      </c>
      <c r="C21" s="64">
        <f ca="1">'Normalized Annual Summary'!AA17</f>
        <v>129471144.9993047</v>
      </c>
      <c r="D21" s="133">
        <f t="shared" ca="1" si="9"/>
        <v>319487.23258345656</v>
      </c>
      <c r="E21" s="80">
        <f t="shared" ref="E21:E24" si="10">E20</f>
        <v>2.4676327114058682E-3</v>
      </c>
      <c r="F21" s="119">
        <f t="shared" ref="F21" si="11">TREND($F$12:$F$15,$B$12:$B$15,B21)</f>
        <v>2.4898439334199614E-3</v>
      </c>
      <c r="H21" s="62">
        <v>2024</v>
      </c>
      <c r="I21" s="64">
        <f>'Normalized Annual Summary'!AG17</f>
        <v>1233199.7973401505</v>
      </c>
      <c r="J21" s="133">
        <f t="shared" si="8"/>
        <v>3471.4412501025909</v>
      </c>
      <c r="K21" s="80">
        <f t="shared" ref="K21:K24" si="12">K20</f>
        <v>2.8149868801389949E-3</v>
      </c>
      <c r="L21" s="119">
        <f t="shared" ref="L21:L24" si="13">TREND($L$12:$L$15,$H$12:$H$15,H21)</f>
        <v>2.7040891037769521E-3</v>
      </c>
      <c r="N21" s="62"/>
      <c r="O21" s="64"/>
    </row>
    <row r="22" spans="1:16">
      <c r="B22" s="62">
        <v>2025</v>
      </c>
      <c r="C22" s="64">
        <f ca="1">'Normalized Annual Summary'!AA18</f>
        <v>130526088.92768224</v>
      </c>
      <c r="D22" s="133">
        <f t="shared" ca="1" si="9"/>
        <v>322090.44672981999</v>
      </c>
      <c r="E22" s="80">
        <f t="shared" si="10"/>
        <v>2.4676327114058682E-3</v>
      </c>
      <c r="F22" s="119">
        <f>TREND($F$12:$F$15,$B$12:$B$15,B22)</f>
        <v>2.5001448181631407E-3</v>
      </c>
      <c r="H22" s="62">
        <v>2025</v>
      </c>
      <c r="I22" s="64">
        <f>'Normalized Annual Summary'!AG18</f>
        <v>1234617.92038217</v>
      </c>
      <c r="J22" s="133">
        <f t="shared" si="8"/>
        <v>3475.4332478602987</v>
      </c>
      <c r="K22" s="80">
        <f t="shared" si="12"/>
        <v>2.8149868801389949E-3</v>
      </c>
      <c r="L22" s="119">
        <f t="shared" si="13"/>
        <v>2.6657301230346153E-3</v>
      </c>
      <c r="N22" s="62"/>
      <c r="O22" s="64"/>
    </row>
    <row r="23" spans="1:16">
      <c r="B23" s="62">
        <v>2026</v>
      </c>
      <c r="C23" s="64">
        <f ca="1">'Normalized Annual Summary'!AA19</f>
        <v>131857588.03464343</v>
      </c>
      <c r="D23" s="133">
        <f t="shared" ca="1" si="9"/>
        <v>325376.09748136514</v>
      </c>
      <c r="E23" s="80">
        <f t="shared" si="10"/>
        <v>2.4676327114058682E-3</v>
      </c>
      <c r="F23" s="119">
        <f>TREND($F$12:$F$15,$B$12:$B$15,B23)</f>
        <v>2.5104457029063235E-3</v>
      </c>
      <c r="H23" s="62">
        <v>2026</v>
      </c>
      <c r="I23" s="64">
        <f>'Normalized Annual Summary'!AG19</f>
        <v>1236037.6742004571</v>
      </c>
      <c r="J23" s="133">
        <f t="shared" si="8"/>
        <v>3479.4298362318041</v>
      </c>
      <c r="K23" s="80">
        <f t="shared" si="12"/>
        <v>2.8149868801389949E-3</v>
      </c>
      <c r="L23" s="119">
        <f t="shared" si="13"/>
        <v>2.6273711422922924E-3</v>
      </c>
      <c r="N23" s="62"/>
      <c r="O23" s="64"/>
    </row>
    <row r="24" spans="1:16">
      <c r="B24" s="62">
        <v>2027</v>
      </c>
      <c r="C24" s="64">
        <f ca="1">'Normalized Annual Summary'!AA20</f>
        <v>133221287.37632835</v>
      </c>
      <c r="D24" s="133">
        <f t="shared" ca="1" si="9"/>
        <v>328741.20658542949</v>
      </c>
      <c r="E24" s="80">
        <f t="shared" si="10"/>
        <v>2.4676327114058682E-3</v>
      </c>
      <c r="F24" s="119">
        <f>TREND($F$12:$F$15,$B$12:$B$15,B24)</f>
        <v>2.5207465876495028E-3</v>
      </c>
      <c r="H24" s="62">
        <v>2027</v>
      </c>
      <c r="I24" s="64">
        <f>'Normalized Annual Summary'!AG20</f>
        <v>1237459.0606703288</v>
      </c>
      <c r="J24" s="133">
        <f t="shared" si="8"/>
        <v>3483.4310204961002</v>
      </c>
      <c r="K24" s="80">
        <f t="shared" si="12"/>
        <v>2.8149868801389949E-3</v>
      </c>
      <c r="L24" s="119">
        <f t="shared" si="13"/>
        <v>2.5890121615499556E-3</v>
      </c>
      <c r="N24" s="62"/>
      <c r="O24" s="64"/>
    </row>
    <row r="25" spans="1:16">
      <c r="B25" s="62"/>
      <c r="C25" s="64"/>
      <c r="D25" s="133"/>
      <c r="E25" s="80"/>
      <c r="F25" s="119"/>
      <c r="H25" s="62"/>
      <c r="I25" s="64"/>
      <c r="J25" s="133"/>
      <c r="K25" s="80"/>
      <c r="L25" s="119"/>
      <c r="N25" s="62"/>
      <c r="O25" s="64"/>
      <c r="P25" s="65"/>
    </row>
    <row r="27" spans="1:16">
      <c r="A27" s="57"/>
      <c r="B27" s="57"/>
      <c r="C27" s="81" t="s">
        <v>97</v>
      </c>
      <c r="D27" s="82" t="s">
        <v>98</v>
      </c>
      <c r="E27" s="76" t="s">
        <v>114</v>
      </c>
      <c r="F27" s="57"/>
      <c r="G27" s="57"/>
      <c r="H27" s="57"/>
      <c r="I27" s="81" t="s">
        <v>97</v>
      </c>
      <c r="J27" s="82" t="s">
        <v>98</v>
      </c>
      <c r="K27" s="76" t="s">
        <v>114</v>
      </c>
    </row>
    <row r="28" spans="1:16">
      <c r="A28" s="57" t="s">
        <v>115</v>
      </c>
      <c r="B28" s="57"/>
      <c r="C28" s="83">
        <f>C15/C10-1</f>
        <v>-5.642192459965778E-3</v>
      </c>
      <c r="D28" s="83">
        <f>D15/D10-1</f>
        <v>1.2333036317289992E-2</v>
      </c>
      <c r="E28" s="84">
        <f>D28-C28</f>
        <v>1.797522877725577E-2</v>
      </c>
      <c r="F28" s="57"/>
      <c r="G28" s="57"/>
      <c r="H28" s="57"/>
      <c r="I28" s="83">
        <f>I15/I10-1</f>
        <v>-6.3106707150417662E-3</v>
      </c>
      <c r="J28" s="83">
        <f>J15/J10-1</f>
        <v>-9.0556767402952709E-2</v>
      </c>
      <c r="K28" s="84">
        <f>J28-I28</f>
        <v>-8.4246096687910943E-2</v>
      </c>
    </row>
    <row r="29" spans="1:16">
      <c r="A29" s="57" t="s">
        <v>116</v>
      </c>
      <c r="B29" s="57"/>
      <c r="C29" s="83">
        <f>C15/C6-1</f>
        <v>5.7671394181028068E-2</v>
      </c>
      <c r="D29" s="83">
        <f>D15/D6-1</f>
        <v>5.51220017448526E-2</v>
      </c>
      <c r="E29" s="84">
        <f>D29-C29</f>
        <v>-2.5493924361754683E-3</v>
      </c>
      <c r="F29" s="57"/>
      <c r="G29" s="57"/>
      <c r="H29" s="57"/>
      <c r="I29" s="83">
        <f>I15/I6-1</f>
        <v>-0.43872861984295985</v>
      </c>
      <c r="J29" s="83">
        <f>J15/J6-1</f>
        <v>-0.43716373406730247</v>
      </c>
      <c r="K29" s="84">
        <f>J29-I29</f>
        <v>1.5648857756573875E-3</v>
      </c>
    </row>
    <row r="30" spans="1:1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6">
      <c r="A31" s="57"/>
      <c r="B31" s="57"/>
      <c r="C31" s="57"/>
      <c r="D31" s="57" t="s">
        <v>69</v>
      </c>
      <c r="E31" s="57"/>
      <c r="G31" s="57"/>
      <c r="H31" s="57"/>
      <c r="I31" s="57"/>
      <c r="J31" s="57" t="s">
        <v>69</v>
      </c>
      <c r="K31" s="57"/>
    </row>
    <row r="54" spans="5:5">
      <c r="E54" s="65"/>
    </row>
  </sheetData>
  <mergeCells count="2">
    <mergeCell ref="C2:E2"/>
    <mergeCell ref="H2:L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FBF7-F594-4F4F-866B-2F809261D9C4}">
  <dimension ref="B2:R85"/>
  <sheetViews>
    <sheetView topLeftCell="B41" workbookViewId="0">
      <selection activeCell="K71" sqref="K71"/>
    </sheetView>
  </sheetViews>
  <sheetFormatPr defaultRowHeight="12.75"/>
  <cols>
    <col min="2" max="2" width="26" bestFit="1" customWidth="1"/>
    <col min="3" max="3" width="16" customWidth="1"/>
    <col min="4" max="7" width="16" bestFit="1" customWidth="1"/>
    <col min="8" max="8" width="16.140625" bestFit="1" customWidth="1"/>
    <col min="9" max="9" width="17.5703125" bestFit="1" customWidth="1"/>
    <col min="10" max="10" width="5.42578125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6" max="18" width="12.85546875" bestFit="1" customWidth="1"/>
  </cols>
  <sheetData>
    <row r="2" spans="2:18" ht="15.75">
      <c r="B2" s="36"/>
      <c r="C2" s="138" t="s">
        <v>197</v>
      </c>
      <c r="D2" s="138"/>
      <c r="E2" s="138"/>
      <c r="F2" s="138"/>
      <c r="G2" s="36"/>
      <c r="H2" s="36"/>
      <c r="L2" s="139" t="s">
        <v>197</v>
      </c>
      <c r="M2" s="139"/>
      <c r="N2" s="139"/>
      <c r="O2" s="139"/>
    </row>
    <row r="3" spans="2:18" ht="15.75">
      <c r="B3" s="36"/>
      <c r="C3" s="138">
        <v>2021</v>
      </c>
      <c r="D3" s="138">
        <v>2022</v>
      </c>
      <c r="E3" s="138">
        <v>2023</v>
      </c>
      <c r="F3" s="138">
        <v>2024</v>
      </c>
      <c r="G3" s="36"/>
      <c r="H3" s="36"/>
      <c r="L3" s="139">
        <v>2021</v>
      </c>
      <c r="M3" s="139">
        <v>2022</v>
      </c>
      <c r="N3" s="139">
        <v>2023</v>
      </c>
      <c r="O3" s="139">
        <v>2024</v>
      </c>
      <c r="P3" s="139">
        <v>2025</v>
      </c>
      <c r="Q3" s="139">
        <v>2026</v>
      </c>
      <c r="R3" s="139">
        <v>2027</v>
      </c>
    </row>
    <row r="4" spans="2:18">
      <c r="B4" s="36" t="s">
        <v>198</v>
      </c>
      <c r="C4" s="36">
        <v>354.3</v>
      </c>
      <c r="D4" s="36">
        <v>337.8</v>
      </c>
      <c r="E4" s="36">
        <v>217.2</v>
      </c>
      <c r="F4" s="36">
        <v>217.2</v>
      </c>
      <c r="G4" s="140">
        <f>$H$25</f>
        <v>2.3062076303693659E-3</v>
      </c>
      <c r="H4" s="141" t="s">
        <v>199</v>
      </c>
      <c r="J4" s="141"/>
      <c r="K4" t="s">
        <v>198</v>
      </c>
      <c r="L4" s="29">
        <f>C4*$G4*1000000</f>
        <v>817089.36343986634</v>
      </c>
      <c r="M4" s="29">
        <f>D4*$G4*1000000</f>
        <v>779036.93753877177</v>
      </c>
      <c r="N4" s="29">
        <f t="shared" ref="N4:O10" si="0">E4*$G4*1000000</f>
        <v>500908.29731622624</v>
      </c>
      <c r="O4" s="29">
        <f t="shared" si="0"/>
        <v>500908.29731622624</v>
      </c>
      <c r="P4" s="1">
        <f>O4</f>
        <v>500908.29731622624</v>
      </c>
      <c r="Q4" s="1">
        <f t="shared" ref="Q4:R4" si="1">P4</f>
        <v>500908.29731622624</v>
      </c>
      <c r="R4" s="1">
        <f t="shared" si="1"/>
        <v>500908.29731622624</v>
      </c>
    </row>
    <row r="5" spans="2:18">
      <c r="B5" s="142" t="s">
        <v>200</v>
      </c>
      <c r="C5" s="142">
        <v>40.200000000000003</v>
      </c>
      <c r="D5" s="142">
        <v>28.5</v>
      </c>
      <c r="E5" s="142">
        <v>14.3</v>
      </c>
      <c r="F5" s="142">
        <v>15.3</v>
      </c>
      <c r="G5" s="140">
        <f t="shared" ref="G5:G8" si="2">$H$25</f>
        <v>2.3062076303693659E-3</v>
      </c>
      <c r="H5" s="37" t="str">
        <f>H4</f>
        <v>% of provincial kWh</v>
      </c>
      <c r="J5" s="37"/>
      <c r="K5" s="6" t="s">
        <v>200</v>
      </c>
      <c r="L5" s="29">
        <f t="shared" ref="L5:M11" si="3">C5*$G5*1000000</f>
        <v>92709.546740848513</v>
      </c>
      <c r="M5" s="29">
        <f>D5*$G5*1000000</f>
        <v>65726.917465526931</v>
      </c>
      <c r="N5" s="29">
        <f t="shared" si="0"/>
        <v>32978.769114281939</v>
      </c>
      <c r="O5" s="29">
        <f t="shared" si="0"/>
        <v>35284.9767446513</v>
      </c>
      <c r="P5" s="1">
        <f t="shared" ref="P5:R11" si="4">O5</f>
        <v>35284.9767446513</v>
      </c>
      <c r="Q5" s="1">
        <f t="shared" si="4"/>
        <v>35284.9767446513</v>
      </c>
      <c r="R5" s="1">
        <f t="shared" si="4"/>
        <v>35284.9767446513</v>
      </c>
    </row>
    <row r="6" spans="2:18">
      <c r="B6" s="36" t="s">
        <v>201</v>
      </c>
      <c r="C6" s="36">
        <v>21.8</v>
      </c>
      <c r="D6" s="36">
        <v>17.3</v>
      </c>
      <c r="E6" s="36">
        <v>34.1</v>
      </c>
      <c r="F6" s="36">
        <v>35.6</v>
      </c>
      <c r="G6" s="140">
        <f t="shared" si="2"/>
        <v>2.3062076303693659E-3</v>
      </c>
      <c r="H6" s="37" t="str">
        <f>H5</f>
        <v>% of provincial kWh</v>
      </c>
      <c r="J6" s="37"/>
      <c r="K6" t="s">
        <v>201</v>
      </c>
      <c r="L6" s="29">
        <f t="shared" si="3"/>
        <v>50275.326342052183</v>
      </c>
      <c r="M6" s="29">
        <f>D6*$G6*1000000</f>
        <v>39897.392005390029</v>
      </c>
      <c r="N6" s="29">
        <f t="shared" si="0"/>
        <v>78641.680195595385</v>
      </c>
      <c r="O6" s="29">
        <f t="shared" si="0"/>
        <v>82100.99164114942</v>
      </c>
      <c r="P6" s="1">
        <f t="shared" si="4"/>
        <v>82100.99164114942</v>
      </c>
      <c r="Q6" s="1">
        <f t="shared" si="4"/>
        <v>82100.99164114942</v>
      </c>
      <c r="R6" s="1">
        <f t="shared" si="4"/>
        <v>82100.99164114942</v>
      </c>
    </row>
    <row r="7" spans="2:18">
      <c r="B7" s="142" t="s">
        <v>202</v>
      </c>
      <c r="C7" s="142">
        <v>16.399999999999999</v>
      </c>
      <c r="D7" s="142">
        <v>47.3</v>
      </c>
      <c r="E7" s="142">
        <v>115.2</v>
      </c>
      <c r="F7" s="142">
        <v>115.2</v>
      </c>
      <c r="G7" s="140">
        <f t="shared" si="2"/>
        <v>2.3062076303693659E-3</v>
      </c>
      <c r="H7" s="37" t="str">
        <f>H6</f>
        <v>% of provincial kWh</v>
      </c>
      <c r="J7" s="37"/>
      <c r="K7" s="6" t="s">
        <v>202</v>
      </c>
      <c r="L7" s="29">
        <f>C7*$G7*1000000</f>
        <v>37821.8051380576</v>
      </c>
      <c r="M7" s="29">
        <f t="shared" si="3"/>
        <v>109083.620916471</v>
      </c>
      <c r="N7" s="29">
        <f t="shared" si="0"/>
        <v>265675.11901855096</v>
      </c>
      <c r="O7" s="29">
        <f t="shared" si="0"/>
        <v>265675.11901855096</v>
      </c>
      <c r="P7" s="1">
        <f t="shared" si="4"/>
        <v>265675.11901855096</v>
      </c>
      <c r="Q7" s="1">
        <f t="shared" si="4"/>
        <v>265675.11901855096</v>
      </c>
      <c r="R7" s="1">
        <f t="shared" si="4"/>
        <v>265675.11901855096</v>
      </c>
    </row>
    <row r="8" spans="2:18">
      <c r="B8" s="36" t="s">
        <v>203</v>
      </c>
      <c r="C8" s="36">
        <v>0</v>
      </c>
      <c r="D8" s="36">
        <v>0</v>
      </c>
      <c r="E8" s="36">
        <v>325.7</v>
      </c>
      <c r="F8" s="36">
        <v>325.7</v>
      </c>
      <c r="G8" s="140">
        <f t="shared" si="2"/>
        <v>2.3062076303693659E-3</v>
      </c>
      <c r="H8" s="37" t="str">
        <f>H7</f>
        <v>% of provincial kWh</v>
      </c>
      <c r="J8" s="37"/>
      <c r="K8" t="s">
        <v>203</v>
      </c>
      <c r="L8" s="29">
        <f t="shared" si="3"/>
        <v>0</v>
      </c>
      <c r="M8" s="29">
        <f t="shared" si="3"/>
        <v>0</v>
      </c>
      <c r="N8" s="29">
        <f t="shared" si="0"/>
        <v>751131.82521130238</v>
      </c>
      <c r="O8" s="29">
        <f t="shared" si="0"/>
        <v>751131.82521130238</v>
      </c>
      <c r="P8" s="1">
        <f t="shared" si="4"/>
        <v>751131.82521130238</v>
      </c>
      <c r="Q8" s="1">
        <f t="shared" si="4"/>
        <v>751131.82521130238</v>
      </c>
      <c r="R8" s="1">
        <f t="shared" si="4"/>
        <v>751131.82521130238</v>
      </c>
    </row>
    <row r="9" spans="2:18">
      <c r="B9" s="142" t="s">
        <v>204</v>
      </c>
      <c r="C9" s="142">
        <v>52.4</v>
      </c>
      <c r="D9" s="142">
        <v>52.4</v>
      </c>
      <c r="E9" s="142">
        <v>62.9</v>
      </c>
      <c r="F9" s="142">
        <v>62.9</v>
      </c>
      <c r="G9" s="140">
        <v>0</v>
      </c>
      <c r="H9" s="37"/>
      <c r="J9" s="37"/>
      <c r="K9" s="6" t="s">
        <v>204</v>
      </c>
      <c r="L9" s="29">
        <f t="shared" si="3"/>
        <v>0</v>
      </c>
      <c r="M9" s="29">
        <f t="shared" si="3"/>
        <v>0</v>
      </c>
      <c r="N9" s="29">
        <f t="shared" si="0"/>
        <v>0</v>
      </c>
      <c r="O9" s="29">
        <f t="shared" si="0"/>
        <v>0</v>
      </c>
      <c r="P9" s="1">
        <f t="shared" si="4"/>
        <v>0</v>
      </c>
      <c r="Q9" s="1">
        <f t="shared" si="4"/>
        <v>0</v>
      </c>
      <c r="R9" s="1">
        <f t="shared" si="4"/>
        <v>0</v>
      </c>
    </row>
    <row r="10" spans="2:18">
      <c r="B10" s="36" t="s">
        <v>205</v>
      </c>
      <c r="C10" s="36">
        <v>47.6</v>
      </c>
      <c r="D10" s="36">
        <v>50.3</v>
      </c>
      <c r="E10" s="36">
        <v>52.3</v>
      </c>
      <c r="F10" s="36">
        <v>54</v>
      </c>
      <c r="G10" s="140">
        <f>$H$33</f>
        <v>1.4028611669795507E-3</v>
      </c>
      <c r="H10" s="141" t="s">
        <v>206</v>
      </c>
      <c r="J10" s="141"/>
      <c r="K10" t="s">
        <v>205</v>
      </c>
      <c r="L10" s="29">
        <f t="shared" si="3"/>
        <v>66776.191548226619</v>
      </c>
      <c r="M10" s="29">
        <f t="shared" si="3"/>
        <v>70563.916699071386</v>
      </c>
      <c r="N10" s="29">
        <f t="shared" si="0"/>
        <v>73369.6390330305</v>
      </c>
      <c r="O10" s="29">
        <f t="shared" si="0"/>
        <v>75754.503016895731</v>
      </c>
      <c r="P10" s="1">
        <f t="shared" si="4"/>
        <v>75754.503016895731</v>
      </c>
      <c r="Q10" s="1">
        <f t="shared" si="4"/>
        <v>75754.503016895731</v>
      </c>
      <c r="R10" s="1">
        <f t="shared" si="4"/>
        <v>75754.503016895731</v>
      </c>
    </row>
    <row r="11" spans="2:18">
      <c r="B11" s="142" t="s">
        <v>207</v>
      </c>
      <c r="C11" s="142">
        <v>10.3</v>
      </c>
      <c r="D11" s="142">
        <v>7.3</v>
      </c>
      <c r="E11" s="142">
        <v>7.3</v>
      </c>
      <c r="F11" s="142">
        <v>7.3</v>
      </c>
      <c r="G11" s="140">
        <v>0</v>
      </c>
      <c r="H11" s="37"/>
      <c r="J11" s="37"/>
      <c r="K11" s="6" t="s">
        <v>207</v>
      </c>
      <c r="L11" s="29">
        <f t="shared" si="3"/>
        <v>0</v>
      </c>
      <c r="M11" s="29">
        <f t="shared" si="3"/>
        <v>0</v>
      </c>
      <c r="N11" s="29">
        <f>F11*$G11*1000000</f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</row>
    <row r="12" spans="2:18">
      <c r="B12" s="36"/>
      <c r="C12" s="36"/>
      <c r="D12" s="36"/>
      <c r="E12" s="36"/>
      <c r="F12" s="36"/>
      <c r="G12" s="36"/>
      <c r="H12" s="36"/>
      <c r="K12" s="10"/>
      <c r="L12" s="154">
        <f>SUM(L4:L11)</f>
        <v>1064672.2332090512</v>
      </c>
      <c r="M12" s="154">
        <f t="shared" ref="M12:R12" si="5">SUM(M4:M11)</f>
        <v>1064308.7846252311</v>
      </c>
      <c r="N12" s="154">
        <f t="shared" si="5"/>
        <v>1702705.3298889874</v>
      </c>
      <c r="O12" s="154">
        <f t="shared" si="5"/>
        <v>1710855.7129487759</v>
      </c>
      <c r="P12" s="154">
        <f t="shared" si="5"/>
        <v>1710855.7129487759</v>
      </c>
      <c r="Q12" s="154">
        <f t="shared" si="5"/>
        <v>1710855.7129487759</v>
      </c>
      <c r="R12" s="154">
        <f t="shared" si="5"/>
        <v>1710855.7129487759</v>
      </c>
    </row>
    <row r="13" spans="2:18">
      <c r="B13" s="36" t="s">
        <v>208</v>
      </c>
      <c r="C13" s="36" t="s">
        <v>209</v>
      </c>
      <c r="D13" s="36"/>
      <c r="E13" s="36"/>
      <c r="F13" s="36"/>
      <c r="G13" s="36"/>
      <c r="H13" s="36"/>
    </row>
    <row r="14" spans="2:18">
      <c r="B14" s="36"/>
      <c r="C14" s="36"/>
      <c r="D14" s="36"/>
      <c r="E14" s="36"/>
      <c r="F14" s="36"/>
      <c r="G14" s="36"/>
      <c r="H14" s="36"/>
    </row>
    <row r="15" spans="2:18">
      <c r="B15" s="143"/>
      <c r="C15" s="144"/>
      <c r="D15" s="144"/>
      <c r="E15" s="144"/>
      <c r="F15" s="144"/>
      <c r="G15" s="144"/>
      <c r="H15" s="145"/>
      <c r="K15" t="str">
        <f>K4</f>
        <v>Retrofit</v>
      </c>
      <c r="L15" s="184">
        <f>L4</f>
        <v>817089.36343986634</v>
      </c>
      <c r="M15" s="184">
        <f>M4+L4/2</f>
        <v>1187581.6192587051</v>
      </c>
      <c r="N15" s="184">
        <f>N4+M4+$L4/2</f>
        <v>1688489.9165749312</v>
      </c>
      <c r="O15" s="8">
        <f>O4/2+SUM($L4:N4)</f>
        <v>2347488.7469529775</v>
      </c>
      <c r="P15" s="8">
        <f>P4/2+SUM($L4:O4)</f>
        <v>2848397.0442692037</v>
      </c>
      <c r="Q15" s="8">
        <f>Q4/2+SUM($L4:P4)</f>
        <v>3349305.3415854299</v>
      </c>
      <c r="R15" s="8">
        <f>R4/2+SUM($L4:Q4)</f>
        <v>3850213.638901656</v>
      </c>
    </row>
    <row r="16" spans="2:18">
      <c r="B16" s="146"/>
      <c r="C16" s="36" t="s">
        <v>210</v>
      </c>
      <c r="D16" s="36" t="s">
        <v>224</v>
      </c>
      <c r="E16" s="36" t="s">
        <v>225</v>
      </c>
      <c r="F16" s="36"/>
      <c r="G16" s="36"/>
      <c r="H16" s="147"/>
      <c r="K16" t="str">
        <f t="shared" ref="K16:L22" si="6">K5</f>
        <v>Small Business</v>
      </c>
      <c r="L16" s="184">
        <f t="shared" si="6"/>
        <v>92709.546740848513</v>
      </c>
      <c r="M16" s="184">
        <f t="shared" ref="M16:M22" si="7">M5+L5/2</f>
        <v>112081.69083595119</v>
      </c>
      <c r="N16" s="184">
        <f t="shared" ref="N16:N22" si="8">N5+M5+$L5/2</f>
        <v>145060.45995023311</v>
      </c>
      <c r="O16" s="8">
        <f>O5/2+SUM($L5:N5)</f>
        <v>209057.72169298306</v>
      </c>
      <c r="P16" s="8">
        <f>P5/2+SUM($L5:O5)</f>
        <v>244342.69843763433</v>
      </c>
      <c r="Q16" s="8">
        <f>Q5/2+SUM($L5:P5)</f>
        <v>279627.67518228566</v>
      </c>
      <c r="R16" s="8">
        <f>R5/2+SUM($L5:Q5)</f>
        <v>314912.65192693693</v>
      </c>
    </row>
    <row r="17" spans="2:18">
      <c r="B17" s="146" t="s">
        <v>89</v>
      </c>
      <c r="C17" s="148">
        <v>4801697</v>
      </c>
      <c r="D17" s="148">
        <v>16284</v>
      </c>
      <c r="E17" s="149">
        <f>D17/C17</f>
        <v>3.391301033780349E-3</v>
      </c>
      <c r="F17" s="36"/>
      <c r="G17" s="36"/>
      <c r="H17" s="147"/>
      <c r="K17" t="str">
        <f t="shared" si="6"/>
        <v>Energy Performance Program</v>
      </c>
      <c r="L17" s="184">
        <f t="shared" si="6"/>
        <v>50275.326342052183</v>
      </c>
      <c r="M17" s="184">
        <f t="shared" si="7"/>
        <v>65035.055176416121</v>
      </c>
      <c r="N17" s="184">
        <f>N6+M6+$L6/2</f>
        <v>143676.73537201152</v>
      </c>
      <c r="O17" s="8">
        <f>O6/2+SUM($L6:N6)</f>
        <v>209864.89436361229</v>
      </c>
      <c r="P17" s="8">
        <f>P6/2+SUM($L6:O6)</f>
        <v>291965.88600476173</v>
      </c>
      <c r="Q17" s="8">
        <f>Q6/2+SUM($L6:P6)</f>
        <v>374066.87764591113</v>
      </c>
      <c r="R17" s="8">
        <f>R6/2+SUM($L6:Q6)</f>
        <v>456167.86928706057</v>
      </c>
    </row>
    <row r="18" spans="2:18">
      <c r="B18" s="146" t="s">
        <v>211</v>
      </c>
      <c r="C18" s="148">
        <v>446066</v>
      </c>
      <c r="D18" s="148">
        <v>1793</v>
      </c>
      <c r="E18" s="149">
        <f t="shared" ref="E18:E19" si="9">D18/C18</f>
        <v>4.0195845457847044E-3</v>
      </c>
      <c r="F18" s="36"/>
      <c r="G18" s="36"/>
      <c r="H18" s="147"/>
      <c r="K18" t="str">
        <f t="shared" si="6"/>
        <v>Energy Management</v>
      </c>
      <c r="L18" s="184">
        <f t="shared" si="6"/>
        <v>37821.8051380576</v>
      </c>
      <c r="M18" s="184">
        <f t="shared" si="7"/>
        <v>127994.5234854998</v>
      </c>
      <c r="N18" s="184">
        <f t="shared" si="8"/>
        <v>393669.64250405075</v>
      </c>
      <c r="O18" s="8">
        <f>O7/2+SUM($L7:N7)</f>
        <v>545418.10458235501</v>
      </c>
      <c r="P18" s="8">
        <f>P7/2+SUM($L7:O7)</f>
        <v>811093.22360090597</v>
      </c>
      <c r="Q18" s="8">
        <f>Q7/2+SUM($L7:P7)</f>
        <v>1076768.3426194568</v>
      </c>
      <c r="R18" s="8">
        <f>R7/2+SUM($L7:Q7)</f>
        <v>1342443.4616380078</v>
      </c>
    </row>
    <row r="19" spans="2:18">
      <c r="B19" s="146" t="s">
        <v>212</v>
      </c>
      <c r="C19" s="148">
        <v>54040</v>
      </c>
      <c r="D19" s="148">
        <v>126</v>
      </c>
      <c r="E19" s="149">
        <f t="shared" si="9"/>
        <v>2.3316062176165801E-3</v>
      </c>
      <c r="F19" s="36"/>
      <c r="G19" s="36"/>
      <c r="H19" s="147"/>
      <c r="K19" t="str">
        <f t="shared" si="6"/>
        <v>Customer Solutions</v>
      </c>
      <c r="L19" s="184">
        <f t="shared" si="6"/>
        <v>0</v>
      </c>
      <c r="M19" s="184">
        <f t="shared" si="7"/>
        <v>0</v>
      </c>
      <c r="N19" s="184">
        <f t="shared" si="8"/>
        <v>751131.82521130238</v>
      </c>
      <c r="O19" s="8">
        <f>O8/2+SUM($L8:N8)</f>
        <v>1126697.7378169536</v>
      </c>
      <c r="P19" s="8">
        <f>P8/2+SUM($L8:O8)</f>
        <v>1877829.5630282559</v>
      </c>
      <c r="Q19" s="8">
        <f>Q8/2+SUM($L8:P8)</f>
        <v>2628961.3882395583</v>
      </c>
      <c r="R19" s="8">
        <f>R8/2+SUM($L8:Q8)</f>
        <v>3380093.2134508607</v>
      </c>
    </row>
    <row r="20" spans="2:18">
      <c r="B20" s="146"/>
      <c r="C20" s="36"/>
      <c r="D20" s="36"/>
      <c r="E20" s="36"/>
      <c r="F20" s="36"/>
      <c r="G20" s="36"/>
      <c r="H20" s="147"/>
      <c r="K20" t="str">
        <f t="shared" si="6"/>
        <v>Local Initiatives</v>
      </c>
      <c r="L20" s="184">
        <f t="shared" si="6"/>
        <v>0</v>
      </c>
      <c r="M20" s="184">
        <f t="shared" si="7"/>
        <v>0</v>
      </c>
      <c r="N20" s="184">
        <f t="shared" si="8"/>
        <v>0</v>
      </c>
      <c r="O20" s="8">
        <f>O9/2+SUM($L9:N9)</f>
        <v>0</v>
      </c>
      <c r="P20" s="8">
        <f>P9/2+SUM($L9:O9)</f>
        <v>0</v>
      </c>
      <c r="Q20" s="8">
        <f>Q9/2+SUM($L9:P9)</f>
        <v>0</v>
      </c>
      <c r="R20" s="8">
        <f>R9/2+SUM($L9:Q9)</f>
        <v>0</v>
      </c>
    </row>
    <row r="21" spans="2:18">
      <c r="B21" s="146"/>
      <c r="C21" s="36"/>
      <c r="D21" s="36"/>
      <c r="E21" s="36"/>
      <c r="F21" s="36"/>
      <c r="G21" s="36"/>
      <c r="H21" s="147"/>
      <c r="K21" t="str">
        <f t="shared" si="6"/>
        <v>Energy Affordability Program</v>
      </c>
      <c r="L21" s="184">
        <f t="shared" si="6"/>
        <v>66776.191548226619</v>
      </c>
      <c r="M21" s="184">
        <f t="shared" si="7"/>
        <v>103952.0124731847</v>
      </c>
      <c r="N21" s="184">
        <f t="shared" si="8"/>
        <v>177321.65150621522</v>
      </c>
      <c r="O21" s="8">
        <f>O10/2+SUM($L10:N10)</f>
        <v>248586.99878877634</v>
      </c>
      <c r="P21" s="8">
        <f>P10/2+SUM($L10:O10)</f>
        <v>324341.50180567207</v>
      </c>
      <c r="Q21" s="8">
        <f>Q10/2+SUM($L10:P10)</f>
        <v>400096.0048225678</v>
      </c>
      <c r="R21" s="8">
        <f>R10/2+SUM($L10:Q10)</f>
        <v>475850.50783946353</v>
      </c>
    </row>
    <row r="22" spans="2:18">
      <c r="B22" s="146" t="s">
        <v>213</v>
      </c>
      <c r="C22" s="150">
        <v>2016</v>
      </c>
      <c r="D22" s="150">
        <v>2017</v>
      </c>
      <c r="E22" s="150">
        <v>2018</v>
      </c>
      <c r="F22" s="150">
        <v>2019</v>
      </c>
      <c r="G22" s="150">
        <v>2020</v>
      </c>
      <c r="H22" s="151" t="s">
        <v>214</v>
      </c>
      <c r="I22" s="134"/>
      <c r="J22" s="134"/>
      <c r="K22" t="str">
        <f t="shared" si="6"/>
        <v>First Nations Program</v>
      </c>
      <c r="L22" s="184">
        <f t="shared" si="6"/>
        <v>0</v>
      </c>
      <c r="M22" s="184">
        <f t="shared" si="7"/>
        <v>0</v>
      </c>
      <c r="N22" s="184">
        <f t="shared" si="8"/>
        <v>0</v>
      </c>
      <c r="O22" s="8">
        <f>O11/2+SUM($L11:N11)</f>
        <v>0</v>
      </c>
      <c r="P22" s="8">
        <f>P11/2+SUM($L11:O11)</f>
        <v>0</v>
      </c>
      <c r="Q22" s="8">
        <f>Q11/2+SUM($L11:P11)</f>
        <v>0</v>
      </c>
      <c r="R22" s="8">
        <f>R11/2+SUM($L11:Q11)</f>
        <v>0</v>
      </c>
    </row>
    <row r="23" spans="2:18">
      <c r="B23" s="146" t="s">
        <v>210</v>
      </c>
      <c r="C23" s="152">
        <v>135092458977</v>
      </c>
      <c r="D23" s="152">
        <v>131507457610.90997</v>
      </c>
      <c r="E23" s="152">
        <v>137831974214.90002</v>
      </c>
      <c r="F23" s="152">
        <v>135053462090.45892</v>
      </c>
      <c r="G23" s="152">
        <v>133510137227.58061</v>
      </c>
      <c r="H23" s="153">
        <f t="shared" ref="H23:H24" si="10">AVERAGE(E23:G23)</f>
        <v>135465191177.64653</v>
      </c>
      <c r="I23" s="154"/>
      <c r="J23" s="154"/>
      <c r="K23" s="10" t="s">
        <v>146</v>
      </c>
      <c r="L23" s="154">
        <f>SUM(L15:L22)</f>
        <v>1064672.2332090512</v>
      </c>
      <c r="M23" s="154">
        <f t="shared" ref="M23:R23" si="11">SUM(M15:M22)</f>
        <v>1596644.9012297569</v>
      </c>
      <c r="N23" s="154">
        <f t="shared" si="11"/>
        <v>3299350.2311187442</v>
      </c>
      <c r="O23" s="154">
        <f t="shared" si="11"/>
        <v>4687114.2041976582</v>
      </c>
      <c r="P23" s="154">
        <f t="shared" si="11"/>
        <v>6397969.917146435</v>
      </c>
      <c r="Q23" s="154">
        <f t="shared" si="11"/>
        <v>8108825.6300952109</v>
      </c>
      <c r="R23" s="154">
        <f t="shared" si="11"/>
        <v>9819681.3430439848</v>
      </c>
    </row>
    <row r="24" spans="2:18">
      <c r="B24" s="146" t="s">
        <v>224</v>
      </c>
      <c r="C24" s="155">
        <v>318832369</v>
      </c>
      <c r="D24" s="155">
        <v>309356000.38</v>
      </c>
      <c r="E24" s="155">
        <v>317405455.72000003</v>
      </c>
      <c r="F24" s="155">
        <v>311498207.91000003</v>
      </c>
      <c r="G24" s="155">
        <v>308328909</v>
      </c>
      <c r="H24" s="153">
        <f t="shared" si="10"/>
        <v>312410857.54333335</v>
      </c>
      <c r="I24" s="154"/>
      <c r="J24" s="154"/>
    </row>
    <row r="25" spans="2:18">
      <c r="B25" s="146" t="s">
        <v>226</v>
      </c>
      <c r="C25" s="149">
        <f>C24/C23</f>
        <v>2.3601048601408787E-3</v>
      </c>
      <c r="D25" s="149">
        <f t="shared" ref="D25:G25" si="12">D24/D23</f>
        <v>2.3523837050769322E-3</v>
      </c>
      <c r="E25" s="149">
        <f t="shared" si="12"/>
        <v>2.3028434260480004E-3</v>
      </c>
      <c r="F25" s="149">
        <f t="shared" si="12"/>
        <v>2.306480730581777E-3</v>
      </c>
      <c r="G25" s="149">
        <f t="shared" si="12"/>
        <v>2.3094044797094646E-3</v>
      </c>
      <c r="H25" s="156">
        <f>H24/H23</f>
        <v>2.3062076303693659E-3</v>
      </c>
      <c r="I25" s="157"/>
      <c r="J25" s="157"/>
      <c r="K25" t="str">
        <f>'Summary Tables'!B12</f>
        <v>Residential</v>
      </c>
      <c r="L25" s="1">
        <f>$K$44*L$15+$K$45*L$16+$K$46*L$17+$K$47*L$18+$K$48*L$19+$K$49*L$20+$K$50*L$21</f>
        <v>66776.191548226619</v>
      </c>
      <c r="M25" s="1">
        <f>$K$44*M$15+$K$45*M$16+$K$46*M$17+$K$47*M$18+$K$48*M$19+$K$49*M$20+$K$50*M$21</f>
        <v>103952.0124731847</v>
      </c>
      <c r="N25" s="1">
        <f t="shared" ref="N25:R25" si="13">$K$44*N$15+$K$45*N$16+$K$46*N$17+$K$47*N$18+$K$48*N$19+$K$49*N$20+$K$50*N$21</f>
        <v>177321.65150621522</v>
      </c>
      <c r="O25" s="1">
        <f t="shared" si="13"/>
        <v>248586.99878877634</v>
      </c>
      <c r="P25" s="1">
        <f t="shared" si="13"/>
        <v>324341.50180567207</v>
      </c>
      <c r="Q25" s="1">
        <f t="shared" si="13"/>
        <v>400096.0048225678</v>
      </c>
      <c r="R25" s="1">
        <f t="shared" si="13"/>
        <v>475850.50783946353</v>
      </c>
    </row>
    <row r="26" spans="2:18">
      <c r="B26" s="146"/>
      <c r="C26" s="36"/>
      <c r="D26" s="36"/>
      <c r="E26" s="36"/>
      <c r="F26" s="36"/>
      <c r="G26" s="36"/>
      <c r="H26" s="158"/>
      <c r="I26" s="10"/>
      <c r="J26" s="10"/>
      <c r="K26" t="str">
        <f>'Summary Tables'!B13</f>
        <v>GS &lt; 50</v>
      </c>
      <c r="L26" s="1">
        <f>$L$44*L$15+$L$45*L$16+$L$46*L$17+$L$47*L$18+$L$48*L$19+$L$49*L$20+$L$50*L$21</f>
        <v>287710.93292673025</v>
      </c>
      <c r="M26" s="1">
        <f>$L$44*M$15+$L$45*M$16+$L$46*M$17+$L$47*M$18+$L$48*M$19+$L$49*M$20+$L$50*M$21</f>
        <v>397768.92656703235</v>
      </c>
      <c r="N26" s="1">
        <f t="shared" ref="N26:R26" si="14">$L$44*N$15+$L$45*N$16+$L$46*N$17+$L$47*N$18+$L$48*N$19+$L$49*N$20+$L$50*N$21</f>
        <v>740459.84940176818</v>
      </c>
      <c r="O26" s="1">
        <f t="shared" si="14"/>
        <v>1056698.5707161676</v>
      </c>
      <c r="P26" s="1">
        <f t="shared" si="14"/>
        <v>1401465.0804182356</v>
      </c>
      <c r="Q26" s="1">
        <f t="shared" si="14"/>
        <v>1746231.5901203044</v>
      </c>
      <c r="R26" s="1">
        <f t="shared" si="14"/>
        <v>2090998.0998223722</v>
      </c>
    </row>
    <row r="27" spans="2:18">
      <c r="B27" s="146" t="s">
        <v>208</v>
      </c>
      <c r="C27" s="36" t="s">
        <v>215</v>
      </c>
      <c r="D27" s="36"/>
      <c r="E27" s="36"/>
      <c r="F27" s="36"/>
      <c r="G27" s="36"/>
      <c r="H27" s="147"/>
      <c r="K27" t="str">
        <f>'Summary Tables'!B14</f>
        <v>GS &gt; 50</v>
      </c>
      <c r="L27" s="1">
        <f>$M$44*L$15+$M$45*L$16+$M$46*L$17+$M$47*L$18+$M$48*L$19+$M$49*L$20+$M$50*L$21</f>
        <v>710185.10873409442</v>
      </c>
      <c r="M27" s="1">
        <f t="shared" ref="M27:R27" si="15">$M$44*M$15+$M$45*M$16+$M$46*M$17+$M$47*M$18+$M$48*M$19+$M$49*M$20+$M$50*M$21</f>
        <v>1094923.96218954</v>
      </c>
      <c r="N27" s="1">
        <f t="shared" si="15"/>
        <v>2381568.7302107606</v>
      </c>
      <c r="O27" s="1">
        <f t="shared" si="15"/>
        <v>3381828.6346927136</v>
      </c>
      <c r="P27" s="1">
        <f t="shared" si="15"/>
        <v>4672163.334922526</v>
      </c>
      <c r="Q27" s="1">
        <f t="shared" si="15"/>
        <v>5962498.0351523375</v>
      </c>
      <c r="R27" s="1">
        <f t="shared" si="15"/>
        <v>7252832.735382149</v>
      </c>
    </row>
    <row r="28" spans="2:18">
      <c r="B28" s="146"/>
      <c r="C28" s="36"/>
      <c r="D28" s="36"/>
      <c r="E28" s="36"/>
      <c r="F28" s="36"/>
      <c r="G28" s="36"/>
      <c r="H28" s="147"/>
      <c r="K28" t="str">
        <f>'Summary Tables'!B15</f>
        <v>Street Light</v>
      </c>
      <c r="L28" s="1"/>
      <c r="M28" s="1"/>
      <c r="N28" s="1"/>
      <c r="O28" s="1"/>
      <c r="P28" s="1"/>
      <c r="Q28" s="1"/>
      <c r="R28" s="1"/>
    </row>
    <row r="29" spans="2:18">
      <c r="B29" s="143"/>
      <c r="C29" s="144"/>
      <c r="D29" s="144"/>
      <c r="E29" s="144"/>
      <c r="F29" s="144"/>
      <c r="G29" s="144"/>
      <c r="H29" s="145"/>
      <c r="K29" t="str">
        <f>'Summary Tables'!B16</f>
        <v>USL</v>
      </c>
      <c r="L29" s="1"/>
    </row>
    <row r="30" spans="2:18">
      <c r="B30" s="146" t="s">
        <v>216</v>
      </c>
      <c r="C30" s="36">
        <f>C22</f>
        <v>2016</v>
      </c>
      <c r="D30" s="36">
        <f t="shared" ref="D30:F30" si="16">D22</f>
        <v>2017</v>
      </c>
      <c r="E30" s="36">
        <f t="shared" si="16"/>
        <v>2018</v>
      </c>
      <c r="F30" s="36">
        <f t="shared" si="16"/>
        <v>2019</v>
      </c>
      <c r="G30" s="36"/>
      <c r="H30" s="147" t="s">
        <v>217</v>
      </c>
      <c r="K30" s="10" t="s">
        <v>146</v>
      </c>
      <c r="L30" s="154">
        <f>SUM(L25:L29)</f>
        <v>1064672.2332090512</v>
      </c>
      <c r="M30" s="154">
        <f t="shared" ref="M30:R30" si="17">SUM(M25:M29)</f>
        <v>1596644.9012297571</v>
      </c>
      <c r="N30" s="154">
        <f t="shared" si="17"/>
        <v>3299350.2311187442</v>
      </c>
      <c r="O30" s="154">
        <f t="shared" si="17"/>
        <v>4687114.2041976573</v>
      </c>
      <c r="P30" s="154">
        <f t="shared" si="17"/>
        <v>6397969.9171464331</v>
      </c>
      <c r="Q30" s="154">
        <f t="shared" si="17"/>
        <v>8108825.6300952099</v>
      </c>
      <c r="R30" s="154">
        <f t="shared" si="17"/>
        <v>9819681.3430439848</v>
      </c>
    </row>
    <row r="31" spans="2:18" ht="26.25" customHeight="1">
      <c r="B31" s="146" t="s">
        <v>210</v>
      </c>
      <c r="C31" s="159">
        <v>1286980</v>
      </c>
      <c r="D31" s="159">
        <v>1329050</v>
      </c>
      <c r="E31" s="159">
        <v>1358300</v>
      </c>
      <c r="F31" s="159">
        <v>1400400</v>
      </c>
      <c r="G31" s="217" t="s">
        <v>218</v>
      </c>
      <c r="H31" s="160">
        <f>AVERAGE(C31:F31)</f>
        <v>1343682.5</v>
      </c>
    </row>
    <row r="32" spans="2:18">
      <c r="B32" s="146" t="s">
        <v>185</v>
      </c>
      <c r="C32" s="159">
        <v>1860</v>
      </c>
      <c r="D32" s="159">
        <v>1890</v>
      </c>
      <c r="E32" s="159">
        <v>1830</v>
      </c>
      <c r="F32" s="159">
        <v>1960</v>
      </c>
      <c r="G32" s="217"/>
      <c r="H32" s="160">
        <f>AVERAGE(C32:F32)</f>
        <v>1885</v>
      </c>
    </row>
    <row r="33" spans="2:16">
      <c r="B33" s="146"/>
      <c r="C33" s="161">
        <f>C32/C31</f>
        <v>1.4452439043341778E-3</v>
      </c>
      <c r="D33" s="161">
        <f t="shared" ref="D33:F33" si="18">D32/D31</f>
        <v>1.4220683947180318E-3</v>
      </c>
      <c r="E33" s="161">
        <f t="shared" si="18"/>
        <v>1.3472723257012442E-3</v>
      </c>
      <c r="F33" s="161">
        <f t="shared" si="18"/>
        <v>1.3996001142530705E-3</v>
      </c>
      <c r="G33" s="36"/>
      <c r="H33" s="156">
        <f>H32/H31</f>
        <v>1.4028611669795507E-3</v>
      </c>
      <c r="L33" s="187" t="s">
        <v>253</v>
      </c>
      <c r="M33" s="185"/>
      <c r="N33" s="185"/>
      <c r="O33" s="185"/>
      <c r="P33" s="185"/>
    </row>
    <row r="34" spans="2:16">
      <c r="B34" s="146"/>
      <c r="C34" s="36"/>
      <c r="D34" s="36"/>
      <c r="E34" s="36"/>
      <c r="F34" s="36"/>
      <c r="G34" s="36"/>
      <c r="H34" s="147"/>
    </row>
    <row r="35" spans="2:16">
      <c r="B35" s="146" t="s">
        <v>208</v>
      </c>
      <c r="C35" s="36" t="s">
        <v>219</v>
      </c>
      <c r="D35" s="36"/>
      <c r="E35" s="36"/>
      <c r="F35" s="36"/>
      <c r="G35" s="36"/>
      <c r="H35" s="147"/>
    </row>
    <row r="36" spans="2:16">
      <c r="B36" s="146"/>
      <c r="C36" s="36" t="s">
        <v>220</v>
      </c>
      <c r="D36" s="36"/>
      <c r="E36" s="36"/>
      <c r="F36" s="36"/>
      <c r="G36" s="36"/>
      <c r="H36" s="147"/>
    </row>
    <row r="37" spans="2:16">
      <c r="B37" s="162"/>
      <c r="C37" s="163"/>
      <c r="D37" s="163"/>
      <c r="E37" s="163"/>
      <c r="F37" s="163"/>
      <c r="G37" s="163"/>
      <c r="H37" s="164"/>
    </row>
    <row r="40" spans="2:16">
      <c r="B40" s="36"/>
      <c r="C40" s="138" t="s">
        <v>197</v>
      </c>
      <c r="D40" s="138"/>
      <c r="E40" s="138"/>
      <c r="F40" s="138"/>
    </row>
    <row r="41" spans="2:16">
      <c r="B41" s="36"/>
      <c r="C41" s="165">
        <v>2021</v>
      </c>
      <c r="D41" s="165">
        <v>2022</v>
      </c>
      <c r="E41" s="165">
        <v>2023</v>
      </c>
      <c r="F41" s="165">
        <v>2024</v>
      </c>
      <c r="G41" s="36" t="s">
        <v>221</v>
      </c>
      <c r="K41" s="36" t="s">
        <v>89</v>
      </c>
      <c r="L41" s="36" t="s">
        <v>222</v>
      </c>
      <c r="M41" s="36" t="s">
        <v>92</v>
      </c>
    </row>
    <row r="42" spans="2:16">
      <c r="B42" s="36" t="s">
        <v>223</v>
      </c>
      <c r="C42" s="188">
        <v>0</v>
      </c>
      <c r="D42" s="188">
        <v>0.5</v>
      </c>
      <c r="E42" s="188">
        <v>0.5</v>
      </c>
      <c r="F42" s="166">
        <v>0</v>
      </c>
    </row>
    <row r="43" spans="2:16">
      <c r="B43" s="36"/>
      <c r="C43" s="138"/>
      <c r="D43" s="138"/>
      <c r="E43" s="138"/>
      <c r="F43" s="138"/>
    </row>
    <row r="44" spans="2:16">
      <c r="B44" s="36" t="s">
        <v>198</v>
      </c>
      <c r="C44" s="167">
        <f>C$42*L4</f>
        <v>0</v>
      </c>
      <c r="D44" s="167">
        <f t="shared" ref="C44:F50" si="19">D$42*M4</f>
        <v>389518.46876938589</v>
      </c>
      <c r="E44" s="167">
        <f t="shared" si="19"/>
        <v>250454.14865811312</v>
      </c>
      <c r="F44" s="167">
        <f t="shared" si="19"/>
        <v>0</v>
      </c>
      <c r="G44" s="1">
        <f>SUM(C44:F44)</f>
        <v>639972.61742749903</v>
      </c>
      <c r="L44" s="183">
        <v>0.25</v>
      </c>
      <c r="M44" s="183">
        <v>0.75</v>
      </c>
      <c r="N44" s="168">
        <f>SUM(K44:M44)</f>
        <v>1</v>
      </c>
    </row>
    <row r="45" spans="2:16">
      <c r="B45" s="142" t="s">
        <v>200</v>
      </c>
      <c r="C45" s="169">
        <f>C$42*L5</f>
        <v>0</v>
      </c>
      <c r="D45" s="169">
        <f t="shared" si="19"/>
        <v>32863.458732763465</v>
      </c>
      <c r="E45" s="169">
        <f t="shared" si="19"/>
        <v>16489.384557140969</v>
      </c>
      <c r="F45" s="169">
        <f t="shared" si="19"/>
        <v>0</v>
      </c>
      <c r="G45" s="1">
        <f t="shared" ref="G45:G51" si="20">SUM(C45:F45)</f>
        <v>49352.843289904435</v>
      </c>
      <c r="L45" s="183">
        <v>0.9</v>
      </c>
      <c r="M45" s="183">
        <v>0.1</v>
      </c>
      <c r="N45" s="168">
        <f>SUM(K45:M45)</f>
        <v>1</v>
      </c>
    </row>
    <row r="46" spans="2:16">
      <c r="B46" s="36" t="s">
        <v>201</v>
      </c>
      <c r="C46" s="167">
        <f t="shared" si="19"/>
        <v>0</v>
      </c>
      <c r="D46" s="167">
        <f>D$42*M6</f>
        <v>19948.696002695015</v>
      </c>
      <c r="E46" s="167">
        <f>E$42*N6</f>
        <v>39320.840097797693</v>
      </c>
      <c r="F46" s="167">
        <f t="shared" si="19"/>
        <v>0</v>
      </c>
      <c r="G46" s="1">
        <f t="shared" si="20"/>
        <v>59269.536100492711</v>
      </c>
      <c r="L46" s="183">
        <v>0</v>
      </c>
      <c r="M46" s="183">
        <v>1</v>
      </c>
      <c r="N46" s="168">
        <f>SUM(K46:M46)</f>
        <v>1</v>
      </c>
    </row>
    <row r="47" spans="2:16">
      <c r="B47" s="142" t="s">
        <v>202</v>
      </c>
      <c r="C47" s="169">
        <f t="shared" si="19"/>
        <v>0</v>
      </c>
      <c r="D47" s="169">
        <f t="shared" si="19"/>
        <v>54541.810458235501</v>
      </c>
      <c r="E47" s="169">
        <f t="shared" si="19"/>
        <v>132837.55950927548</v>
      </c>
      <c r="F47" s="169">
        <f t="shared" si="19"/>
        <v>0</v>
      </c>
      <c r="G47" s="1">
        <f t="shared" si="20"/>
        <v>187379.36996751098</v>
      </c>
      <c r="L47" s="183">
        <f>L46</f>
        <v>0</v>
      </c>
      <c r="M47" s="183">
        <f>M46</f>
        <v>1</v>
      </c>
      <c r="N47" s="168">
        <f>SUM(K47:M47)</f>
        <v>1</v>
      </c>
    </row>
    <row r="48" spans="2:16">
      <c r="B48" s="36" t="s">
        <v>203</v>
      </c>
      <c r="C48" s="167">
        <f t="shared" si="19"/>
        <v>0</v>
      </c>
      <c r="D48" s="167">
        <f t="shared" si="19"/>
        <v>0</v>
      </c>
      <c r="E48" s="167">
        <f t="shared" si="19"/>
        <v>375565.91260565119</v>
      </c>
      <c r="F48" s="167">
        <f t="shared" si="19"/>
        <v>0</v>
      </c>
      <c r="G48" s="1">
        <f t="shared" si="20"/>
        <v>375565.91260565119</v>
      </c>
      <c r="L48" s="183">
        <f>L44</f>
        <v>0.25</v>
      </c>
      <c r="M48" s="183">
        <f t="shared" ref="M48" si="21">M44</f>
        <v>0.75</v>
      </c>
      <c r="N48" s="168">
        <f>SUM(K48:M48)</f>
        <v>1</v>
      </c>
    </row>
    <row r="49" spans="2:14">
      <c r="B49" s="142" t="s">
        <v>204</v>
      </c>
      <c r="C49" s="169">
        <f t="shared" si="19"/>
        <v>0</v>
      </c>
      <c r="D49" s="169">
        <f t="shared" si="19"/>
        <v>0</v>
      </c>
      <c r="E49" s="169">
        <f t="shared" si="19"/>
        <v>0</v>
      </c>
      <c r="F49" s="169">
        <f t="shared" si="19"/>
        <v>0</v>
      </c>
      <c r="G49" s="1">
        <f t="shared" si="20"/>
        <v>0</v>
      </c>
      <c r="N49" s="168"/>
    </row>
    <row r="50" spans="2:14">
      <c r="B50" s="36" t="s">
        <v>205</v>
      </c>
      <c r="C50" s="167">
        <f t="shared" si="19"/>
        <v>0</v>
      </c>
      <c r="D50" s="167">
        <f t="shared" si="19"/>
        <v>35281.958349535693</v>
      </c>
      <c r="E50" s="167">
        <f t="shared" si="19"/>
        <v>36684.81951651525</v>
      </c>
      <c r="F50" s="167">
        <f t="shared" si="19"/>
        <v>0</v>
      </c>
      <c r="G50" s="1">
        <f t="shared" si="20"/>
        <v>71966.77786605095</v>
      </c>
      <c r="K50" s="170">
        <v>1</v>
      </c>
      <c r="N50" s="168">
        <f>SUM(K50:M50)</f>
        <v>1</v>
      </c>
    </row>
    <row r="51" spans="2:14">
      <c r="B51" s="142" t="s">
        <v>207</v>
      </c>
      <c r="C51" s="169">
        <f>C$42*L11</f>
        <v>0</v>
      </c>
      <c r="D51" s="169">
        <f>D$42*M11</f>
        <v>0</v>
      </c>
      <c r="E51" s="169">
        <f>E$42*N11</f>
        <v>0</v>
      </c>
      <c r="F51" s="169">
        <f>F$42*N11</f>
        <v>0</v>
      </c>
      <c r="G51" s="1">
        <f t="shared" si="20"/>
        <v>0</v>
      </c>
    </row>
    <row r="53" spans="2:14">
      <c r="G53" s="1">
        <f>SUM(G44:G51)</f>
        <v>1383507.0572571093</v>
      </c>
    </row>
    <row r="55" spans="2:14">
      <c r="K55" t="str">
        <f>K41</f>
        <v>Residential</v>
      </c>
      <c r="L55" t="str">
        <f t="shared" ref="L55:M55" si="22">L41</f>
        <v>GS&lt; 50</v>
      </c>
      <c r="M55" t="str">
        <f t="shared" si="22"/>
        <v>GS &gt; 50</v>
      </c>
    </row>
    <row r="56" spans="2:14">
      <c r="K56" s="1">
        <f>K44*$G44</f>
        <v>0</v>
      </c>
      <c r="L56" s="1">
        <f t="shared" ref="L56:M56" si="23">L44*$G44</f>
        <v>159993.15435687476</v>
      </c>
      <c r="M56" s="1">
        <f t="shared" si="23"/>
        <v>479979.46307062428</v>
      </c>
      <c r="N56" s="1">
        <f t="shared" ref="N56:N62" si="24">SUM(K56:M56)</f>
        <v>639972.61742749903</v>
      </c>
    </row>
    <row r="57" spans="2:14">
      <c r="K57" s="1">
        <f t="shared" ref="K57:M62" si="25">K45*$G45</f>
        <v>0</v>
      </c>
      <c r="L57" s="1">
        <f t="shared" si="25"/>
        <v>44417.558960913993</v>
      </c>
      <c r="M57" s="1">
        <f t="shared" si="25"/>
        <v>4935.284328990444</v>
      </c>
      <c r="N57" s="1">
        <f t="shared" si="24"/>
        <v>49352.843289904435</v>
      </c>
    </row>
    <row r="58" spans="2:14">
      <c r="K58" s="1">
        <f t="shared" si="25"/>
        <v>0</v>
      </c>
      <c r="L58" s="1">
        <f t="shared" si="25"/>
        <v>0</v>
      </c>
      <c r="M58" s="1">
        <f t="shared" si="25"/>
        <v>59269.536100492711</v>
      </c>
      <c r="N58" s="1">
        <f t="shared" si="24"/>
        <v>59269.536100492711</v>
      </c>
    </row>
    <row r="59" spans="2:14">
      <c r="K59" s="1">
        <f t="shared" si="25"/>
        <v>0</v>
      </c>
      <c r="L59" s="1">
        <f t="shared" si="25"/>
        <v>0</v>
      </c>
      <c r="M59" s="1">
        <f t="shared" si="25"/>
        <v>187379.36996751098</v>
      </c>
      <c r="N59" s="1">
        <f t="shared" si="24"/>
        <v>187379.36996751098</v>
      </c>
    </row>
    <row r="60" spans="2:14">
      <c r="K60" s="1">
        <f t="shared" si="25"/>
        <v>0</v>
      </c>
      <c r="L60" s="1">
        <f t="shared" si="25"/>
        <v>93891.478151412797</v>
      </c>
      <c r="M60" s="1">
        <f t="shared" si="25"/>
        <v>281674.43445423839</v>
      </c>
      <c r="N60" s="1">
        <f t="shared" si="24"/>
        <v>375565.91260565119</v>
      </c>
    </row>
    <row r="61" spans="2:14">
      <c r="K61" s="1">
        <f t="shared" si="25"/>
        <v>0</v>
      </c>
      <c r="L61" s="1">
        <f t="shared" si="25"/>
        <v>0</v>
      </c>
      <c r="M61" s="1">
        <f t="shared" si="25"/>
        <v>0</v>
      </c>
      <c r="N61" s="1">
        <f t="shared" si="24"/>
        <v>0</v>
      </c>
    </row>
    <row r="62" spans="2:14">
      <c r="K62" s="1">
        <f t="shared" si="25"/>
        <v>71966.77786605095</v>
      </c>
      <c r="L62" s="1">
        <f t="shared" si="25"/>
        <v>0</v>
      </c>
      <c r="M62" s="1">
        <f t="shared" si="25"/>
        <v>0</v>
      </c>
      <c r="N62" s="1">
        <f t="shared" si="24"/>
        <v>71966.77786605095</v>
      </c>
    </row>
    <row r="63" spans="2:14">
      <c r="K63" s="1"/>
      <c r="L63" s="1"/>
      <c r="M63" s="1"/>
    </row>
    <row r="64" spans="2:14">
      <c r="J64" s="10" t="s">
        <v>146</v>
      </c>
      <c r="K64" s="154">
        <f>SUM(K56:K62)</f>
        <v>71966.77786605095</v>
      </c>
      <c r="L64" s="154">
        <f t="shared" ref="L64:M64" si="26">SUM(L56:L62)</f>
        <v>298302.19146920159</v>
      </c>
      <c r="M64" s="154">
        <f t="shared" si="26"/>
        <v>1013238.0879218568</v>
      </c>
      <c r="N64" s="154">
        <f>SUM(K64:M64)</f>
        <v>1383507.0572571093</v>
      </c>
    </row>
    <row r="65" spans="2:13">
      <c r="K65" s="1"/>
      <c r="L65" s="1"/>
      <c r="M65" s="1"/>
    </row>
    <row r="66" spans="2:13">
      <c r="K66" s="1"/>
      <c r="L66" s="1"/>
      <c r="M66" s="1"/>
    </row>
    <row r="71" spans="2:13">
      <c r="B71" s="36" t="s">
        <v>245</v>
      </c>
    </row>
    <row r="73" spans="2:13">
      <c r="C73" s="36" t="s">
        <v>246</v>
      </c>
      <c r="D73" s="36" t="s">
        <v>247</v>
      </c>
    </row>
    <row r="74" spans="2:13">
      <c r="B74">
        <v>2011</v>
      </c>
      <c r="C74" s="2">
        <v>603.48916260623798</v>
      </c>
      <c r="D74" s="2">
        <v>208339.57566311152</v>
      </c>
    </row>
    <row r="75" spans="2:13">
      <c r="B75">
        <f>B74+1</f>
        <v>2012</v>
      </c>
      <c r="C75" s="2">
        <v>2117.1805103361776</v>
      </c>
      <c r="D75" s="2">
        <v>900164.43934726948</v>
      </c>
    </row>
    <row r="76" spans="2:13">
      <c r="B76">
        <f t="shared" ref="B76:B83" si="27">B75+1</f>
        <v>2013</v>
      </c>
      <c r="C76" s="2">
        <v>1305.8977095307812</v>
      </c>
      <c r="D76" s="2">
        <v>637603.43599714234</v>
      </c>
    </row>
    <row r="77" spans="2:13">
      <c r="B77">
        <f t="shared" si="27"/>
        <v>2014</v>
      </c>
      <c r="C77" s="2">
        <v>1078.1446196321965</v>
      </c>
      <c r="D77" s="2">
        <v>526606.06366741424</v>
      </c>
    </row>
    <row r="78" spans="2:13">
      <c r="B78">
        <f t="shared" si="27"/>
        <v>2015</v>
      </c>
      <c r="C78" s="2">
        <v>1276.9184299013132</v>
      </c>
      <c r="D78" s="2">
        <v>810328.22937218589</v>
      </c>
    </row>
    <row r="79" spans="2:13">
      <c r="B79">
        <f t="shared" si="27"/>
        <v>2016</v>
      </c>
      <c r="C79" s="2">
        <v>935.76241447752466</v>
      </c>
      <c r="D79" s="2">
        <v>532464.03661474865</v>
      </c>
    </row>
    <row r="80" spans="2:13">
      <c r="B80">
        <f t="shared" si="27"/>
        <v>2017</v>
      </c>
      <c r="C80" s="2">
        <v>3839.3389398490922</v>
      </c>
      <c r="D80" s="2">
        <v>2055466.8171984977</v>
      </c>
    </row>
    <row r="81" spans="2:5">
      <c r="B81">
        <f t="shared" si="27"/>
        <v>2018</v>
      </c>
      <c r="C81" s="2">
        <v>2973.9260772765961</v>
      </c>
      <c r="D81" s="2">
        <v>1145794.989144874</v>
      </c>
    </row>
    <row r="82" spans="2:5">
      <c r="B82">
        <f t="shared" si="27"/>
        <v>2019</v>
      </c>
      <c r="C82" s="2">
        <v>1536.6024000000002</v>
      </c>
      <c r="D82" s="2">
        <v>1193623.04</v>
      </c>
    </row>
    <row r="83" spans="2:5">
      <c r="B83">
        <f t="shared" si="27"/>
        <v>2020</v>
      </c>
      <c r="C83" s="2">
        <v>646.5744000000002</v>
      </c>
      <c r="D83" s="2">
        <v>298132.65000000002</v>
      </c>
    </row>
    <row r="84" spans="2:5">
      <c r="C84" s="2">
        <f>SUM(C74:C83)</f>
        <v>16313.834663609918</v>
      </c>
      <c r="D84" s="2">
        <f>SUM(D74:D83)</f>
        <v>8308523.277005244</v>
      </c>
      <c r="E84" s="218">
        <f>C84/D84</f>
        <v>1.9635059227384316E-3</v>
      </c>
    </row>
    <row r="85" spans="2:5">
      <c r="E85" s="36" t="s">
        <v>276</v>
      </c>
    </row>
  </sheetData>
  <mergeCells count="1">
    <mergeCell ref="G31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>
    <tabColor rgb="FFFF0000"/>
  </sheetPr>
  <dimension ref="B1:N50"/>
  <sheetViews>
    <sheetView tabSelected="1" topLeftCell="A22" workbookViewId="0">
      <selection activeCell="B43" sqref="B43:E50"/>
    </sheetView>
  </sheetViews>
  <sheetFormatPr defaultColWidth="7.85546875" defaultRowHeight="12.75"/>
  <cols>
    <col min="1" max="1" width="2.5703125" style="114" customWidth="1"/>
    <col min="2" max="2" width="16.7109375" style="114" customWidth="1"/>
    <col min="3" max="3" width="16" style="114" customWidth="1"/>
    <col min="4" max="4" width="12.85546875" style="114" customWidth="1"/>
    <col min="5" max="8" width="12.85546875" style="114" bestFit="1" customWidth="1"/>
    <col min="9" max="9" width="13.42578125" style="114" bestFit="1" customWidth="1"/>
    <col min="10" max="10" width="13.5703125" style="114" customWidth="1"/>
    <col min="11" max="14" width="13.42578125" style="114" bestFit="1" customWidth="1"/>
    <col min="15" max="15" width="15.140625" style="114" customWidth="1"/>
    <col min="16" max="16384" width="7.85546875" style="114"/>
  </cols>
  <sheetData>
    <row r="1" spans="2:14" ht="16.5" thickBot="1">
      <c r="B1" s="120" t="s">
        <v>167</v>
      </c>
      <c r="C1" s="120"/>
    </row>
    <row r="2" spans="2:14">
      <c r="B2" s="121" t="s">
        <v>97</v>
      </c>
      <c r="C2" s="122" t="s">
        <v>168</v>
      </c>
      <c r="D2" s="122" t="s">
        <v>169</v>
      </c>
      <c r="E2" s="122" t="s">
        <v>170</v>
      </c>
      <c r="F2" s="122" t="s">
        <v>171</v>
      </c>
      <c r="G2" s="122" t="s">
        <v>176</v>
      </c>
      <c r="H2" s="122" t="s">
        <v>256</v>
      </c>
      <c r="I2" s="122" t="s">
        <v>275</v>
      </c>
      <c r="J2" s="122" t="s">
        <v>177</v>
      </c>
      <c r="K2" s="122" t="s">
        <v>227</v>
      </c>
      <c r="L2" s="122" t="s">
        <v>228</v>
      </c>
      <c r="M2" s="122" t="s">
        <v>229</v>
      </c>
      <c r="N2" s="123" t="s">
        <v>230</v>
      </c>
    </row>
    <row r="3" spans="2:14">
      <c r="B3" s="124" t="s">
        <v>89</v>
      </c>
      <c r="C3" s="115">
        <f ca="1">OFFSET('Normalized Annual Summary'!$C$9,COLUMN()-COLUMN($C$3),0)</f>
        <v>119372519.11609088</v>
      </c>
      <c r="D3" s="115">
        <f ca="1">OFFSET('Normalized Annual Summary'!$C$9,COLUMN()-COLUMN($C$3),0)</f>
        <v>116589912.08884086</v>
      </c>
      <c r="E3" s="115">
        <f ca="1">OFFSET('Normalized Annual Summary'!$C$9,COLUMN()-COLUMN($C$3),0)</f>
        <v>127042388.53964818</v>
      </c>
      <c r="F3" s="115">
        <f ca="1">OFFSET('Normalized Annual Summary'!$C$9,COLUMN()-COLUMN($C$3),0)</f>
        <v>125937193.66228408</v>
      </c>
      <c r="G3" s="115">
        <f ca="1">OFFSET('Normalized Annual Summary'!$C$9,COLUMN()-COLUMN($C$3),0)</f>
        <v>134775705.68352982</v>
      </c>
      <c r="H3" s="115">
        <f ca="1">OFFSET('Normalized Annual Summary'!$C$9,COLUMN()-COLUMN($C$3),0)</f>
        <v>136991339.41564736</v>
      </c>
      <c r="I3" s="115">
        <f ca="1">OFFSET('Normalized Annual Summary'!$C$9,COLUMN()-COLUMN($C$3),0)</f>
        <v>138751534.19665083</v>
      </c>
      <c r="J3" s="115">
        <f ca="1">OFFSET('Normalized Annual Summary'!$I$9,COLUMN()-COLUMN($C$3),0)</f>
        <v>136682595.5632948</v>
      </c>
      <c r="K3" s="115">
        <f ca="1">OFFSET('Normalized Annual Summary'!$I$9,COLUMN()-COLUMN($C$3),0)</f>
        <v>137201794.97975922</v>
      </c>
      <c r="L3" s="115">
        <f ca="1">OFFSET('Normalized Annual Summary'!$I$9,COLUMN()-COLUMN($C$3),0)</f>
        <v>139263060.86190146</v>
      </c>
      <c r="M3" s="115">
        <f ca="1">OFFSET('Normalized Annual Summary'!$I$9,COLUMN()-COLUMN($C$3),0)</f>
        <v>141654123.18116331</v>
      </c>
      <c r="N3" s="125">
        <f ca="1">OFFSET('Normalized Annual Summary'!$I$9,COLUMN()-COLUMN($C$3),0)</f>
        <v>144085461.93974075</v>
      </c>
    </row>
    <row r="4" spans="2:14">
      <c r="B4" s="126" t="s">
        <v>91</v>
      </c>
      <c r="C4" s="115">
        <f ca="1">OFFSET('Normalized Annual Summary'!$L$9,COLUMN()-COLUMN($C$3),0)</f>
        <v>46723063.147793487</v>
      </c>
      <c r="D4" s="115">
        <f ca="1">OFFSET('Normalized Annual Summary'!$L$9,COLUMN()-COLUMN($C$3),0)</f>
        <v>45198527.697477043</v>
      </c>
      <c r="E4" s="115">
        <f ca="1">OFFSET('Normalized Annual Summary'!$L$9,COLUMN()-COLUMN($C$3),0)</f>
        <v>47162012.796490081</v>
      </c>
      <c r="F4" s="115">
        <f ca="1">OFFSET('Normalized Annual Summary'!$L$9,COLUMN()-COLUMN($C$3),0)</f>
        <v>46524843.615444981</v>
      </c>
      <c r="G4" s="115">
        <f ca="1">OFFSET('Normalized Annual Summary'!$L$9,COLUMN()-COLUMN($C$3),0)</f>
        <v>42547308.685365744</v>
      </c>
      <c r="H4" s="115">
        <f ca="1">OFFSET('Normalized Annual Summary'!$L$9,COLUMN()-COLUMN($C$3),0)</f>
        <v>44543870.170515344</v>
      </c>
      <c r="I4" s="115">
        <f ca="1">OFFSET('Normalized Annual Summary'!$L$9,COLUMN()-COLUMN($C$3),0)</f>
        <v>46776015.317567527</v>
      </c>
      <c r="J4" s="115">
        <f ca="1">OFFSET('Normalized Annual Summary'!$R$9,COLUMN()-COLUMN($C$3),0)</f>
        <v>45448937.852832228</v>
      </c>
      <c r="K4" s="115">
        <f ca="1">OFFSET('Normalized Annual Summary'!$R$9,COLUMN()-COLUMN($C$3),0)</f>
        <v>46189501.487126045</v>
      </c>
      <c r="L4" s="115">
        <f ca="1">OFFSET('Normalized Annual Summary'!$R$9,COLUMN()-COLUMN($C$3),0)</f>
        <v>46082620.491497539</v>
      </c>
      <c r="M4" s="115">
        <f ca="1">OFFSET('Normalized Annual Summary'!$R$9,COLUMN()-COLUMN($C$3),0)</f>
        <v>46073193.731536999</v>
      </c>
      <c r="N4" s="125">
        <f ca="1">OFFSET('Normalized Annual Summary'!$R$9,COLUMN()-COLUMN($C$3),0)</f>
        <v>46063766.97157646</v>
      </c>
    </row>
    <row r="5" spans="2:14">
      <c r="B5" s="126" t="s">
        <v>92</v>
      </c>
      <c r="C5" s="115">
        <f ca="1">OFFSET('Normalized Annual Summary'!$U$9,COLUMN()-COLUMN($C$3),0)</f>
        <v>129434913.97257897</v>
      </c>
      <c r="D5" s="115">
        <f ca="1">OFFSET('Normalized Annual Summary'!$U$9,COLUMN()-COLUMN($C$3),0)</f>
        <v>125361028.46165898</v>
      </c>
      <c r="E5" s="115">
        <f ca="1">OFFSET('Normalized Annual Summary'!$U$9,COLUMN()-COLUMN($C$3),0)</f>
        <v>130990632.90670583</v>
      </c>
      <c r="F5" s="115">
        <f ca="1">OFFSET('Normalized Annual Summary'!$U$9,COLUMN()-COLUMN($C$3),0)</f>
        <v>126777959.96350293</v>
      </c>
      <c r="G5" s="115">
        <f ca="1">OFFSET('Normalized Annual Summary'!$U$9,COLUMN()-COLUMN($C$3),0)</f>
        <v>115931845.39301684</v>
      </c>
      <c r="H5" s="115">
        <f ca="1">OFFSET('Normalized Annual Summary'!$U$9,COLUMN()-COLUMN($C$3),0)</f>
        <v>122344797.93287337</v>
      </c>
      <c r="I5" s="115">
        <f ca="1">OFFSET('Normalized Annual Summary'!$U$9,COLUMN()-COLUMN($C$3),0)</f>
        <v>124653717.41209906</v>
      </c>
      <c r="J5" s="115">
        <f ca="1">OFFSET('Normalized Annual Summary'!$AA$9,COLUMN()-COLUMN($C$3),0)</f>
        <v>127957178.2892696</v>
      </c>
      <c r="K5" s="115">
        <f ca="1">OFFSET('Normalized Annual Summary'!$AA$9,COLUMN()-COLUMN($C$3),0)</f>
        <v>129471144.9993047</v>
      </c>
      <c r="L5" s="115">
        <f ca="1">OFFSET('Normalized Annual Summary'!$AA$9,COLUMN()-COLUMN($C$3),0)</f>
        <v>130526088.92768224</v>
      </c>
      <c r="M5" s="115">
        <f ca="1">OFFSET('Normalized Annual Summary'!$AA$9,COLUMN()-COLUMN($C$3),0)</f>
        <v>131857588.03464343</v>
      </c>
      <c r="N5" s="125">
        <f ca="1">OFFSET('Normalized Annual Summary'!$AA$9,COLUMN()-COLUMN($C$3),0)</f>
        <v>133221287.37632835</v>
      </c>
    </row>
    <row r="6" spans="2:14">
      <c r="B6" s="126" t="s">
        <v>172</v>
      </c>
      <c r="C6" s="115">
        <f ca="1">OFFSET('Normalized Annual Summary'!$AG$9,COLUMN()-COLUMN($C$3),0)</f>
        <v>2060755.9669889463</v>
      </c>
      <c r="D6" s="115">
        <f ca="1">OFFSET('Normalized Annual Summary'!$AG$9,COLUMN()-COLUMN($C$3),0)</f>
        <v>1230929.4006204633</v>
      </c>
      <c r="E6" s="115">
        <f ca="1">OFFSET('Normalized Annual Summary'!$AG$9,COLUMN()-COLUMN($C$3),0)</f>
        <v>1204476.4371555073</v>
      </c>
      <c r="F6" s="115">
        <f ca="1">OFFSET('Normalized Annual Summary'!$AG$9,COLUMN()-COLUMN($C$3),0)</f>
        <v>1202687.0979789766</v>
      </c>
      <c r="G6" s="115">
        <f ca="1">OFFSET('Normalized Annual Summary'!$AG$9,COLUMN()-COLUMN($C$3),0)</f>
        <v>1224244.7245564894</v>
      </c>
      <c r="H6" s="115">
        <f ca="1">OFFSET('Normalized Annual Summary'!$AG$9,COLUMN()-COLUMN($C$3),0)</f>
        <v>1221562.7077497665</v>
      </c>
      <c r="I6" s="115">
        <f ca="1">OFFSET('Normalized Annual Summary'!$AG$9,COLUMN()-COLUMN($C$3),0)</f>
        <v>1223161.4104996838</v>
      </c>
      <c r="J6" s="115">
        <f ca="1">OFFSET('Normalized Annual Summary'!$AG$9,COLUMN()-COLUMN($C$3),0)</f>
        <v>1231783.3032012344</v>
      </c>
      <c r="K6" s="115">
        <f ca="1">OFFSET('Normalized Annual Summary'!$AG$9,COLUMN()-COLUMN($C$3),0)</f>
        <v>1233199.7973401505</v>
      </c>
      <c r="L6" s="115">
        <f ca="1">OFFSET('Normalized Annual Summary'!$AG$9,COLUMN()-COLUMN($C$3),0)</f>
        <v>1234617.92038217</v>
      </c>
      <c r="M6" s="115">
        <f ca="1">OFFSET('Normalized Annual Summary'!$AG$9,COLUMN()-COLUMN($C$3),0)</f>
        <v>1236037.6742004571</v>
      </c>
      <c r="N6" s="125">
        <f ca="1">OFFSET('Normalized Annual Summary'!$AG$9,COLUMN()-COLUMN($C$3),0)</f>
        <v>1237459.0606703288</v>
      </c>
    </row>
    <row r="7" spans="2:14">
      <c r="B7" s="126" t="s">
        <v>93</v>
      </c>
      <c r="C7" s="115">
        <f ca="1">OFFSET('Normalized Annual Summary'!$AO$9,COLUMN()-COLUMN($C$3),0)</f>
        <v>399176.44803727948</v>
      </c>
      <c r="D7" s="115">
        <f ca="1">OFFSET('Normalized Annual Summary'!$AO$9,COLUMN()-COLUMN($C$3),0)</f>
        <v>400116.31481612264</v>
      </c>
      <c r="E7" s="115">
        <f ca="1">OFFSET('Normalized Annual Summary'!$AO$9,COLUMN()-COLUMN($C$3),0)</f>
        <v>397051.6081530652</v>
      </c>
      <c r="F7" s="115">
        <f ca="1">OFFSET('Normalized Annual Summary'!$AO$9,COLUMN()-COLUMN($C$3),0)</f>
        <v>394004.8908583041</v>
      </c>
      <c r="G7" s="115">
        <f ca="1">OFFSET('Normalized Annual Summary'!$AO$9,COLUMN()-COLUMN($C$3),0)</f>
        <v>396218.85414507356</v>
      </c>
      <c r="H7" s="115">
        <f ca="1">OFFSET('Normalized Annual Summary'!$AO$9,COLUMN()-COLUMN($C$3),0)</f>
        <v>396233.27731092443</v>
      </c>
      <c r="I7" s="115">
        <f ca="1">OFFSET('Normalized Annual Summary'!$AO$9,COLUMN()-COLUMN($C$3),0)</f>
        <v>395161.14936297113</v>
      </c>
      <c r="J7" s="115">
        <f ca="1">OFFSET('Normalized Annual Summary'!$AO$9,COLUMN()-COLUMN($C$3),0)</f>
        <v>395161.14936297113</v>
      </c>
      <c r="K7" s="115">
        <f ca="1">OFFSET('Normalized Annual Summary'!$AO$9,COLUMN()-COLUMN($C$3),0)</f>
        <v>395161.14936297113</v>
      </c>
      <c r="L7" s="115">
        <f ca="1">OFFSET('Normalized Annual Summary'!$AO$9,COLUMN()-COLUMN($C$3),0)</f>
        <v>395161.14936297113</v>
      </c>
      <c r="M7" s="115">
        <f ca="1">OFFSET('Normalized Annual Summary'!$AO$9,COLUMN()-COLUMN($C$3),0)</f>
        <v>395161.14936297113</v>
      </c>
      <c r="N7" s="125">
        <f ca="1">OFFSET('Normalized Annual Summary'!$AO$9,COLUMN()-COLUMN($C$3),0)</f>
        <v>395161.14936297113</v>
      </c>
    </row>
    <row r="8" spans="2:14" ht="13.5" thickBot="1">
      <c r="B8" s="127" t="s">
        <v>146</v>
      </c>
      <c r="C8" s="128">
        <f t="shared" ref="C8:J8" ca="1" si="0">SUM(C3:C7)</f>
        <v>297990428.6514895</v>
      </c>
      <c r="D8" s="128">
        <f t="shared" ca="1" si="0"/>
        <v>288780513.96341348</v>
      </c>
      <c r="E8" s="128">
        <f t="shared" ca="1" si="0"/>
        <v>306796562.28815264</v>
      </c>
      <c r="F8" s="128">
        <f t="shared" ca="1" si="0"/>
        <v>300836689.23006922</v>
      </c>
      <c r="G8" s="128">
        <f t="shared" ca="1" si="0"/>
        <v>294875323.34061396</v>
      </c>
      <c r="H8" s="128">
        <f t="shared" ref="H8" ca="1" si="1">SUM(H3:H7)</f>
        <v>305497803.50409675</v>
      </c>
      <c r="I8" s="128">
        <f t="shared" ca="1" si="0"/>
        <v>311799589.48618013</v>
      </c>
      <c r="J8" s="128">
        <f t="shared" ca="1" si="0"/>
        <v>311715656.15796089</v>
      </c>
      <c r="K8" s="128">
        <f t="shared" ref="K8:N8" ca="1" si="2">SUM(K3:K7)</f>
        <v>314490802.41289312</v>
      </c>
      <c r="L8" s="128">
        <f t="shared" ca="1" si="2"/>
        <v>317501549.35082638</v>
      </c>
      <c r="M8" s="128">
        <f t="shared" ca="1" si="2"/>
        <v>321216103.77090716</v>
      </c>
      <c r="N8" s="129">
        <f t="shared" ca="1" si="2"/>
        <v>325003136.49767888</v>
      </c>
    </row>
    <row r="10" spans="2:14" ht="16.5" thickBot="1">
      <c r="B10" s="120" t="s">
        <v>173</v>
      </c>
      <c r="C10" s="120"/>
      <c r="G10" s="115"/>
      <c r="H10" s="115"/>
    </row>
    <row r="11" spans="2:14" ht="38.25">
      <c r="B11" s="130" t="s">
        <v>97</v>
      </c>
      <c r="C11" s="131" t="s">
        <v>178</v>
      </c>
      <c r="D11" s="131" t="s">
        <v>174</v>
      </c>
      <c r="E11" s="132" t="s">
        <v>179</v>
      </c>
      <c r="G11" s="172" t="s">
        <v>231</v>
      </c>
      <c r="H11" s="131" t="s">
        <v>232</v>
      </c>
      <c r="I11" s="131" t="s">
        <v>233</v>
      </c>
      <c r="J11" s="132" t="s">
        <v>234</v>
      </c>
    </row>
    <row r="12" spans="2:14">
      <c r="B12" s="124" t="str">
        <f>B3</f>
        <v>Residential</v>
      </c>
      <c r="C12" s="115">
        <f ca="1">J3</f>
        <v>136682595.5632948</v>
      </c>
      <c r="D12" s="115">
        <f>'CDM Adjustment'!K64</f>
        <v>71966.77786605095</v>
      </c>
      <c r="E12" s="125">
        <f ca="1">C12-D12</f>
        <v>136610628.78542873</v>
      </c>
      <c r="G12" s="173">
        <f ca="1">K3-'CDM Adjustment'!O25</f>
        <v>136953207.98097044</v>
      </c>
      <c r="H12" s="115">
        <f ca="1">L3-'CDM Adjustment'!P25</f>
        <v>138938719.3600958</v>
      </c>
      <c r="I12" s="115">
        <f ca="1">M3-'CDM Adjustment'!Q25</f>
        <v>141254027.17634073</v>
      </c>
      <c r="J12" s="125">
        <f ca="1">N3-'CDM Adjustment'!R25</f>
        <v>143609611.43190128</v>
      </c>
    </row>
    <row r="13" spans="2:14">
      <c r="B13" s="126" t="str">
        <f>B4</f>
        <v>GS &lt; 50</v>
      </c>
      <c r="C13" s="115">
        <f ca="1">J4</f>
        <v>45448937.852832228</v>
      </c>
      <c r="D13" s="115">
        <f>'CDM Adjustment'!L64</f>
        <v>298302.19146920159</v>
      </c>
      <c r="E13" s="125">
        <f ca="1">C13-D13</f>
        <v>45150635.661363028</v>
      </c>
      <c r="G13" s="173">
        <f ca="1">K4-'CDM Adjustment'!O26</f>
        <v>45132802.91640988</v>
      </c>
      <c r="H13" s="115">
        <f ca="1">L4-'CDM Adjustment'!P26</f>
        <v>44681155.411079302</v>
      </c>
      <c r="I13" s="115">
        <f ca="1">M4-'CDM Adjustment'!Q26</f>
        <v>44326962.141416699</v>
      </c>
      <c r="J13" s="125">
        <f ca="1">N4-'CDM Adjustment'!R26</f>
        <v>43972768.871754088</v>
      </c>
    </row>
    <row r="14" spans="2:14">
      <c r="B14" s="126" t="str">
        <f>B5</f>
        <v>GS &gt; 50</v>
      </c>
      <c r="C14" s="115">
        <f ca="1">J5</f>
        <v>127957178.2892696</v>
      </c>
      <c r="D14" s="115">
        <f>'CDM Adjustment'!M64</f>
        <v>1013238.0879218568</v>
      </c>
      <c r="E14" s="125">
        <f t="shared" ref="E14:E15" ca="1" si="3">C14-D14</f>
        <v>126943940.20134774</v>
      </c>
      <c r="G14" s="173">
        <f ca="1">K5-'CDM Adjustment'!O27</f>
        <v>126089316.36461198</v>
      </c>
      <c r="H14" s="115">
        <f ca="1">L5-'CDM Adjustment'!P27</f>
        <v>125853925.59275971</v>
      </c>
      <c r="I14" s="115">
        <f ca="1">M5-'CDM Adjustment'!Q27</f>
        <v>125895089.9994911</v>
      </c>
      <c r="J14" s="125">
        <f ca="1">N5-'CDM Adjustment'!R27</f>
        <v>125968454.64094619</v>
      </c>
    </row>
    <row r="15" spans="2:14">
      <c r="B15" s="126" t="str">
        <f>B6</f>
        <v>Street Light</v>
      </c>
      <c r="C15" s="115">
        <f ca="1">J6</f>
        <v>1231783.3032012344</v>
      </c>
      <c r="D15" s="115"/>
      <c r="E15" s="125">
        <f t="shared" ca="1" si="3"/>
        <v>1231783.3032012344</v>
      </c>
      <c r="G15" s="173">
        <f ca="1">K6-'CDM Adjustment'!O28</f>
        <v>1233199.7973401505</v>
      </c>
      <c r="H15" s="115">
        <f ca="1">L6-'CDM Adjustment'!P28</f>
        <v>1234617.92038217</v>
      </c>
      <c r="I15" s="115">
        <f ca="1">M6-'CDM Adjustment'!Q28</f>
        <v>1236037.6742004571</v>
      </c>
      <c r="J15" s="125">
        <f ca="1">N6-'CDM Adjustment'!R28</f>
        <v>1237459.0606703288</v>
      </c>
    </row>
    <row r="16" spans="2:14">
      <c r="B16" s="126" t="str">
        <f>B7</f>
        <v>USL</v>
      </c>
      <c r="C16" s="115">
        <f ca="1">J7</f>
        <v>395161.14936297113</v>
      </c>
      <c r="D16" s="115"/>
      <c r="E16" s="125">
        <f ca="1">C16-D16</f>
        <v>395161.14936297113</v>
      </c>
      <c r="G16" s="173">
        <f ca="1">K7-'CDM Adjustment'!O29</f>
        <v>395161.14936297113</v>
      </c>
      <c r="H16" s="115">
        <f ca="1">L7-'CDM Adjustment'!P29</f>
        <v>395161.14936297113</v>
      </c>
      <c r="I16" s="115">
        <f ca="1">M7-'CDM Adjustment'!Q29</f>
        <v>395161.14936297113</v>
      </c>
      <c r="J16" s="125">
        <f ca="1">N7-'CDM Adjustment'!R29</f>
        <v>395161.14936297113</v>
      </c>
    </row>
    <row r="17" spans="2:14" ht="13.5" thickBot="1">
      <c r="B17" s="127" t="s">
        <v>146</v>
      </c>
      <c r="C17" s="128">
        <f ca="1">SUM(C12:C16)</f>
        <v>311715656.15796089</v>
      </c>
      <c r="D17" s="128">
        <f>SUM(D12:D16)</f>
        <v>1383507.0572571093</v>
      </c>
      <c r="E17" s="129">
        <f ca="1">SUM(E12:E16)</f>
        <v>310332149.10070372</v>
      </c>
      <c r="G17" s="174">
        <f t="shared" ref="G17:J17" ca="1" si="4">SUM(G12:G16)</f>
        <v>309803688.20869547</v>
      </c>
      <c r="H17" s="128">
        <f t="shared" ca="1" si="4"/>
        <v>311103579.43367994</v>
      </c>
      <c r="I17" s="128">
        <f t="shared" ca="1" si="4"/>
        <v>313107278.14081198</v>
      </c>
      <c r="J17" s="129">
        <f t="shared" ca="1" si="4"/>
        <v>315183455.15463483</v>
      </c>
      <c r="L17" s="175"/>
    </row>
    <row r="19" spans="2:14" ht="16.5" thickBot="1">
      <c r="B19" s="120" t="s">
        <v>167</v>
      </c>
      <c r="C19" s="120"/>
    </row>
    <row r="20" spans="2:14">
      <c r="B20" s="121" t="s">
        <v>98</v>
      </c>
      <c r="C20" s="122" t="s">
        <v>168</v>
      </c>
      <c r="D20" s="122" t="s">
        <v>169</v>
      </c>
      <c r="E20" s="122" t="s">
        <v>170</v>
      </c>
      <c r="F20" s="122" t="s">
        <v>171</v>
      </c>
      <c r="G20" s="122" t="s">
        <v>176</v>
      </c>
      <c r="H20" s="122" t="s">
        <v>256</v>
      </c>
      <c r="I20" s="122" t="s">
        <v>275</v>
      </c>
      <c r="J20" s="122" t="s">
        <v>177</v>
      </c>
      <c r="K20" s="122" t="s">
        <v>227</v>
      </c>
      <c r="L20" s="122" t="s">
        <v>228</v>
      </c>
      <c r="M20" s="122" t="s">
        <v>229</v>
      </c>
      <c r="N20" s="123" t="s">
        <v>230</v>
      </c>
    </row>
    <row r="21" spans="2:14">
      <c r="B21" s="126" t="s">
        <v>92</v>
      </c>
      <c r="C21" s="115">
        <f ca="1">OFFSET('kW Forecast'!$D$9,COLUMN()-COLUMN($C$21),0)</f>
        <v>317291.69</v>
      </c>
      <c r="D21" s="115">
        <f ca="1">OFFSET('kW Forecast'!$D$9,COLUMN()-COLUMN($C$21),0)</f>
        <v>308322.29000000004</v>
      </c>
      <c r="E21" s="115">
        <f ca="1">OFFSET('kW Forecast'!$D$9,COLUMN()-COLUMN($C$21),0)</f>
        <v>320420.02</v>
      </c>
      <c r="F21" s="115">
        <f ca="1">OFFSET('kW Forecast'!$D$9,COLUMN()-COLUMN($C$21),0)</f>
        <v>305981.37</v>
      </c>
      <c r="G21" s="115">
        <f ca="1">OFFSET('kW Forecast'!$D$9,COLUMN()-COLUMN($C$21),0)</f>
        <v>289744.00000000012</v>
      </c>
      <c r="H21" s="115">
        <f ca="1">OFFSET('kW Forecast'!$D$9,COLUMN()-COLUMN($C$21),0)</f>
        <v>296776.15000000002</v>
      </c>
      <c r="I21" s="115">
        <f ca="1">OFFSET('kW Forecast'!$D$9,COLUMN()-COLUMN($C$21),0)</f>
        <v>312124.84000000008</v>
      </c>
      <c r="J21" s="115">
        <f ca="1">OFFSET('kW Forecast'!$D$20,COLUMN()-COLUMN($J$21),0)</f>
        <v>315751.31880579441</v>
      </c>
      <c r="K21" s="115">
        <f ca="1">OFFSET('kW Forecast'!$D$20,COLUMN()-COLUMN($J$21),0)</f>
        <v>319487.23258345656</v>
      </c>
      <c r="L21" s="115">
        <f ca="1">OFFSET('kW Forecast'!$D$20,COLUMN()-COLUMN($J$21),0)</f>
        <v>322090.44672981999</v>
      </c>
      <c r="M21" s="115">
        <f ca="1">OFFSET('kW Forecast'!$D$20,COLUMN()-COLUMN($J$21),0)</f>
        <v>325376.09748136514</v>
      </c>
      <c r="N21" s="125">
        <f ca="1">OFFSET('kW Forecast'!$D$20,COLUMN()-COLUMN($J$21),0)</f>
        <v>328741.20658542949</v>
      </c>
    </row>
    <row r="22" spans="2:14">
      <c r="B22" s="126" t="s">
        <v>172</v>
      </c>
      <c r="C22" s="115">
        <f ca="1">OFFSET('kW Forecast'!$J$9,COLUMN()-COLUMN($C$21),0)</f>
        <v>5824.64</v>
      </c>
      <c r="D22" s="115">
        <f ca="1">OFFSET('kW Forecast'!$J$9,COLUMN()-COLUMN($C$21),0)</f>
        <v>3777.5200000000013</v>
      </c>
      <c r="E22" s="115">
        <f ca="1">OFFSET('kW Forecast'!$J$9,COLUMN()-COLUMN($C$21),0)</f>
        <v>3393.8000000000006</v>
      </c>
      <c r="F22" s="115">
        <f ca="1">OFFSET('kW Forecast'!$J$9,COLUMN()-COLUMN($C$21),0)</f>
        <v>3373.1799999999989</v>
      </c>
      <c r="G22" s="115">
        <f ca="1">OFFSET('kW Forecast'!$J$9,COLUMN()-COLUMN($C$21),0)</f>
        <v>3430.1999999999994</v>
      </c>
      <c r="H22" s="115">
        <f ca="1">OFFSET('kW Forecast'!$J$9,COLUMN()-COLUMN($C$21),0)</f>
        <v>3430.1999999999994</v>
      </c>
      <c r="I22" s="115">
        <f ca="1">OFFSET('kW Forecast'!$J$9,COLUMN()-COLUMN($C$21),0)</f>
        <v>3435.4399999999991</v>
      </c>
      <c r="J22" s="115">
        <f ca="1">OFFSET('kW Forecast'!$J$20,COLUMN()-COLUMN($J$22),0)</f>
        <v>3467.4538376857486</v>
      </c>
      <c r="K22" s="115">
        <f ca="1">OFFSET('kW Forecast'!$J$20,COLUMN()-COLUMN($J$22),0)</f>
        <v>3471.4412501025909</v>
      </c>
      <c r="L22" s="115">
        <f ca="1">OFFSET('kW Forecast'!$J$20,COLUMN()-COLUMN($J$22),0)</f>
        <v>3475.4332478602987</v>
      </c>
      <c r="M22" s="115">
        <f ca="1">OFFSET('kW Forecast'!$J$20,COLUMN()-COLUMN($J$22),0)</f>
        <v>3479.4298362318041</v>
      </c>
      <c r="N22" s="125">
        <f ca="1">OFFSET('kW Forecast'!$J$20,COLUMN()-COLUMN($J$22),0)</f>
        <v>3483.4310204961002</v>
      </c>
    </row>
    <row r="23" spans="2:14" ht="13.5" thickBot="1">
      <c r="B23" s="127" t="s">
        <v>146</v>
      </c>
      <c r="C23" s="128">
        <f t="shared" ref="C23:J23" ca="1" si="5">SUM(C18:C22)</f>
        <v>323116.33</v>
      </c>
      <c r="D23" s="128">
        <f t="shared" ca="1" si="5"/>
        <v>312099.81000000006</v>
      </c>
      <c r="E23" s="128">
        <f t="shared" ca="1" si="5"/>
        <v>323813.82</v>
      </c>
      <c r="F23" s="128">
        <f t="shared" ca="1" si="5"/>
        <v>309354.55</v>
      </c>
      <c r="G23" s="128">
        <f t="shared" ca="1" si="5"/>
        <v>293174.20000000013</v>
      </c>
      <c r="H23" s="128">
        <f t="shared" ref="H23" ca="1" si="6">SUM(H18:H22)</f>
        <v>300206.35000000003</v>
      </c>
      <c r="I23" s="128">
        <f t="shared" ca="1" si="5"/>
        <v>315560.28000000009</v>
      </c>
      <c r="J23" s="128">
        <f t="shared" ca="1" si="5"/>
        <v>319218.77264348016</v>
      </c>
      <c r="K23" s="128">
        <f t="shared" ref="K23:N23" ca="1" si="7">SUM(K18:K22)</f>
        <v>322958.67383355915</v>
      </c>
      <c r="L23" s="128">
        <f t="shared" ca="1" si="7"/>
        <v>325565.87997768028</v>
      </c>
      <c r="M23" s="128">
        <f t="shared" ca="1" si="7"/>
        <v>328855.52731759695</v>
      </c>
      <c r="N23" s="129">
        <f t="shared" ca="1" si="7"/>
        <v>332224.63760592561</v>
      </c>
    </row>
    <row r="25" spans="2:14" ht="16.5" thickBot="1">
      <c r="B25" s="120" t="s">
        <v>173</v>
      </c>
      <c r="C25" s="120"/>
    </row>
    <row r="26" spans="2:14" ht="38.25">
      <c r="B26" s="130" t="s">
        <v>98</v>
      </c>
      <c r="C26" s="131" t="s">
        <v>178</v>
      </c>
      <c r="D26" s="131" t="s">
        <v>174</v>
      </c>
      <c r="E26" s="132" t="s">
        <v>179</v>
      </c>
      <c r="G26" s="172" t="s">
        <v>231</v>
      </c>
      <c r="H26" s="131" t="s">
        <v>232</v>
      </c>
      <c r="I26" s="131" t="s">
        <v>233</v>
      </c>
      <c r="J26" s="132" t="s">
        <v>234</v>
      </c>
    </row>
    <row r="27" spans="2:14">
      <c r="B27" s="126" t="str">
        <f>B21</f>
        <v>GS &gt; 50</v>
      </c>
      <c r="C27" s="115">
        <f ca="1">J21</f>
        <v>315751.31880579441</v>
      </c>
      <c r="D27" s="115">
        <f>D14*'CDM Adjustment'!$E$84</f>
        <v>1989.4989867787294</v>
      </c>
      <c r="E27" s="125">
        <f ca="1">C27-D27</f>
        <v>313761.81981901568</v>
      </c>
      <c r="G27" s="173">
        <f ca="1">K21-'CDM Adjustment'!O27*'CDM Adjustment'!$E$84</f>
        <v>312846.99202955101</v>
      </c>
      <c r="H27" s="115">
        <f ca="1">L21-'CDM Adjustment'!P27*'CDM Adjustment'!$E$84</f>
        <v>312916.62634969829</v>
      </c>
      <c r="I27" s="115">
        <f ca="1">M21-'CDM Adjustment'!Q27*'CDM Adjustment'!$E$84</f>
        <v>313668.69727502728</v>
      </c>
      <c r="J27" s="125">
        <f ca="1">N21-'CDM Adjustment'!R27*'CDM Adjustment'!$E$84</f>
        <v>314500.22655287548</v>
      </c>
      <c r="M27" s="175"/>
    </row>
    <row r="28" spans="2:14">
      <c r="B28" s="126" t="str">
        <f>B22</f>
        <v>Street Light</v>
      </c>
      <c r="C28" s="115">
        <f ca="1">J22</f>
        <v>3467.4538376857486</v>
      </c>
      <c r="D28" s="115"/>
      <c r="E28" s="125">
        <f t="shared" ref="E28" ca="1" si="8">C28-D28</f>
        <v>3467.4538376857486</v>
      </c>
      <c r="G28" s="173">
        <f ca="1">K22</f>
        <v>3471.4412501025909</v>
      </c>
      <c r="H28" s="115">
        <f t="shared" ref="H28:J28" ca="1" si="9">L22</f>
        <v>3475.4332478602987</v>
      </c>
      <c r="I28" s="115">
        <f t="shared" ca="1" si="9"/>
        <v>3479.4298362318041</v>
      </c>
      <c r="J28" s="125">
        <f t="shared" ca="1" si="9"/>
        <v>3483.4310204961002</v>
      </c>
      <c r="M28" s="175"/>
    </row>
    <row r="29" spans="2:14" ht="13.5" thickBot="1">
      <c r="B29" s="127" t="s">
        <v>146</v>
      </c>
      <c r="C29" s="128">
        <f ca="1">SUM(C27:C28)</f>
        <v>319218.77264348016</v>
      </c>
      <c r="D29" s="128">
        <f>SUM(D27:D28)</f>
        <v>1989.4989867787294</v>
      </c>
      <c r="E29" s="129">
        <f ca="1">SUM(E27:E28)</f>
        <v>317229.27365670144</v>
      </c>
      <c r="G29" s="174">
        <f t="shared" ref="G29:I29" ca="1" si="10">SUM(G27:G28)</f>
        <v>316318.4332796536</v>
      </c>
      <c r="H29" s="128">
        <f t="shared" ca="1" si="10"/>
        <v>316392.05959755857</v>
      </c>
      <c r="I29" s="128">
        <f t="shared" ca="1" si="10"/>
        <v>317148.12711125909</v>
      </c>
      <c r="J29" s="129">
        <f ca="1">SUM(J27:J28)</f>
        <v>317983.6575733716</v>
      </c>
    </row>
    <row r="31" spans="2:14" ht="16.5" thickBot="1">
      <c r="B31" s="120" t="s">
        <v>175</v>
      </c>
      <c r="C31" s="120"/>
    </row>
    <row r="32" spans="2:14">
      <c r="B32" s="121" t="s">
        <v>94</v>
      </c>
      <c r="C32" s="122" t="s">
        <v>168</v>
      </c>
      <c r="D32" s="122" t="s">
        <v>169</v>
      </c>
      <c r="E32" s="122" t="s">
        <v>170</v>
      </c>
      <c r="F32" s="122" t="s">
        <v>171</v>
      </c>
      <c r="G32" s="122" t="s">
        <v>176</v>
      </c>
      <c r="H32" s="122" t="s">
        <v>256</v>
      </c>
      <c r="I32" s="122" t="s">
        <v>275</v>
      </c>
      <c r="J32" s="122" t="s">
        <v>177</v>
      </c>
      <c r="K32" s="122" t="s">
        <v>227</v>
      </c>
      <c r="L32" s="122" t="s">
        <v>228</v>
      </c>
      <c r="M32" s="122" t="s">
        <v>229</v>
      </c>
      <c r="N32" s="123" t="s">
        <v>230</v>
      </c>
    </row>
    <row r="33" spans="2:14">
      <c r="B33" s="124" t="str">
        <f>B3</f>
        <v>Residential</v>
      </c>
      <c r="C33" s="115">
        <f ca="1">OFFSET('Customer Count'!$C$8,COLUMN()-COLUMN($C$33),0)</f>
        <v>14798</v>
      </c>
      <c r="D33" s="115">
        <f ca="1">OFFSET('Customer Count'!$C$8,COLUMN()-COLUMN($C$33),0)</f>
        <v>15092.833333333334</v>
      </c>
      <c r="E33" s="115">
        <f ca="1">OFFSET('Customer Count'!$C$8,COLUMN()-COLUMN($C$33),0)</f>
        <v>15386.666666666666</v>
      </c>
      <c r="F33" s="115">
        <f ca="1">OFFSET('Customer Count'!$C$8,COLUMN()-COLUMN($C$33),0)</f>
        <v>15721.5</v>
      </c>
      <c r="G33" s="115">
        <f ca="1">OFFSET('Customer Count'!$C$8,COLUMN()-COLUMN($C$33),0)</f>
        <v>16164.166666666666</v>
      </c>
      <c r="H33" s="115">
        <f ca="1">OFFSET('Customer Count'!$C$8,COLUMN()-COLUMN($C$33),0)</f>
        <v>16421.416666666668</v>
      </c>
      <c r="I33" s="115">
        <f ca="1">OFFSET('Customer Count'!$C$8,COLUMN()-COLUMN($C$33),0)</f>
        <v>16651.916666666668</v>
      </c>
      <c r="J33" s="115">
        <f ca="1">OFFSET('Customer Count'!$C$8,COLUMN()-COLUMN($C$33),0)</f>
        <v>16937.743548173312</v>
      </c>
      <c r="K33" s="115">
        <f ca="1">J33*'Customer Count'!$D$14</f>
        <v>17175.490995126464</v>
      </c>
      <c r="L33" s="115">
        <f ca="1">K33*'Customer Count'!$D$14</f>
        <v>17416.575595483315</v>
      </c>
      <c r="M33" s="115">
        <f ca="1">L33*'Customer Count'!$D$14</f>
        <v>17661.044191357134</v>
      </c>
      <c r="N33" s="125">
        <f ca="1">M33*'Customer Count'!$D$14</f>
        <v>17908.944282362751</v>
      </c>
    </row>
    <row r="34" spans="2:14">
      <c r="B34" s="126" t="str">
        <f>B4</f>
        <v>GS &lt; 50</v>
      </c>
      <c r="C34" s="115">
        <f ca="1">OFFSET('Customer Count'!$G$8,COLUMN()-COLUMN($C$33),0)</f>
        <v>1738.25</v>
      </c>
      <c r="D34" s="115">
        <f ca="1">OFFSET('Customer Count'!$G$8,COLUMN()-COLUMN($C$33),0)</f>
        <v>1740.8333333333333</v>
      </c>
      <c r="E34" s="115">
        <f ca="1">OFFSET('Customer Count'!$G$8,COLUMN()-COLUMN($C$33),0)</f>
        <v>1751.3333333333333</v>
      </c>
      <c r="F34" s="115">
        <f ca="1">OFFSET('Customer Count'!$G$8,COLUMN()-COLUMN($C$33),0)</f>
        <v>1761.0833333333333</v>
      </c>
      <c r="G34" s="115">
        <f ca="1">OFFSET('Customer Count'!$G$8,COLUMN()-COLUMN($C$33),0)</f>
        <v>1779.1666666666667</v>
      </c>
      <c r="H34" s="115">
        <f ca="1">OFFSET('Customer Count'!$G$8,COLUMN()-COLUMN($C$33),0)</f>
        <v>1805.5</v>
      </c>
      <c r="I34" s="115">
        <f ca="1">OFFSET('Customer Count'!$G$8,COLUMN()-COLUMN($C$33),0)</f>
        <v>1816.5</v>
      </c>
      <c r="J34" s="115">
        <f ca="1">OFFSET('Customer Count'!$G$8,COLUMN()-COLUMN($C$33),0)</f>
        <v>1830.2617658015215</v>
      </c>
      <c r="K34" s="115">
        <f ca="1">J34*'Customer Count'!$H$14</f>
        <v>1841.4126267396643</v>
      </c>
      <c r="L34" s="115">
        <f ca="1">K34*'Customer Count'!$H$14</f>
        <v>1852.6314242440326</v>
      </c>
      <c r="M34" s="115">
        <f ca="1">L34*'Customer Count'!$H$14</f>
        <v>1863.9185722178263</v>
      </c>
      <c r="N34" s="125">
        <f ca="1">M34*'Customer Count'!$H$14</f>
        <v>1875.2744870859494</v>
      </c>
    </row>
    <row r="35" spans="2:14" ht="13.5" customHeight="1">
      <c r="B35" s="126" t="str">
        <f>B5</f>
        <v>GS &gt; 50</v>
      </c>
      <c r="C35" s="115">
        <f ca="1">OFFSET('Customer Count'!$K$8,COLUMN()-COLUMN($C$33),0)</f>
        <v>129.66666666666666</v>
      </c>
      <c r="D35" s="115">
        <f ca="1">OFFSET('Customer Count'!$K$8,COLUMN()-COLUMN($C$33),0)</f>
        <v>126.91666666666667</v>
      </c>
      <c r="E35" s="115">
        <f ca="1">OFFSET('Customer Count'!$K$8,COLUMN()-COLUMN($C$33),0)</f>
        <v>128.16666666666666</v>
      </c>
      <c r="F35" s="115">
        <f ca="1">OFFSET('Customer Count'!$K$8,COLUMN()-COLUMN($C$33),0)</f>
        <v>125.08333333333333</v>
      </c>
      <c r="G35" s="115">
        <f ca="1">OFFSET('Customer Count'!$K$8,COLUMN()-COLUMN($C$33),0)</f>
        <v>126.83333333333333</v>
      </c>
      <c r="H35" s="115">
        <f ca="1">OFFSET('Customer Count'!$K$8,COLUMN()-COLUMN($C$33),0)</f>
        <v>124.41666666666667</v>
      </c>
      <c r="I35" s="115">
        <f ca="1">OFFSET('Customer Count'!$K$8,COLUMN()-COLUMN($C$33),0)</f>
        <v>124.91666666666667</v>
      </c>
      <c r="J35" s="115">
        <f ca="1">OFFSET('Customer Count'!$K$8,COLUMN()-COLUMN($C$33),0)</f>
        <v>125.53833941816359</v>
      </c>
      <c r="K35" s="115">
        <f ca="1">J35*'Customer Count'!$L$14</f>
        <v>126.0428471452292</v>
      </c>
      <c r="L35" s="115">
        <f ca="1">K35*'Customer Count'!$L$14</f>
        <v>126.54938236483494</v>
      </c>
      <c r="M35" s="115">
        <f ca="1">L35*'Customer Count'!$L$14</f>
        <v>127.05795322497492</v>
      </c>
      <c r="N35" s="125">
        <f ca="1">M35*'Customer Count'!$L$14</f>
        <v>127.56856790638808</v>
      </c>
    </row>
    <row r="36" spans="2:14">
      <c r="B36" s="126" t="str">
        <f>B6</f>
        <v>Street Light</v>
      </c>
      <c r="C36" s="115">
        <f ca="1">OFFSET('Customer Count'!$O$8,COLUMN()-COLUMN($C$33),0)</f>
        <v>3064.75</v>
      </c>
      <c r="D36" s="115">
        <f ca="1">OFFSET('Customer Count'!$O$8,COLUMN()-COLUMN($C$33),0)</f>
        <v>3069</v>
      </c>
      <c r="E36" s="115">
        <f ca="1">OFFSET('Customer Count'!$O$8,COLUMN()-COLUMN($C$33),0)</f>
        <v>3130.4166666666665</v>
      </c>
      <c r="F36" s="115">
        <f ca="1">OFFSET('Customer Count'!$O$8,COLUMN()-COLUMN($C$33),0)</f>
        <v>3250.5833333333335</v>
      </c>
      <c r="G36" s="115">
        <f ca="1">OFFSET('Customer Count'!$O$8,COLUMN()-COLUMN($C$33),0)</f>
        <v>3261</v>
      </c>
      <c r="H36" s="115">
        <f ca="1">OFFSET('Customer Count'!$O$8,COLUMN()-COLUMN($C$33),0)</f>
        <v>3261</v>
      </c>
      <c r="I36" s="115">
        <f ca="1">OFFSET('Customer Count'!$O$8,COLUMN()-COLUMN($C$33),0)</f>
        <v>3264.75</v>
      </c>
      <c r="J36" s="115">
        <f ca="1">OFFSET('Customer Count'!$O$8,COLUMN()-COLUMN($C$33),0)</f>
        <v>3287.7627634470487</v>
      </c>
      <c r="K36" s="115">
        <f ca="1">J36*'Customer Count'!$P$14</f>
        <v>3291.5435393939752</v>
      </c>
      <c r="L36" s="115">
        <f ca="1">K36*'Customer Count'!$P$14</f>
        <v>3295.328663059332</v>
      </c>
      <c r="M36" s="115">
        <f ca="1">L36*'Customer Count'!$P$14</f>
        <v>3299.1181394427954</v>
      </c>
      <c r="N36" s="125">
        <f ca="1">M36*'Customer Count'!$P$14</f>
        <v>3302.9119735497907</v>
      </c>
    </row>
    <row r="37" spans="2:14">
      <c r="B37" s="126" t="str">
        <f>B7</f>
        <v>USL</v>
      </c>
      <c r="C37" s="115">
        <f ca="1">OFFSET('Customer Count'!$S$8,COLUMN()-COLUMN($C$33),0)</f>
        <v>30</v>
      </c>
      <c r="D37" s="115">
        <f ca="1">OFFSET('Customer Count'!$S$8,COLUMN()-COLUMN($C$33),0)</f>
        <v>30</v>
      </c>
      <c r="E37" s="115">
        <f ca="1">OFFSET('Customer Count'!$S$8,COLUMN()-COLUMN($C$33),0)</f>
        <v>30</v>
      </c>
      <c r="F37" s="115">
        <f ca="1">OFFSET('Customer Count'!$S$8,COLUMN()-COLUMN($C$33),0)</f>
        <v>30</v>
      </c>
      <c r="G37" s="115">
        <f ca="1">OFFSET('Customer Count'!$S$8,COLUMN()-COLUMN($C$33),0)</f>
        <v>30</v>
      </c>
      <c r="H37" s="115">
        <f ca="1">OFFSET('Customer Count'!$S$8,COLUMN()-COLUMN($C$33),0)</f>
        <v>30</v>
      </c>
      <c r="I37" s="115">
        <f ca="1">OFFSET('Customer Count'!$S$8,COLUMN()-COLUMN($C$33),0)</f>
        <v>30</v>
      </c>
      <c r="J37" s="115">
        <f ca="1">OFFSET('Customer Count'!$S$8,COLUMN()-COLUMN($C$33),0)</f>
        <v>30</v>
      </c>
      <c r="K37" s="115">
        <f ca="1">J37*'Customer Count'!$T$14</f>
        <v>30</v>
      </c>
      <c r="L37" s="115">
        <f ca="1">K37*'Customer Count'!$T$14</f>
        <v>30</v>
      </c>
      <c r="M37" s="115">
        <f ca="1">L37*'Customer Count'!$T$14</f>
        <v>30</v>
      </c>
      <c r="N37" s="125">
        <f ca="1">M37*'Customer Count'!$T$14</f>
        <v>30</v>
      </c>
    </row>
    <row r="38" spans="2:14" ht="13.5" thickBot="1">
      <c r="B38" s="127" t="s">
        <v>146</v>
      </c>
      <c r="C38" s="128">
        <f ca="1">SUM(C33:C37)</f>
        <v>19760.666666666668</v>
      </c>
      <c r="D38" s="128">
        <f t="shared" ref="D38:N38" ca="1" si="11">SUM(D33:D37)</f>
        <v>20059.583333333336</v>
      </c>
      <c r="E38" s="128">
        <f t="shared" ca="1" si="11"/>
        <v>20426.583333333336</v>
      </c>
      <c r="F38" s="128">
        <f t="shared" ca="1" si="11"/>
        <v>20888.249999999996</v>
      </c>
      <c r="G38" s="128">
        <f t="shared" ca="1" si="11"/>
        <v>21361.166666666664</v>
      </c>
      <c r="H38" s="128">
        <f t="shared" ref="H38" ca="1" si="12">SUM(H33:H37)</f>
        <v>21642.333333333336</v>
      </c>
      <c r="I38" s="128">
        <f t="shared" ca="1" si="11"/>
        <v>21888.083333333336</v>
      </c>
      <c r="J38" s="128">
        <f t="shared" ca="1" si="11"/>
        <v>22211.306416840045</v>
      </c>
      <c r="K38" s="128">
        <f t="shared" ca="1" si="11"/>
        <v>22464.49000840533</v>
      </c>
      <c r="L38" s="128">
        <f t="shared" ca="1" si="11"/>
        <v>22721.085065151514</v>
      </c>
      <c r="M38" s="128">
        <f t="shared" ca="1" si="11"/>
        <v>22981.138856242731</v>
      </c>
      <c r="N38" s="129">
        <f t="shared" ca="1" si="11"/>
        <v>23244.699310904878</v>
      </c>
    </row>
    <row r="43" spans="2:14" ht="16.5" thickBot="1">
      <c r="B43" s="120" t="s">
        <v>257</v>
      </c>
      <c r="C43" s="120"/>
    </row>
    <row r="44" spans="2:14" ht="25.5">
      <c r="B44" s="130"/>
      <c r="C44" s="131" t="s">
        <v>97</v>
      </c>
      <c r="D44" s="131" t="s">
        <v>98</v>
      </c>
      <c r="E44" s="132" t="s">
        <v>175</v>
      </c>
    </row>
    <row r="45" spans="2:14">
      <c r="B45" s="124" t="str">
        <f>B3</f>
        <v>Residential</v>
      </c>
      <c r="C45" s="115">
        <f ca="1">E12</f>
        <v>136610628.78542873</v>
      </c>
      <c r="D45" s="115"/>
      <c r="E45" s="125">
        <f ca="1">J33</f>
        <v>16937.743548173312</v>
      </c>
    </row>
    <row r="46" spans="2:14">
      <c r="B46" s="126" t="str">
        <f t="shared" ref="B46:B49" si="13">B4</f>
        <v>GS &lt; 50</v>
      </c>
      <c r="C46" s="115">
        <f t="shared" ref="C46:C49" ca="1" si="14">E13</f>
        <v>45150635.661363028</v>
      </c>
      <c r="D46" s="115"/>
      <c r="E46" s="125">
        <f t="shared" ref="E46:E49" ca="1" si="15">J34</f>
        <v>1830.2617658015215</v>
      </c>
    </row>
    <row r="47" spans="2:14">
      <c r="B47" s="126" t="str">
        <f t="shared" si="13"/>
        <v>GS &gt; 50</v>
      </c>
      <c r="C47" s="115">
        <f t="shared" ca="1" si="14"/>
        <v>126943940.20134774</v>
      </c>
      <c r="D47" s="115">
        <f ca="1">E27</f>
        <v>313761.81981901568</v>
      </c>
      <c r="E47" s="125">
        <f t="shared" ca="1" si="15"/>
        <v>125.53833941816359</v>
      </c>
    </row>
    <row r="48" spans="2:14">
      <c r="B48" s="126" t="str">
        <f t="shared" si="13"/>
        <v>Street Light</v>
      </c>
      <c r="C48" s="115">
        <f t="shared" ca="1" si="14"/>
        <v>1231783.3032012344</v>
      </c>
      <c r="D48" s="115">
        <f ca="1">E28</f>
        <v>3467.4538376857486</v>
      </c>
      <c r="E48" s="125">
        <f t="shared" ca="1" si="15"/>
        <v>3287.7627634470487</v>
      </c>
    </row>
    <row r="49" spans="2:5">
      <c r="B49" s="126" t="str">
        <f t="shared" si="13"/>
        <v>USL</v>
      </c>
      <c r="C49" s="115">
        <f t="shared" ca="1" si="14"/>
        <v>395161.14936297113</v>
      </c>
      <c r="D49" s="115"/>
      <c r="E49" s="125">
        <f t="shared" ca="1" si="15"/>
        <v>30</v>
      </c>
    </row>
    <row r="50" spans="2:5" ht="13.5" thickBot="1">
      <c r="B50" s="127" t="s">
        <v>146</v>
      </c>
      <c r="C50" s="128">
        <f ca="1">SUM(C45:C49)</f>
        <v>310332149.10070372</v>
      </c>
      <c r="D50" s="128">
        <f ca="1">SUM(D45:D49)</f>
        <v>317229.27365670144</v>
      </c>
      <c r="E50" s="129">
        <f ca="1">SUM(E45:E49)</f>
        <v>22211.306416840045</v>
      </c>
    </row>
  </sheetData>
  <phoneticPr fontId="2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291E63C3FA64D9BBEEC1EB54A15F7" ma:contentTypeVersion="2" ma:contentTypeDescription="Create a new document." ma:contentTypeScope="" ma:versionID="9aa235c366ca77b3fbd97469252c7163">
  <xsd:schema xmlns:xsd="http://www.w3.org/2001/XMLSchema" xmlns:xs="http://www.w3.org/2001/XMLSchema" xmlns:p="http://schemas.microsoft.com/office/2006/metadata/properties" xmlns:ns2="9936c68c-af26-4a7c-9b4a-28a0ed84d1c9" targetNamespace="http://schemas.microsoft.com/office/2006/metadata/properties" ma:root="true" ma:fieldsID="cc83fc685770443ed654a575b13411df" ns2:_="">
    <xsd:import namespace="9936c68c-af26-4a7c-9b4a-28a0ed84d1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6c68c-af26-4a7c-9b4a-28a0ed84d1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A3BB7-56CE-46A5-ADFA-136889A43775}"/>
</file>

<file path=customXml/itemProps2.xml><?xml version="1.0" encoding="utf-8"?>
<ds:datastoreItem xmlns:ds="http://schemas.openxmlformats.org/officeDocument/2006/customXml" ds:itemID="{8C8DB63B-9DDD-4790-8BAA-A699C9E1AE7F}"/>
</file>

<file path=customXml/itemProps3.xml><?xml version="1.0" encoding="utf-8"?>
<ds:datastoreItem xmlns:ds="http://schemas.openxmlformats.org/officeDocument/2006/customXml" ds:itemID="{7C28B164-646F-4158-8858-67B2FAD4E18F}"/>
</file>

<file path=customXml/itemProps4.xml><?xml version="1.0" encoding="utf-8"?>
<ds:datastoreItem xmlns:ds="http://schemas.openxmlformats.org/officeDocument/2006/customXml" ds:itemID="{8C8DB63B-9DDD-4790-8BAA-A699C9E1A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Dataset</vt:lpstr>
      <vt:lpstr>Monthly Data</vt:lpstr>
      <vt:lpstr>CDM</vt:lpstr>
      <vt:lpstr>Weather</vt:lpstr>
      <vt:lpstr>Economic</vt:lpstr>
      <vt:lpstr>Residential</vt:lpstr>
      <vt:lpstr>GSlt50</vt:lpstr>
      <vt:lpstr>GSgt50</vt:lpstr>
      <vt:lpstr>GSgt50 avg</vt:lpstr>
      <vt:lpstr>Model Summary</vt:lpstr>
      <vt:lpstr>Residential Normalized</vt:lpstr>
      <vt:lpstr>GSlt50 Normalized</vt:lpstr>
      <vt:lpstr>GSgt50 Normalized</vt:lpstr>
      <vt:lpstr>Normalized Annual Summary</vt:lpstr>
      <vt:lpstr>Customer Count</vt:lpstr>
      <vt:lpstr>kW Forecast</vt:lpstr>
      <vt:lpstr>CDM Adjustment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Frank</dc:creator>
  <cp:lastModifiedBy>Andrew Blair</cp:lastModifiedBy>
  <dcterms:created xsi:type="dcterms:W3CDTF">2010-02-17T15:09:16Z</dcterms:created>
  <dcterms:modified xsi:type="dcterms:W3CDTF">2023-02-23T15:10:38Z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0x010100F8D291E63C3FA64D9BBEEC1EB54A15F7</vt:lpwstr>
  </property>
  <property fmtid="{D5CDD505-2E9C-101B-9397-08002B2CF9AE}" pid="3" name="_dlc_DocIdItemGuid">
    <vt:lpwstr>c74e34ca-c80d-4bde-9abe-6759257d0f46</vt:lpwstr>
  </property>
</Properties>
</file>