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pplications Department\Department Applications\Rates\2023 Electricity Rates\Elexicon Z-factor\Interrogatories\Final\"/>
    </mc:Choice>
  </mc:AlternateContent>
  <xr:revisionPtr revIDLastSave="0" documentId="13_ncr:1_{D226E480-53A1-430D-8DAD-1AB62141BF12}" xr6:coauthVersionLast="47" xr6:coauthVersionMax="47" xr10:uidLastSave="{00000000-0000-0000-0000-000000000000}"/>
  <bookViews>
    <workbookView xWindow="-110" yWindow="-110" windowWidth="19420" windowHeight="10420" xr2:uid="{AAA8F274-5E0F-4437-8D2E-C2599CDCF02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7" i="1" l="1"/>
  <c r="L35" i="1"/>
  <c r="J3" i="1" l="1"/>
  <c r="I3" i="1"/>
  <c r="L26" i="1"/>
  <c r="L23" i="1"/>
  <c r="L24" i="1"/>
  <c r="L25" i="1"/>
  <c r="L27" i="1"/>
  <c r="L22" i="1"/>
  <c r="I33" i="1"/>
  <c r="G33" i="1"/>
  <c r="J33" i="1" s="1"/>
  <c r="K33" i="1" s="1"/>
  <c r="J17" i="1"/>
  <c r="N25" i="1"/>
  <c r="N26" i="1" s="1"/>
  <c r="N27" i="1" s="1"/>
  <c r="C14" i="1" l="1"/>
  <c r="G25" i="1"/>
  <c r="G26" i="1" s="1"/>
  <c r="G27" i="1" s="1"/>
  <c r="B13" i="1" l="1"/>
  <c r="B12" i="1" s="1"/>
  <c r="B11" i="1" s="1"/>
  <c r="B10" i="1" s="1"/>
  <c r="B9" i="1" s="1"/>
  <c r="B8" i="1" s="1"/>
  <c r="B7" i="1" s="1"/>
  <c r="B6" i="1" s="1"/>
  <c r="C13" i="1" l="1"/>
  <c r="C7" i="1"/>
  <c r="B5" i="1"/>
  <c r="B19" i="1" s="1"/>
  <c r="B20" i="1"/>
  <c r="C6" i="1"/>
  <c r="C10" i="1"/>
  <c r="C8" i="1"/>
  <c r="C11" i="1"/>
  <c r="C9" i="1"/>
  <c r="C12" i="1"/>
  <c r="C5" i="1"/>
  <c r="I16" i="1"/>
  <c r="L6" i="1"/>
  <c r="L5" i="1"/>
  <c r="C20" i="1" l="1"/>
  <c r="G35" i="1"/>
  <c r="C19" i="1"/>
  <c r="G37" i="1"/>
  <c r="I15" i="1"/>
  <c r="J16" i="1"/>
  <c r="I14" i="1" l="1"/>
  <c r="J15" i="1"/>
  <c r="I13" i="1" l="1"/>
  <c r="J14" i="1"/>
  <c r="I12" i="1" l="1"/>
  <c r="J13" i="1"/>
  <c r="I11" i="1" l="1"/>
  <c r="J12" i="1"/>
  <c r="I10" i="1" l="1"/>
  <c r="J11" i="1"/>
  <c r="I9" i="1" l="1"/>
  <c r="J10" i="1"/>
  <c r="I8" i="1" l="1"/>
  <c r="J9" i="1"/>
  <c r="I7" i="1" l="1"/>
  <c r="J8" i="1"/>
  <c r="I6" i="1" l="1"/>
  <c r="I20" i="1" s="1"/>
  <c r="J7" i="1"/>
  <c r="I5" i="1" l="1"/>
  <c r="J6" i="1"/>
  <c r="I35" i="1" l="1"/>
  <c r="J35" i="1" s="1"/>
  <c r="K35" i="1" s="1"/>
  <c r="J20" i="1"/>
  <c r="I19" i="1"/>
  <c r="J5" i="1"/>
  <c r="J19" i="1" l="1"/>
  <c r="I37" i="1"/>
  <c r="J37" i="1" s="1"/>
  <c r="K37" i="1" s="1"/>
</calcChain>
</file>

<file path=xl/sharedStrings.xml><?xml version="1.0" encoding="utf-8"?>
<sst xmlns="http://schemas.openxmlformats.org/spreadsheetml/2006/main" count="74" uniqueCount="48">
  <si>
    <t>Veridian Connections</t>
  </si>
  <si>
    <t>Whitby</t>
  </si>
  <si>
    <t>Price Cap IR</t>
  </si>
  <si>
    <t>AIR</t>
  </si>
  <si>
    <t>EB-2022-0024</t>
  </si>
  <si>
    <t>EB-2021-0015</t>
  </si>
  <si>
    <t>EB-2020-0013</t>
  </si>
  <si>
    <t>EB-2020-0012</t>
  </si>
  <si>
    <t>EB-2019-0252</t>
  </si>
  <si>
    <t>EB-2019-0130</t>
  </si>
  <si>
    <t>EB-2018-0079</t>
  </si>
  <si>
    <t>EB-2017-0078</t>
  </si>
  <si>
    <t>EB-2018-0072</t>
  </si>
  <si>
    <t>EB-2017-0085</t>
  </si>
  <si>
    <t>EB-2016-0107</t>
  </si>
  <si>
    <t>EB-2016-0114</t>
  </si>
  <si>
    <t>EB-2015-0106</t>
  </si>
  <si>
    <t>EB-2015-0113</t>
  </si>
  <si>
    <t>EB-2014-0117</t>
  </si>
  <si>
    <t>EB-2014-0124</t>
  </si>
  <si>
    <t>CoS</t>
  </si>
  <si>
    <t>EB-2013-0174</t>
  </si>
  <si>
    <t>EB-2013-0181</t>
  </si>
  <si>
    <t>EB-2012-0177</t>
  </si>
  <si>
    <t>EB-2011-0206</t>
  </si>
  <si>
    <t>EB-2009-0274</t>
  </si>
  <si>
    <t>IPI</t>
  </si>
  <si>
    <t>Growth</t>
  </si>
  <si>
    <t>Price Cap IR (AIR)</t>
  </si>
  <si>
    <t>End year</t>
  </si>
  <si>
    <t>Start year (rebasing)</t>
  </si>
  <si>
    <t>n (Number of Years)</t>
  </si>
  <si>
    <t>Geometric Growth rate</t>
  </si>
  <si>
    <t>RR (+ cumulative IPI since rebasing)</t>
  </si>
  <si>
    <t>RR (+ cumulative IPI and growth since rebasing)</t>
  </si>
  <si>
    <t>(1)</t>
  </si>
  <si>
    <t>(2)</t>
  </si>
  <si>
    <t>Elexicon's Proposed Materiality Threshold</t>
  </si>
  <si>
    <t>Based on Revenue Requirement to 2022 considering IPI and growth impacts</t>
  </si>
  <si>
    <t>Based on Revenue Requirement to 2023 considering IPI and growth impacts</t>
  </si>
  <si>
    <t>Veridian</t>
  </si>
  <si>
    <t>Total RR</t>
  </si>
  <si>
    <t>Materiality (0.5% of RR)</t>
  </si>
  <si>
    <t>EE_WRZ WSG_2023_ACM_ICM_Model_1.0_20221018.xlsm</t>
  </si>
  <si>
    <t>EE_VRZ_2023_ACM_ICM_Model_1.0_20221018.xlsm</t>
  </si>
  <si>
    <t>Average arithmetic growth (g)</t>
  </si>
  <si>
    <t>Growth since rebasing</t>
  </si>
  <si>
    <t>Sources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</si>
</sst>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0.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6" fontId="0" fillId="0" borderId="0" xfId="0" applyNumberFormat="1"/>
    <xf numFmtId="10" fontId="0" fillId="0" borderId="0" xfId="1" applyNumberFormat="1" applyFont="1"/>
    <xf numFmtId="0" fontId="0" fillId="0" borderId="0" xfId="0" quotePrefix="1"/>
    <xf numFmtId="8" fontId="0" fillId="0" borderId="0" xfId="0" applyNumberFormat="1"/>
    <xf numFmtId="0" fontId="0" fillId="0" borderId="0" xfId="0" applyBorder="1"/>
    <xf numFmtId="0" fontId="0" fillId="0" borderId="5" xfId="0" applyBorder="1"/>
    <xf numFmtId="0" fontId="0" fillId="0" borderId="4" xfId="0" applyBorder="1"/>
    <xf numFmtId="10" fontId="0" fillId="0" borderId="5" xfId="0" applyNumberFormat="1" applyBorder="1"/>
    <xf numFmtId="0" fontId="0" fillId="0" borderId="6" xfId="0" applyBorder="1"/>
    <xf numFmtId="0" fontId="0" fillId="0" borderId="7" xfId="0" applyBorder="1"/>
    <xf numFmtId="10" fontId="0" fillId="0" borderId="8" xfId="1" applyNumberFormat="1" applyFont="1" applyBorder="1"/>
    <xf numFmtId="10" fontId="0" fillId="0" borderId="5" xfId="1" applyNumberFormat="1" applyFont="1" applyBorder="1"/>
    <xf numFmtId="0" fontId="0" fillId="0" borderId="4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6" fontId="0" fillId="0" borderId="4" xfId="0" applyNumberFormat="1" applyBorder="1" applyAlignment="1">
      <alignment horizontal="center"/>
    </xf>
    <xf numFmtId="6" fontId="0" fillId="0" borderId="0" xfId="0" applyNumberFormat="1" applyBorder="1" applyAlignment="1">
      <alignment horizontal="center"/>
    </xf>
    <xf numFmtId="10" fontId="0" fillId="0" borderId="0" xfId="0" applyNumberFormat="1" applyBorder="1" applyAlignment="1">
      <alignment horizontal="center"/>
    </xf>
    <xf numFmtId="164" fontId="0" fillId="0" borderId="4" xfId="1" applyNumberFormat="1" applyFont="1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0" fontId="0" fillId="0" borderId="0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6" fontId="0" fillId="0" borderId="4" xfId="0" applyNumberFormat="1" applyBorder="1" applyAlignment="1">
      <alignment horizontal="center" vertical="center"/>
    </xf>
    <xf numFmtId="6" fontId="0" fillId="0" borderId="0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4" xfId="1" applyNumberFormat="1" applyFont="1" applyBorder="1" applyAlignment="1">
      <alignment horizontal="center" vertical="center"/>
    </xf>
    <xf numFmtId="164" fontId="0" fillId="0" borderId="0" xfId="1" applyNumberFormat="1" applyFont="1" applyBorder="1" applyAlignment="1">
      <alignment horizontal="center" vertical="center"/>
    </xf>
    <xf numFmtId="164" fontId="0" fillId="0" borderId="5" xfId="1" applyNumberFormat="1" applyFont="1" applyBorder="1"/>
    <xf numFmtId="0" fontId="0" fillId="0" borderId="9" xfId="0" applyBorder="1"/>
    <xf numFmtId="0" fontId="0" fillId="0" borderId="10" xfId="0" applyBorder="1"/>
    <xf numFmtId="6" fontId="0" fillId="0" borderId="10" xfId="0" applyNumberFormat="1" applyBorder="1"/>
    <xf numFmtId="8" fontId="0" fillId="0" borderId="10" xfId="0" applyNumberFormat="1" applyBorder="1"/>
    <xf numFmtId="10" fontId="0" fillId="0" borderId="11" xfId="1" applyNumberFormat="1" applyFont="1" applyBorder="1"/>
    <xf numFmtId="0" fontId="0" fillId="0" borderId="11" xfId="0" applyBorder="1"/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12879-8CD5-4C61-9107-665B9FC38633}">
  <dimension ref="A1:O37"/>
  <sheetViews>
    <sheetView showGridLines="0" tabSelected="1" zoomScale="55" zoomScaleNormal="55" workbookViewId="0">
      <selection activeCell="R10" sqref="R10"/>
    </sheetView>
  </sheetViews>
  <sheetFormatPr defaultRowHeight="14.5" x14ac:dyDescent="0.35"/>
  <cols>
    <col min="2" max="2" width="15.26953125" customWidth="1"/>
    <col min="3" max="3" width="15" customWidth="1"/>
    <col min="4" max="4" width="12.90625" customWidth="1"/>
    <col min="5" max="5" width="12.26953125" customWidth="1"/>
    <col min="6" max="6" width="13.26953125" customWidth="1"/>
    <col min="7" max="7" width="11.6328125" customWidth="1"/>
    <col min="8" max="8" width="2.54296875" customWidth="1"/>
    <col min="9" max="10" width="15.1796875" customWidth="1"/>
    <col min="11" max="11" width="14.7265625" customWidth="1"/>
    <col min="12" max="12" width="11.7265625" customWidth="1"/>
    <col min="13" max="13" width="13.54296875" customWidth="1"/>
  </cols>
  <sheetData>
    <row r="1" spans="1:14" ht="15" thickBot="1" x14ac:dyDescent="0.4"/>
    <row r="2" spans="1:14" ht="15" customHeight="1" x14ac:dyDescent="0.35">
      <c r="B2" s="42" t="s">
        <v>0</v>
      </c>
      <c r="C2" s="43"/>
      <c r="D2" s="43"/>
      <c r="E2" s="43"/>
      <c r="F2" s="43"/>
      <c r="G2" s="44"/>
      <c r="I2" s="45" t="s">
        <v>1</v>
      </c>
      <c r="J2" s="46"/>
      <c r="K2" s="46"/>
      <c r="L2" s="46"/>
      <c r="M2" s="46"/>
      <c r="N2" s="47"/>
    </row>
    <row r="3" spans="1:14" ht="43.5" x14ac:dyDescent="0.35">
      <c r="B3" s="28" t="s">
        <v>33</v>
      </c>
      <c r="C3" s="29" t="s">
        <v>34</v>
      </c>
      <c r="D3" s="29"/>
      <c r="E3" s="25"/>
      <c r="F3" s="25" t="s">
        <v>26</v>
      </c>
      <c r="G3" s="26" t="s">
        <v>27</v>
      </c>
      <c r="I3" s="13" t="str">
        <f>B3</f>
        <v>RR (+ cumulative IPI since rebasing)</v>
      </c>
      <c r="J3" s="14" t="str">
        <f>C3</f>
        <v>RR (+ cumulative IPI and growth since rebasing)</v>
      </c>
      <c r="K3" s="15"/>
      <c r="L3" s="15"/>
      <c r="M3" s="15" t="s">
        <v>26</v>
      </c>
      <c r="N3" s="16" t="s">
        <v>27</v>
      </c>
    </row>
    <row r="4" spans="1:14" x14ac:dyDescent="0.35">
      <c r="B4" s="28"/>
      <c r="C4" s="29"/>
      <c r="D4" s="29"/>
      <c r="E4" s="25"/>
      <c r="F4" s="25"/>
      <c r="G4" s="26"/>
      <c r="I4" s="17"/>
      <c r="J4" s="15"/>
      <c r="K4" s="15"/>
      <c r="L4" s="15"/>
      <c r="M4" s="15"/>
      <c r="N4" s="16"/>
    </row>
    <row r="5" spans="1:14" x14ac:dyDescent="0.35">
      <c r="A5">
        <v>2023</v>
      </c>
      <c r="B5" s="30">
        <f t="shared" ref="B5:B13" si="0">B6*(1+F5)</f>
        <v>58957439.777185112</v>
      </c>
      <c r="C5" s="31">
        <f t="shared" ref="C5:C13" si="1">B5*(1+G$27)^(A5-A$14)</f>
        <v>61706079.982515223</v>
      </c>
      <c r="D5" s="25" t="s">
        <v>2</v>
      </c>
      <c r="E5" s="25" t="s">
        <v>4</v>
      </c>
      <c r="F5" s="27">
        <v>3.4000000000000002E-2</v>
      </c>
      <c r="G5" s="26"/>
      <c r="I5" s="18">
        <f t="shared" ref="I5:I16" si="2">I6*(1+M5)</f>
        <v>23024908.985727899</v>
      </c>
      <c r="J5" s="19">
        <f t="shared" ref="J5:J16" si="3">I5*(1+N$22)^(A5-A$17)</f>
        <v>26277732.432716813</v>
      </c>
      <c r="K5" s="15" t="s">
        <v>2</v>
      </c>
      <c r="L5" s="15" t="str">
        <f>E5</f>
        <v>EB-2022-0024</v>
      </c>
      <c r="M5" s="20">
        <v>3.4000000000000002E-2</v>
      </c>
      <c r="N5" s="16"/>
    </row>
    <row r="6" spans="1:14" x14ac:dyDescent="0.35">
      <c r="A6">
        <v>2022</v>
      </c>
      <c r="B6" s="30">
        <f t="shared" si="0"/>
        <v>57018800.558206104</v>
      </c>
      <c r="C6" s="31">
        <f t="shared" si="1"/>
        <v>59375680.934477419</v>
      </c>
      <c r="D6" s="25" t="s">
        <v>2</v>
      </c>
      <c r="E6" s="25" t="s">
        <v>5</v>
      </c>
      <c r="F6" s="27">
        <v>0.03</v>
      </c>
      <c r="G6" s="26"/>
      <c r="I6" s="18">
        <f t="shared" si="2"/>
        <v>22267803.661245551</v>
      </c>
      <c r="J6" s="19">
        <f t="shared" si="3"/>
        <v>25135344.991557933</v>
      </c>
      <c r="K6" s="15" t="s">
        <v>28</v>
      </c>
      <c r="L6" s="15" t="str">
        <f>E6</f>
        <v>EB-2021-0015</v>
      </c>
      <c r="M6" s="20">
        <v>2.7E-2</v>
      </c>
      <c r="N6" s="16"/>
    </row>
    <row r="7" spans="1:14" x14ac:dyDescent="0.35">
      <c r="A7">
        <v>2021</v>
      </c>
      <c r="B7" s="30">
        <f t="shared" si="0"/>
        <v>55358058.794374853</v>
      </c>
      <c r="C7" s="31">
        <f t="shared" si="1"/>
        <v>57355168.872165099</v>
      </c>
      <c r="D7" s="25" t="s">
        <v>2</v>
      </c>
      <c r="E7" s="25" t="s">
        <v>6</v>
      </c>
      <c r="F7" s="27">
        <v>1.9E-2</v>
      </c>
      <c r="G7" s="26"/>
      <c r="I7" s="18">
        <f t="shared" si="2"/>
        <v>21682379.416986905</v>
      </c>
      <c r="J7" s="19">
        <f t="shared" si="3"/>
        <v>24206494.994122095</v>
      </c>
      <c r="K7" s="15" t="s">
        <v>3</v>
      </c>
      <c r="L7" s="15" t="s">
        <v>7</v>
      </c>
      <c r="M7" s="20">
        <v>1.6E-2</v>
      </c>
      <c r="N7" s="16"/>
    </row>
    <row r="8" spans="1:14" x14ac:dyDescent="0.35">
      <c r="A8">
        <v>2020</v>
      </c>
      <c r="B8" s="30">
        <f t="shared" si="0"/>
        <v>54325867.315382592</v>
      </c>
      <c r="C8" s="31">
        <f t="shared" si="1"/>
        <v>56001487.532553703</v>
      </c>
      <c r="D8" s="25" t="s">
        <v>2</v>
      </c>
      <c r="E8" s="25" t="s">
        <v>8</v>
      </c>
      <c r="F8" s="27">
        <v>1.7000000000000001E-2</v>
      </c>
      <c r="G8" s="26"/>
      <c r="I8" s="18">
        <f t="shared" si="2"/>
        <v>21340924.623018607</v>
      </c>
      <c r="J8" s="19">
        <f t="shared" si="3"/>
        <v>23564363.034861911</v>
      </c>
      <c r="K8" s="15" t="s">
        <v>28</v>
      </c>
      <c r="L8" s="15" t="s">
        <v>9</v>
      </c>
      <c r="M8" s="20">
        <v>1.4E-2</v>
      </c>
      <c r="N8" s="16"/>
    </row>
    <row r="9" spans="1:14" x14ac:dyDescent="0.35">
      <c r="A9">
        <v>2019</v>
      </c>
      <c r="B9" s="30">
        <f t="shared" si="0"/>
        <v>53417765.305194296</v>
      </c>
      <c r="C9" s="31">
        <f t="shared" si="1"/>
        <v>54787286.893236309</v>
      </c>
      <c r="D9" s="25" t="s">
        <v>2</v>
      </c>
      <c r="E9" s="25" t="s">
        <v>12</v>
      </c>
      <c r="F9" s="27">
        <v>1.2E-2</v>
      </c>
      <c r="G9" s="26"/>
      <c r="I9" s="18">
        <f t="shared" si="2"/>
        <v>21046276.74853906</v>
      </c>
      <c r="J9" s="19">
        <f t="shared" si="3"/>
        <v>22984510.175089303</v>
      </c>
      <c r="K9" s="15" t="s">
        <v>3</v>
      </c>
      <c r="L9" s="15" t="s">
        <v>10</v>
      </c>
      <c r="M9" s="20">
        <v>8.9999999999999993E-3</v>
      </c>
      <c r="N9" s="16"/>
    </row>
    <row r="10" spans="1:14" x14ac:dyDescent="0.35">
      <c r="A10">
        <v>2018</v>
      </c>
      <c r="B10" s="30">
        <f t="shared" si="0"/>
        <v>52784353.068373807</v>
      </c>
      <c r="C10" s="31">
        <f t="shared" si="1"/>
        <v>53864231.269653238</v>
      </c>
      <c r="D10" s="25" t="s">
        <v>2</v>
      </c>
      <c r="E10" s="25" t="s">
        <v>11</v>
      </c>
      <c r="F10" s="27">
        <v>8.9999999999999993E-3</v>
      </c>
      <c r="G10" s="26"/>
      <c r="I10" s="18">
        <f t="shared" si="2"/>
        <v>20858549.800336037</v>
      </c>
      <c r="J10" s="19">
        <f t="shared" si="3"/>
        <v>22530020.643652342</v>
      </c>
      <c r="K10" s="15" t="s">
        <v>3</v>
      </c>
      <c r="L10" s="15" t="s">
        <v>13</v>
      </c>
      <c r="M10" s="20">
        <v>6.0000000000000001E-3</v>
      </c>
      <c r="N10" s="16"/>
    </row>
    <row r="11" spans="1:14" x14ac:dyDescent="0.35">
      <c r="A11">
        <v>2017</v>
      </c>
      <c r="B11" s="30">
        <f t="shared" si="0"/>
        <v>52313531.286792681</v>
      </c>
      <c r="C11" s="31">
        <f t="shared" si="1"/>
        <v>53114180.381240442</v>
      </c>
      <c r="D11" s="25" t="s">
        <v>2</v>
      </c>
      <c r="E11" s="25" t="s">
        <v>14</v>
      </c>
      <c r="F11" s="27">
        <v>1.6E-2</v>
      </c>
      <c r="G11" s="26"/>
      <c r="I11" s="18">
        <f t="shared" si="2"/>
        <v>20734144.930751529</v>
      </c>
      <c r="J11" s="19">
        <f t="shared" si="3"/>
        <v>22150376.469927225</v>
      </c>
      <c r="K11" s="15" t="s">
        <v>2</v>
      </c>
      <c r="L11" s="15" t="s">
        <v>15</v>
      </c>
      <c r="M11" s="20">
        <v>1.6E-2</v>
      </c>
      <c r="N11" s="16"/>
    </row>
    <row r="12" spans="1:14" x14ac:dyDescent="0.35">
      <c r="A12">
        <v>2016</v>
      </c>
      <c r="B12" s="30">
        <f t="shared" si="0"/>
        <v>51489696.148417994</v>
      </c>
      <c r="C12" s="31">
        <f t="shared" si="1"/>
        <v>52013725.390881479</v>
      </c>
      <c r="D12" s="25" t="s">
        <v>2</v>
      </c>
      <c r="E12" s="25" t="s">
        <v>16</v>
      </c>
      <c r="F12" s="27">
        <v>1.7999999999999999E-2</v>
      </c>
      <c r="G12" s="26"/>
      <c r="I12" s="18">
        <f t="shared" si="2"/>
        <v>20407622.963338118</v>
      </c>
      <c r="J12" s="19">
        <f t="shared" si="3"/>
        <v>21562787.699044082</v>
      </c>
      <c r="K12" s="15" t="s">
        <v>2</v>
      </c>
      <c r="L12" s="15" t="s">
        <v>17</v>
      </c>
      <c r="M12" s="20">
        <v>1.7999999999999999E-2</v>
      </c>
      <c r="N12" s="16"/>
    </row>
    <row r="13" spans="1:14" x14ac:dyDescent="0.35">
      <c r="A13">
        <v>2015</v>
      </c>
      <c r="B13" s="30">
        <f t="shared" si="0"/>
        <v>50579269.300999992</v>
      </c>
      <c r="C13" s="31">
        <f t="shared" si="1"/>
        <v>50835999.495330557</v>
      </c>
      <c r="D13" s="25" t="s">
        <v>2</v>
      </c>
      <c r="E13" s="25" t="s">
        <v>18</v>
      </c>
      <c r="F13" s="27">
        <v>1.2999999999999999E-2</v>
      </c>
      <c r="G13" s="26"/>
      <c r="I13" s="18">
        <f t="shared" si="2"/>
        <v>20046780.907011904</v>
      </c>
      <c r="J13" s="19">
        <f t="shared" si="3"/>
        <v>20949546.782281052</v>
      </c>
      <c r="K13" s="15" t="s">
        <v>2</v>
      </c>
      <c r="L13" s="15" t="s">
        <v>19</v>
      </c>
      <c r="M13" s="20">
        <v>1.2999999999999999E-2</v>
      </c>
      <c r="N13" s="16"/>
    </row>
    <row r="14" spans="1:14" x14ac:dyDescent="0.35">
      <c r="A14">
        <v>2014</v>
      </c>
      <c r="B14" s="30">
        <v>49930177</v>
      </c>
      <c r="C14" s="31">
        <f>B14</f>
        <v>49930177</v>
      </c>
      <c r="D14" s="25" t="s">
        <v>20</v>
      </c>
      <c r="E14" s="25" t="s">
        <v>21</v>
      </c>
      <c r="F14" s="25"/>
      <c r="G14" s="26"/>
      <c r="I14" s="18">
        <f t="shared" si="2"/>
        <v>19789517.183624785</v>
      </c>
      <c r="J14" s="19">
        <f t="shared" si="3"/>
        <v>20454209.017861653</v>
      </c>
      <c r="K14" s="15" t="s">
        <v>2</v>
      </c>
      <c r="L14" s="15" t="s">
        <v>22</v>
      </c>
      <c r="M14" s="20">
        <v>1.4E-2</v>
      </c>
      <c r="N14" s="16"/>
    </row>
    <row r="15" spans="1:14" x14ac:dyDescent="0.35">
      <c r="A15">
        <v>2013</v>
      </c>
      <c r="B15" s="32"/>
      <c r="C15" s="25"/>
      <c r="D15" s="25"/>
      <c r="E15" s="25"/>
      <c r="F15" s="23"/>
      <c r="G15" s="24"/>
      <c r="I15" s="18">
        <f t="shared" si="2"/>
        <v>19516289.135724641</v>
      </c>
      <c r="J15" s="19">
        <f t="shared" si="3"/>
        <v>19950888.322290678</v>
      </c>
      <c r="K15" s="15" t="s">
        <v>2</v>
      </c>
      <c r="L15" s="15" t="s">
        <v>23</v>
      </c>
      <c r="M15" s="20">
        <v>1.0800000000000001E-2</v>
      </c>
      <c r="N15" s="16"/>
    </row>
    <row r="16" spans="1:14" x14ac:dyDescent="0.35">
      <c r="A16">
        <v>2012</v>
      </c>
      <c r="B16" s="32"/>
      <c r="C16" s="25"/>
      <c r="D16" s="25"/>
      <c r="E16" s="25"/>
      <c r="F16" s="23"/>
      <c r="G16" s="24"/>
      <c r="I16" s="18">
        <f t="shared" si="2"/>
        <v>19307765.270800002</v>
      </c>
      <c r="J16" s="19">
        <f t="shared" si="3"/>
        <v>19521559.436077774</v>
      </c>
      <c r="K16" s="15" t="s">
        <v>2</v>
      </c>
      <c r="L16" s="15" t="s">
        <v>24</v>
      </c>
      <c r="M16" s="20">
        <v>5.7999999999999996E-3</v>
      </c>
      <c r="N16" s="16"/>
    </row>
    <row r="17" spans="1:15" x14ac:dyDescent="0.35">
      <c r="A17">
        <v>2011</v>
      </c>
      <c r="B17" s="32"/>
      <c r="C17" s="25"/>
      <c r="D17" s="25"/>
      <c r="E17" s="25"/>
      <c r="F17" s="23"/>
      <c r="G17" s="24"/>
      <c r="I17" s="18">
        <v>19196426</v>
      </c>
      <c r="J17" s="19">
        <f>I17</f>
        <v>19196426</v>
      </c>
      <c r="K17" s="19" t="s">
        <v>20</v>
      </c>
      <c r="L17" s="15" t="s">
        <v>25</v>
      </c>
      <c r="M17" s="15"/>
      <c r="N17" s="16"/>
    </row>
    <row r="18" spans="1:15" x14ac:dyDescent="0.35">
      <c r="B18" s="32"/>
      <c r="C18" s="25"/>
      <c r="D18" s="25"/>
      <c r="E18" s="25"/>
      <c r="F18" s="23"/>
      <c r="G18" s="24"/>
      <c r="I18" s="17"/>
      <c r="J18" s="15"/>
      <c r="K18" s="15"/>
      <c r="L18" s="15"/>
      <c r="M18" s="15"/>
      <c r="N18" s="16"/>
    </row>
    <row r="19" spans="1:15" x14ac:dyDescent="0.35">
      <c r="A19">
        <v>2023</v>
      </c>
      <c r="B19" s="33">
        <f>B5/B14-1</f>
        <v>0.18079773234501273</v>
      </c>
      <c r="C19" s="34">
        <f>C5/B14-1</f>
        <v>0.23584741112604557</v>
      </c>
      <c r="D19" s="25"/>
      <c r="E19" s="25"/>
      <c r="F19" s="23"/>
      <c r="G19" s="24"/>
      <c r="I19" s="21">
        <f>I5/I17-1</f>
        <v>0.19943727992533078</v>
      </c>
      <c r="J19" s="22">
        <f>J5/J17-1</f>
        <v>0.36888671009472351</v>
      </c>
      <c r="K19" s="15"/>
      <c r="L19" s="15"/>
      <c r="M19" s="15"/>
      <c r="N19" s="16"/>
    </row>
    <row r="20" spans="1:15" x14ac:dyDescent="0.35">
      <c r="A20">
        <v>2022</v>
      </c>
      <c r="B20" s="33">
        <f>B6/B14-1</f>
        <v>0.14197072760639529</v>
      </c>
      <c r="C20" s="34">
        <f>C6/C14-1</f>
        <v>0.18917425296684653</v>
      </c>
      <c r="D20" s="25"/>
      <c r="E20" s="25"/>
      <c r="F20" s="23"/>
      <c r="G20" s="24"/>
      <c r="I20" s="21">
        <f>I6/I17-1</f>
        <v>0.15999736936685771</v>
      </c>
      <c r="J20" s="22">
        <f>J6/J17-1</f>
        <v>0.30937628658365535</v>
      </c>
      <c r="K20" s="15"/>
      <c r="L20" s="15"/>
      <c r="M20" s="15"/>
      <c r="N20" s="16"/>
    </row>
    <row r="21" spans="1:15" x14ac:dyDescent="0.35">
      <c r="B21" s="7"/>
      <c r="C21" s="5"/>
      <c r="D21" s="5"/>
      <c r="E21" s="5"/>
      <c r="F21" s="5"/>
      <c r="G21" s="6"/>
      <c r="I21" s="7"/>
      <c r="J21" s="5"/>
      <c r="K21" s="5"/>
      <c r="L21" s="5"/>
      <c r="M21" s="5"/>
      <c r="N21" s="6"/>
    </row>
    <row r="22" spans="1:15" x14ac:dyDescent="0.35">
      <c r="B22" s="7"/>
      <c r="C22" s="5"/>
      <c r="D22" s="5"/>
      <c r="E22" s="5" t="s">
        <v>45</v>
      </c>
      <c r="F22" s="5"/>
      <c r="G22" s="8">
        <v>5.1537471851039107E-3</v>
      </c>
      <c r="H22" s="3" t="s">
        <v>35</v>
      </c>
      <c r="I22" s="7"/>
      <c r="J22" s="5"/>
      <c r="K22" s="5"/>
      <c r="L22" s="5" t="str">
        <f>E22</f>
        <v>Average arithmetic growth (g)</v>
      </c>
      <c r="M22" s="5"/>
      <c r="N22" s="12">
        <v>1.1072962731792724E-2</v>
      </c>
      <c r="O22" s="3" t="s">
        <v>36</v>
      </c>
    </row>
    <row r="23" spans="1:15" x14ac:dyDescent="0.35">
      <c r="B23" s="7"/>
      <c r="C23" s="5"/>
      <c r="D23" s="5"/>
      <c r="E23" s="5" t="s">
        <v>29</v>
      </c>
      <c r="F23" s="5"/>
      <c r="G23" s="6">
        <v>2021</v>
      </c>
      <c r="I23" s="7"/>
      <c r="J23" s="5"/>
      <c r="K23" s="5"/>
      <c r="L23" s="5" t="str">
        <f t="shared" ref="L23:L27" si="4">E23</f>
        <v>End year</v>
      </c>
      <c r="M23" s="5"/>
      <c r="N23" s="6">
        <v>2021</v>
      </c>
    </row>
    <row r="24" spans="1:15" x14ac:dyDescent="0.35">
      <c r="B24" s="7"/>
      <c r="C24" s="5"/>
      <c r="D24" s="5"/>
      <c r="E24" s="5" t="s">
        <v>30</v>
      </c>
      <c r="F24" s="5"/>
      <c r="G24" s="6">
        <v>2014</v>
      </c>
      <c r="I24" s="7"/>
      <c r="J24" s="5"/>
      <c r="K24" s="5"/>
      <c r="L24" s="5" t="str">
        <f t="shared" si="4"/>
        <v>Start year (rebasing)</v>
      </c>
      <c r="M24" s="5"/>
      <c r="N24" s="6">
        <v>2011</v>
      </c>
    </row>
    <row r="25" spans="1:15" x14ac:dyDescent="0.35">
      <c r="B25" s="7"/>
      <c r="C25" s="5"/>
      <c r="D25" s="5"/>
      <c r="E25" s="5" t="s">
        <v>31</v>
      </c>
      <c r="F25" s="5"/>
      <c r="G25" s="6">
        <f>G23-G24</f>
        <v>7</v>
      </c>
      <c r="I25" s="7"/>
      <c r="J25" s="5"/>
      <c r="K25" s="5"/>
      <c r="L25" s="5" t="str">
        <f t="shared" si="4"/>
        <v>n (Number of Years)</v>
      </c>
      <c r="M25" s="5"/>
      <c r="N25" s="6">
        <f>N23-N24</f>
        <v>10</v>
      </c>
    </row>
    <row r="26" spans="1:15" x14ac:dyDescent="0.35">
      <c r="B26" s="7"/>
      <c r="C26" s="5"/>
      <c r="D26" s="5"/>
      <c r="E26" s="5" t="s">
        <v>46</v>
      </c>
      <c r="F26" s="5"/>
      <c r="G26" s="12">
        <f>G22*G25</f>
        <v>3.6076230295727374E-2</v>
      </c>
      <c r="I26" s="7"/>
      <c r="J26" s="5"/>
      <c r="K26" s="5"/>
      <c r="L26" s="5" t="str">
        <f t="shared" si="4"/>
        <v>Growth since rebasing</v>
      </c>
      <c r="M26" s="5"/>
      <c r="N26" s="35">
        <f>N22*N25</f>
        <v>0.11072962731792724</v>
      </c>
    </row>
    <row r="27" spans="1:15" ht="15" thickBot="1" x14ac:dyDescent="0.4">
      <c r="B27" s="9"/>
      <c r="C27" s="10"/>
      <c r="D27" s="10"/>
      <c r="E27" s="10" t="s">
        <v>32</v>
      </c>
      <c r="F27" s="10"/>
      <c r="G27" s="11">
        <f>(1+G26)^(1/G25)-1</f>
        <v>5.0757987981746577E-3</v>
      </c>
      <c r="I27" s="9"/>
      <c r="J27" s="10"/>
      <c r="K27" s="10"/>
      <c r="L27" s="10" t="str">
        <f t="shared" si="4"/>
        <v>Geometric Growth rate</v>
      </c>
      <c r="M27" s="10"/>
      <c r="N27" s="11">
        <f>(1+N26)^(1/N25)-1</f>
        <v>1.0557048647661604E-2</v>
      </c>
    </row>
    <row r="28" spans="1:15" x14ac:dyDescent="0.35">
      <c r="A28" t="s">
        <v>47</v>
      </c>
    </row>
    <row r="29" spans="1:15" x14ac:dyDescent="0.35">
      <c r="A29" s="3" t="s">
        <v>35</v>
      </c>
      <c r="B29" t="s">
        <v>4</v>
      </c>
      <c r="C29" t="s">
        <v>44</v>
      </c>
    </row>
    <row r="30" spans="1:15" x14ac:dyDescent="0.35">
      <c r="A30" s="3" t="s">
        <v>36</v>
      </c>
      <c r="B30" t="s">
        <v>4</v>
      </c>
      <c r="C30" t="s">
        <v>43</v>
      </c>
    </row>
    <row r="31" spans="1:15" x14ac:dyDescent="0.35">
      <c r="A31" s="3"/>
    </row>
    <row r="32" spans="1:15" ht="15" thickBot="1" x14ac:dyDescent="0.4">
      <c r="G32" t="s">
        <v>40</v>
      </c>
      <c r="I32" t="s">
        <v>1</v>
      </c>
      <c r="J32" t="s">
        <v>41</v>
      </c>
      <c r="K32" t="s">
        <v>42</v>
      </c>
    </row>
    <row r="33" spans="1:12" ht="15" thickBot="1" x14ac:dyDescent="0.4">
      <c r="A33" s="36" t="s">
        <v>37</v>
      </c>
      <c r="B33" s="37"/>
      <c r="C33" s="37"/>
      <c r="D33" s="37"/>
      <c r="E33" s="37"/>
      <c r="F33" s="37"/>
      <c r="G33" s="38">
        <f>B14</f>
        <v>49930177</v>
      </c>
      <c r="H33" s="37"/>
      <c r="I33" s="38">
        <f>I17</f>
        <v>19196426</v>
      </c>
      <c r="J33" s="38">
        <f>SUM(G33,I33)</f>
        <v>69126603</v>
      </c>
      <c r="K33" s="39">
        <f>0.5%*J33</f>
        <v>345633.01500000001</v>
      </c>
      <c r="L33" s="41"/>
    </row>
    <row r="34" spans="1:12" ht="15" thickBot="1" x14ac:dyDescent="0.4"/>
    <row r="35" spans="1:12" ht="15" thickBot="1" x14ac:dyDescent="0.4">
      <c r="A35" s="36" t="s">
        <v>38</v>
      </c>
      <c r="B35" s="37"/>
      <c r="C35" s="37"/>
      <c r="D35" s="37"/>
      <c r="E35" s="37"/>
      <c r="F35" s="37"/>
      <c r="G35" s="38">
        <f>C6</f>
        <v>59375680.934477419</v>
      </c>
      <c r="H35" s="37"/>
      <c r="I35" s="38">
        <f>J6</f>
        <v>25135344.991557933</v>
      </c>
      <c r="J35" s="38">
        <f>SUM(G35,I35)</f>
        <v>84511025.926035345</v>
      </c>
      <c r="K35" s="39">
        <f>0.5%*J35</f>
        <v>422555.12963017676</v>
      </c>
      <c r="L35" s="40">
        <f>K35/K33-1</f>
        <v>0.22255430266167342</v>
      </c>
    </row>
    <row r="37" spans="1:12" x14ac:dyDescent="0.35">
      <c r="A37" t="s">
        <v>39</v>
      </c>
      <c r="G37" s="1">
        <f>C5</f>
        <v>61706079.982515223</v>
      </c>
      <c r="I37" s="1">
        <f>J5</f>
        <v>26277732.432716813</v>
      </c>
      <c r="J37" s="1">
        <f>SUM(G37,I37)</f>
        <v>87983812.415232033</v>
      </c>
      <c r="K37" s="4">
        <f>0.5%*J37</f>
        <v>439919.06207616016</v>
      </c>
      <c r="L37" s="2">
        <f>K37/K33-1</f>
        <v>0.27279236353089753</v>
      </c>
    </row>
  </sheetData>
  <mergeCells count="2">
    <mergeCell ref="B2:G2"/>
    <mergeCell ref="I2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Ritchie</dc:creator>
  <cp:lastModifiedBy>Vithooshan Ganesanathan</cp:lastModifiedBy>
  <dcterms:created xsi:type="dcterms:W3CDTF">2023-01-31T18:49:04Z</dcterms:created>
  <dcterms:modified xsi:type="dcterms:W3CDTF">2023-03-03T15:18:59Z</dcterms:modified>
</cp:coreProperties>
</file>