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codeName="ThisWorkbook" defaultThemeVersion="124226"/>
  <xr:revisionPtr revIDLastSave="2" documentId="8_{E5A37CB7-AEB9-4C85-8911-7B7028263173}" xr6:coauthVersionLast="47" xr6:coauthVersionMax="47" xr10:uidLastSave="{5E2C57CC-6F70-42B6-95AE-6FDF1CFE652B}"/>
  <bookViews>
    <workbookView xWindow="-28920" yWindow="-120" windowWidth="29040" windowHeight="15840" tabRatio="335" activeTab="1" xr2:uid="{B2B76F7A-1CC6-4636-B17D-E32803F621DB}"/>
  </bookViews>
  <sheets>
    <sheet name="TABLE 1 - TOTAL" sheetId="13" r:id="rId1"/>
    <sheet name="Export_ELG_RemainingLife_Total" sheetId="14" r:id="rId2"/>
  </sheets>
  <definedNames>
    <definedName name="Export_ALG_Remaining_Life">#REF!</definedName>
    <definedName name="Export_ELG_Remaining_Life">#REF!</definedName>
    <definedName name="Export_ELG_Whole_Life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Export_ELG_RemainingLife_Total!$A$1:$M$55</definedName>
    <definedName name="_xlnm.Print_Area" localSheetId="0">'TABLE 1 - TOTAL'!$B$1:$V$100</definedName>
    <definedName name="_xlnm.Print_Titles" localSheetId="0">'TABLE 1 - TOTAL'!$1:$8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91" i="13" l="1"/>
  <c r="V51" i="13" a="1"/>
  <c r="V51" i="13" s="1"/>
  <c r="N51" i="13" a="1"/>
  <c r="N51" i="13" s="1"/>
  <c r="F51" i="13"/>
  <c r="J51" i="13"/>
  <c r="H51" i="13"/>
  <c r="L51" i="13" a="1"/>
  <c r="L51" i="13" s="1"/>
  <c r="R51" i="13" a="1"/>
  <c r="R51" i="13" s="1"/>
  <c r="T51" i="13" a="1"/>
  <c r="T51" i="13" s="1"/>
  <c r="P51" i="13" l="1"/>
  <c r="V71" i="13" a="1"/>
  <c r="V71" i="13" s="1"/>
  <c r="F70" i="13"/>
  <c r="V11" i="13" l="1" a="1"/>
  <c r="V11" i="13" s="1"/>
  <c r="T11" i="13" a="1"/>
  <c r="T11" i="13" s="1"/>
  <c r="R11" i="13" a="1"/>
  <c r="R11" i="13" s="1"/>
  <c r="N11" i="13" a="1"/>
  <c r="N11" i="13" s="1"/>
  <c r="L11" i="13" a="1"/>
  <c r="L11" i="13" s="1"/>
  <c r="J11" i="13"/>
  <c r="H11" i="13"/>
  <c r="F11" i="13"/>
  <c r="P11" i="13" l="1"/>
  <c r="T70" i="13" a="1"/>
  <c r="T70" i="13" s="1"/>
  <c r="R70" i="13" a="1"/>
  <c r="R70" i="13" s="1"/>
  <c r="N70" i="13" a="1"/>
  <c r="N70" i="13" s="1"/>
  <c r="L70" i="13" a="1"/>
  <c r="L70" i="13" s="1"/>
  <c r="J70" i="13"/>
  <c r="P70" i="13" l="1"/>
  <c r="L73" i="13" l="1" a="1"/>
  <c r="L73" i="13" s="1"/>
  <c r="V74" i="13" l="1" a="1"/>
  <c r="V74" i="13" s="1"/>
  <c r="V76" i="13" a="1"/>
  <c r="V76" i="13" s="1"/>
  <c r="T73" i="13" a="1"/>
  <c r="T73" i="13" s="1"/>
  <c r="T74" i="13" a="1"/>
  <c r="T74" i="13" s="1"/>
  <c r="T75" i="13" a="1"/>
  <c r="T75" i="13" s="1"/>
  <c r="T76" i="13" a="1"/>
  <c r="T76" i="13" s="1"/>
  <c r="R73" i="13" a="1"/>
  <c r="R73" i="13" s="1"/>
  <c r="R74" i="13" a="1"/>
  <c r="R74" i="13" s="1"/>
  <c r="R75" i="13" a="1"/>
  <c r="R75" i="13" s="1"/>
  <c r="R76" i="13" a="1"/>
  <c r="R76" i="13" s="1"/>
  <c r="N73" i="13" a="1"/>
  <c r="N73" i="13" s="1"/>
  <c r="N74" i="13" a="1"/>
  <c r="N74" i="13" s="1"/>
  <c r="N75" i="13" a="1"/>
  <c r="N75" i="13" s="1"/>
  <c r="N76" i="13" a="1"/>
  <c r="N76" i="13" s="1"/>
  <c r="L74" i="13" a="1"/>
  <c r="L74" i="13" s="1"/>
  <c r="L75" i="13" a="1"/>
  <c r="L75" i="13" s="1"/>
  <c r="L76" i="13" a="1"/>
  <c r="L76" i="13" s="1"/>
  <c r="J73" i="13"/>
  <c r="J74" i="13"/>
  <c r="J75" i="13"/>
  <c r="J76" i="13"/>
  <c r="J78" i="13"/>
  <c r="H74" i="13"/>
  <c r="H76" i="13"/>
  <c r="H78" i="13"/>
  <c r="F73" i="13"/>
  <c r="F74" i="13"/>
  <c r="F75" i="13"/>
  <c r="F76" i="13"/>
  <c r="F78" i="13"/>
  <c r="P74" i="13" l="1"/>
  <c r="P76" i="13"/>
  <c r="P75" i="13"/>
  <c r="P73" i="13"/>
  <c r="T71" i="13" a="1"/>
  <c r="T71" i="13" s="1"/>
  <c r="R71" i="13" a="1"/>
  <c r="R71" i="13" s="1"/>
  <c r="N71" i="13" a="1"/>
  <c r="N71" i="13" s="1"/>
  <c r="L71" i="13" a="1"/>
  <c r="L71" i="13" s="1"/>
  <c r="J71" i="13"/>
  <c r="H71" i="13"/>
  <c r="F71" i="13"/>
  <c r="V78" i="13" a="1"/>
  <c r="V78" i="13" s="1"/>
  <c r="V69" i="13" a="1"/>
  <c r="V69" i="13" s="1"/>
  <c r="V72" i="13" a="1"/>
  <c r="V72" i="13" s="1"/>
  <c r="V68" i="13" a="1"/>
  <c r="V68" i="13" s="1"/>
  <c r="V67" i="13" a="1"/>
  <c r="V67" i="13" s="1"/>
  <c r="V66" i="13" a="1"/>
  <c r="V66" i="13" s="1"/>
  <c r="V65" i="13" a="1"/>
  <c r="V65" i="13" s="1"/>
  <c r="V64" i="13" a="1"/>
  <c r="V64" i="13" s="1"/>
  <c r="V63" i="13" a="1"/>
  <c r="V63" i="13" s="1"/>
  <c r="V62" i="13" a="1"/>
  <c r="V62" i="13" s="1"/>
  <c r="V61" i="13" a="1"/>
  <c r="V61" i="13" s="1"/>
  <c r="V60" i="13" a="1"/>
  <c r="V60" i="13" s="1"/>
  <c r="V59" i="13" a="1"/>
  <c r="V59" i="13" s="1"/>
  <c r="V58" i="13" a="1"/>
  <c r="V58" i="13" s="1"/>
  <c r="V57" i="13" a="1"/>
  <c r="V57" i="13" s="1"/>
  <c r="V56" i="13" a="1"/>
  <c r="V56" i="13" s="1"/>
  <c r="V52" i="13" a="1"/>
  <c r="V52" i="13" s="1"/>
  <c r="V49" i="13" a="1"/>
  <c r="V49" i="13" s="1"/>
  <c r="V50" i="13" a="1"/>
  <c r="V50" i="13" s="1"/>
  <c r="V48" i="13" a="1"/>
  <c r="V48" i="13" s="1"/>
  <c r="V47" i="13" a="1"/>
  <c r="V47" i="13" s="1"/>
  <c r="V46" i="13" a="1"/>
  <c r="V46" i="13" s="1"/>
  <c r="V45" i="13" a="1"/>
  <c r="V45" i="13" s="1"/>
  <c r="V44" i="13" a="1"/>
  <c r="V44" i="13" s="1"/>
  <c r="V43" i="13" a="1"/>
  <c r="V43" i="13" s="1"/>
  <c r="V42" i="13" a="1"/>
  <c r="V42" i="13" s="1"/>
  <c r="V40" i="13" a="1"/>
  <c r="V40" i="13" s="1"/>
  <c r="V41" i="13" a="1"/>
  <c r="V41" i="13" s="1"/>
  <c r="V39" i="13" a="1"/>
  <c r="V39" i="13" s="1"/>
  <c r="V38" i="13" a="1"/>
  <c r="V38" i="13" s="1"/>
  <c r="V37" i="13" a="1"/>
  <c r="V37" i="13" s="1"/>
  <c r="V36" i="13" a="1"/>
  <c r="V36" i="13" s="1"/>
  <c r="V32" i="13" a="1"/>
  <c r="V32" i="13" s="1"/>
  <c r="V31" i="13" a="1"/>
  <c r="V31" i="13" s="1"/>
  <c r="V30" i="13" a="1"/>
  <c r="V30" i="13" s="1"/>
  <c r="V29" i="13" a="1"/>
  <c r="V29" i="13" s="1"/>
  <c r="V28" i="13" a="1"/>
  <c r="V28" i="13" s="1"/>
  <c r="V27" i="13" a="1"/>
  <c r="V27" i="13" s="1"/>
  <c r="V26" i="13" a="1"/>
  <c r="V26" i="13" s="1"/>
  <c r="V22" i="13" a="1"/>
  <c r="V22" i="13" s="1"/>
  <c r="V21" i="13" a="1"/>
  <c r="V21" i="13" s="1"/>
  <c r="V20" i="13" a="1"/>
  <c r="V20" i="13" s="1"/>
  <c r="V19" i="13" a="1"/>
  <c r="V19" i="13" s="1"/>
  <c r="V18" i="13" a="1"/>
  <c r="V18" i="13" s="1"/>
  <c r="V17" i="13" a="1"/>
  <c r="V17" i="13" s="1"/>
  <c r="V16" i="13" a="1"/>
  <c r="V16" i="13" s="1"/>
  <c r="V12" i="13" a="1"/>
  <c r="V12" i="13" s="1"/>
  <c r="V10" i="13" a="1"/>
  <c r="V10" i="13" s="1"/>
  <c r="T16" i="13" a="1"/>
  <c r="T16" i="13" s="1"/>
  <c r="T17" i="13" a="1"/>
  <c r="T17" i="13" s="1"/>
  <c r="T18" i="13" a="1"/>
  <c r="T18" i="13" s="1"/>
  <c r="T19" i="13" a="1"/>
  <c r="T19" i="13" s="1"/>
  <c r="T20" i="13" a="1"/>
  <c r="T20" i="13" s="1"/>
  <c r="T21" i="13" a="1"/>
  <c r="T21" i="13" s="1"/>
  <c r="T22" i="13" a="1"/>
  <c r="T22" i="13" s="1"/>
  <c r="T26" i="13" a="1"/>
  <c r="T26" i="13" s="1"/>
  <c r="T27" i="13" a="1"/>
  <c r="T27" i="13" s="1"/>
  <c r="T28" i="13" a="1"/>
  <c r="T28" i="13" s="1"/>
  <c r="T29" i="13" a="1"/>
  <c r="T29" i="13" s="1"/>
  <c r="T30" i="13" a="1"/>
  <c r="T30" i="13" s="1"/>
  <c r="T31" i="13" a="1"/>
  <c r="T31" i="13" s="1"/>
  <c r="T32" i="13" a="1"/>
  <c r="T32" i="13" s="1"/>
  <c r="T36" i="13" a="1"/>
  <c r="T36" i="13" s="1"/>
  <c r="T37" i="13" a="1"/>
  <c r="T37" i="13" s="1"/>
  <c r="T38" i="13" a="1"/>
  <c r="T38" i="13" s="1"/>
  <c r="T39" i="13" a="1"/>
  <c r="T39" i="13" s="1"/>
  <c r="T40" i="13" a="1"/>
  <c r="T40" i="13" s="1"/>
  <c r="T41" i="13" a="1"/>
  <c r="T41" i="13" s="1"/>
  <c r="T42" i="13" a="1"/>
  <c r="T42" i="13" s="1"/>
  <c r="T43" i="13" a="1"/>
  <c r="T43" i="13" s="1"/>
  <c r="T44" i="13" a="1"/>
  <c r="T44" i="13" s="1"/>
  <c r="T45" i="13" a="1"/>
  <c r="T45" i="13" s="1"/>
  <c r="T46" i="13" a="1"/>
  <c r="T46" i="13" s="1"/>
  <c r="T47" i="13" a="1"/>
  <c r="T47" i="13" s="1"/>
  <c r="T48" i="13" a="1"/>
  <c r="T48" i="13" s="1"/>
  <c r="T49" i="13" a="1"/>
  <c r="T49" i="13" s="1"/>
  <c r="T50" i="13" a="1"/>
  <c r="T50" i="13" s="1"/>
  <c r="T52" i="13" a="1"/>
  <c r="T52" i="13" s="1"/>
  <c r="T56" i="13" a="1"/>
  <c r="T56" i="13" s="1"/>
  <c r="T57" i="13" a="1"/>
  <c r="T57" i="13" s="1"/>
  <c r="T58" i="13" a="1"/>
  <c r="T58" i="13" s="1"/>
  <c r="T59" i="13" a="1"/>
  <c r="T59" i="13" s="1"/>
  <c r="T60" i="13" a="1"/>
  <c r="T60" i="13" s="1"/>
  <c r="T61" i="13" a="1"/>
  <c r="T61" i="13" s="1"/>
  <c r="T62" i="13" a="1"/>
  <c r="T62" i="13" s="1"/>
  <c r="T63" i="13" a="1"/>
  <c r="T63" i="13" s="1"/>
  <c r="T64" i="13" a="1"/>
  <c r="T64" i="13" s="1"/>
  <c r="T65" i="13" a="1"/>
  <c r="T65" i="13" s="1"/>
  <c r="T66" i="13" a="1"/>
  <c r="T66" i="13" s="1"/>
  <c r="T67" i="13" a="1"/>
  <c r="T67" i="13" s="1"/>
  <c r="T68" i="13" a="1"/>
  <c r="T68" i="13" s="1"/>
  <c r="T69" i="13" a="1"/>
  <c r="T69" i="13" s="1"/>
  <c r="T72" i="13" a="1"/>
  <c r="T72" i="13" s="1"/>
  <c r="T78" i="13" a="1"/>
  <c r="T78" i="13" s="1"/>
  <c r="T12" i="13" a="1"/>
  <c r="T12" i="13" s="1"/>
  <c r="T10" i="13" a="1"/>
  <c r="T10" i="13" s="1"/>
  <c r="R57" i="13" a="1"/>
  <c r="R57" i="13" s="1"/>
  <c r="R58" i="13" a="1"/>
  <c r="R58" i="13" s="1"/>
  <c r="R59" i="13" a="1"/>
  <c r="R59" i="13" s="1"/>
  <c r="R60" i="13" a="1"/>
  <c r="R60" i="13" s="1"/>
  <c r="R61" i="13" a="1"/>
  <c r="R61" i="13" s="1"/>
  <c r="R62" i="13" a="1"/>
  <c r="R62" i="13" s="1"/>
  <c r="R63" i="13" a="1"/>
  <c r="R63" i="13" s="1"/>
  <c r="R64" i="13" a="1"/>
  <c r="R64" i="13" s="1"/>
  <c r="R65" i="13" a="1"/>
  <c r="R65" i="13" s="1"/>
  <c r="R66" i="13" a="1"/>
  <c r="R66" i="13" s="1"/>
  <c r="R67" i="13" a="1"/>
  <c r="R67" i="13" s="1"/>
  <c r="R68" i="13" a="1"/>
  <c r="R68" i="13" s="1"/>
  <c r="R69" i="13" a="1"/>
  <c r="R69" i="13" s="1"/>
  <c r="R72" i="13" a="1"/>
  <c r="R72" i="13" s="1"/>
  <c r="R78" i="13" a="1"/>
  <c r="R78" i="13" s="1"/>
  <c r="R56" i="13" a="1"/>
  <c r="R56" i="13" s="1"/>
  <c r="R44" i="13" a="1"/>
  <c r="R44" i="13" s="1"/>
  <c r="R45" i="13" a="1"/>
  <c r="R45" i="13" s="1"/>
  <c r="R46" i="13" a="1"/>
  <c r="R46" i="13" s="1"/>
  <c r="R47" i="13" a="1"/>
  <c r="R47" i="13" s="1"/>
  <c r="R48" i="13" a="1"/>
  <c r="R48" i="13" s="1"/>
  <c r="R49" i="13" a="1"/>
  <c r="R49" i="13" s="1"/>
  <c r="R50" i="13" a="1"/>
  <c r="R50" i="13" s="1"/>
  <c r="R52" i="13" a="1"/>
  <c r="R52" i="13" s="1"/>
  <c r="R37" i="13" a="1"/>
  <c r="R37" i="13" s="1"/>
  <c r="R38" i="13" a="1"/>
  <c r="R38" i="13" s="1"/>
  <c r="R39" i="13" a="1"/>
  <c r="R39" i="13" s="1"/>
  <c r="R40" i="13" a="1"/>
  <c r="R40" i="13" s="1"/>
  <c r="R41" i="13" a="1"/>
  <c r="R41" i="13" s="1"/>
  <c r="R42" i="13" a="1"/>
  <c r="R42" i="13" s="1"/>
  <c r="R43" i="13" a="1"/>
  <c r="R43" i="13" s="1"/>
  <c r="R36" i="13" a="1"/>
  <c r="R36" i="13" s="1"/>
  <c r="R29" i="13" a="1"/>
  <c r="R29" i="13" s="1"/>
  <c r="R30" i="13" a="1"/>
  <c r="R30" i="13" s="1"/>
  <c r="R31" i="13" a="1"/>
  <c r="R31" i="13" s="1"/>
  <c r="R32" i="13" a="1"/>
  <c r="R32" i="13" s="1"/>
  <c r="R28" i="13" a="1"/>
  <c r="R28" i="13" s="1"/>
  <c r="R27" i="13" a="1"/>
  <c r="R27" i="13" s="1"/>
  <c r="R26" i="13" a="1"/>
  <c r="R26" i="13" s="1"/>
  <c r="R22" i="13" a="1"/>
  <c r="R22" i="13" s="1"/>
  <c r="R21" i="13" a="1"/>
  <c r="R21" i="13" s="1"/>
  <c r="R20" i="13" a="1"/>
  <c r="R20" i="13" s="1"/>
  <c r="R19" i="13" a="1"/>
  <c r="R19" i="13" s="1"/>
  <c r="R18" i="13" a="1"/>
  <c r="R18" i="13" s="1"/>
  <c r="R17" i="13" a="1"/>
  <c r="R17" i="13" s="1"/>
  <c r="R16" i="13" a="1"/>
  <c r="R16" i="13" s="1"/>
  <c r="R12" i="13" a="1"/>
  <c r="R12" i="13" s="1"/>
  <c r="R10" i="13" a="1"/>
  <c r="R10" i="13" s="1"/>
  <c r="N78" i="13" a="1"/>
  <c r="N78" i="13" s="1"/>
  <c r="N72" i="13" a="1"/>
  <c r="N72" i="13" s="1"/>
  <c r="N69" i="13" a="1"/>
  <c r="N69" i="13" s="1"/>
  <c r="N68" i="13" a="1"/>
  <c r="N68" i="13" s="1"/>
  <c r="N67" i="13" a="1"/>
  <c r="N67" i="13" s="1"/>
  <c r="N66" i="13" a="1"/>
  <c r="N66" i="13" s="1"/>
  <c r="N65" i="13" a="1"/>
  <c r="N65" i="13" s="1"/>
  <c r="N64" i="13" a="1"/>
  <c r="N64" i="13" s="1"/>
  <c r="N63" i="13" a="1"/>
  <c r="N63" i="13" s="1"/>
  <c r="N62" i="13" a="1"/>
  <c r="N62" i="13" s="1"/>
  <c r="N61" i="13" a="1"/>
  <c r="N61" i="13" s="1"/>
  <c r="N60" i="13" a="1"/>
  <c r="N60" i="13" s="1"/>
  <c r="N59" i="13" a="1"/>
  <c r="N59" i="13" s="1"/>
  <c r="N58" i="13" a="1"/>
  <c r="N58" i="13" s="1"/>
  <c r="N57" i="13" a="1"/>
  <c r="N57" i="13" s="1"/>
  <c r="N56" i="13" a="1"/>
  <c r="N56" i="13" s="1"/>
  <c r="N52" i="13" a="1"/>
  <c r="N52" i="13" s="1"/>
  <c r="N50" i="13" a="1"/>
  <c r="N50" i="13" s="1"/>
  <c r="N49" i="13" a="1"/>
  <c r="N49" i="13" s="1"/>
  <c r="N48" i="13" a="1"/>
  <c r="N48" i="13" s="1"/>
  <c r="N47" i="13" a="1"/>
  <c r="N47" i="13" s="1"/>
  <c r="N46" i="13" a="1"/>
  <c r="N46" i="13" s="1"/>
  <c r="N45" i="13" a="1"/>
  <c r="N45" i="13" s="1"/>
  <c r="N44" i="13" a="1"/>
  <c r="N44" i="13" s="1"/>
  <c r="N43" i="13" a="1"/>
  <c r="N43" i="13" s="1"/>
  <c r="N42" i="13" a="1"/>
  <c r="N42" i="13" s="1"/>
  <c r="N41" i="13" a="1"/>
  <c r="N41" i="13" s="1"/>
  <c r="N40" i="13" a="1"/>
  <c r="N40" i="13" s="1"/>
  <c r="N39" i="13" a="1"/>
  <c r="N39" i="13" s="1"/>
  <c r="N38" i="13" a="1"/>
  <c r="N38" i="13" s="1"/>
  <c r="N37" i="13" a="1"/>
  <c r="N37" i="13" s="1"/>
  <c r="N36" i="13" a="1"/>
  <c r="N36" i="13" s="1"/>
  <c r="N32" i="13" a="1"/>
  <c r="N32" i="13" s="1"/>
  <c r="N31" i="13" a="1"/>
  <c r="N31" i="13" s="1"/>
  <c r="N30" i="13" a="1"/>
  <c r="N30" i="13" s="1"/>
  <c r="N29" i="13" a="1"/>
  <c r="N29" i="13" s="1"/>
  <c r="N28" i="13" a="1"/>
  <c r="N28" i="13" s="1"/>
  <c r="N27" i="13" a="1"/>
  <c r="N27" i="13" s="1"/>
  <c r="N26" i="13" a="1"/>
  <c r="N26" i="13" s="1"/>
  <c r="N22" i="13" a="1"/>
  <c r="N22" i="13" s="1"/>
  <c r="N21" i="13" a="1"/>
  <c r="N21" i="13" s="1"/>
  <c r="N20" i="13" a="1"/>
  <c r="N20" i="13" s="1"/>
  <c r="N19" i="13" a="1"/>
  <c r="N19" i="13" s="1"/>
  <c r="N18" i="13" a="1"/>
  <c r="N18" i="13" s="1"/>
  <c r="N17" i="13" a="1"/>
  <c r="N17" i="13" s="1"/>
  <c r="N16" i="13" a="1"/>
  <c r="N16" i="13" s="1"/>
  <c r="N12" i="13" a="1"/>
  <c r="N12" i="13" s="1"/>
  <c r="N10" i="13" a="1"/>
  <c r="N10" i="13" s="1"/>
  <c r="L78" i="13" a="1"/>
  <c r="L78" i="13" s="1"/>
  <c r="L72" i="13" a="1"/>
  <c r="L72" i="13" s="1"/>
  <c r="L69" i="13" a="1"/>
  <c r="L69" i="13" s="1"/>
  <c r="L68" i="13" a="1"/>
  <c r="L68" i="13" s="1"/>
  <c r="L67" i="13" a="1"/>
  <c r="L67" i="13" s="1"/>
  <c r="L66" i="13" a="1"/>
  <c r="L66" i="13" s="1"/>
  <c r="L65" i="13" a="1"/>
  <c r="L65" i="13" s="1"/>
  <c r="L64" i="13" a="1"/>
  <c r="L64" i="13" s="1"/>
  <c r="L63" i="13" a="1"/>
  <c r="L63" i="13" s="1"/>
  <c r="L62" i="13" a="1"/>
  <c r="L62" i="13" s="1"/>
  <c r="L61" i="13" a="1"/>
  <c r="L61" i="13" s="1"/>
  <c r="L60" i="13" a="1"/>
  <c r="L60" i="13" s="1"/>
  <c r="L59" i="13" a="1"/>
  <c r="L59" i="13" s="1"/>
  <c r="L58" i="13" a="1"/>
  <c r="L58" i="13" s="1"/>
  <c r="L57" i="13" a="1"/>
  <c r="L57" i="13" s="1"/>
  <c r="L56" i="13" a="1"/>
  <c r="L56" i="13" s="1"/>
  <c r="L52" i="13" a="1"/>
  <c r="L52" i="13" s="1"/>
  <c r="L50" i="13" a="1"/>
  <c r="L50" i="13" s="1"/>
  <c r="L49" i="13" a="1"/>
  <c r="L49" i="13" s="1"/>
  <c r="L48" i="13" a="1"/>
  <c r="L48" i="13" s="1"/>
  <c r="L47" i="13" a="1"/>
  <c r="L47" i="13" s="1"/>
  <c r="L46" i="13" a="1"/>
  <c r="L46" i="13" s="1"/>
  <c r="L45" i="13" a="1"/>
  <c r="L45" i="13" s="1"/>
  <c r="L44" i="13" a="1"/>
  <c r="L44" i="13" s="1"/>
  <c r="L43" i="13" a="1"/>
  <c r="L43" i="13" s="1"/>
  <c r="L42" i="13" a="1"/>
  <c r="L42" i="13" s="1"/>
  <c r="L41" i="13" a="1"/>
  <c r="L41" i="13" s="1"/>
  <c r="L40" i="13" a="1"/>
  <c r="L40" i="13" s="1"/>
  <c r="L39" i="13" a="1"/>
  <c r="L39" i="13" s="1"/>
  <c r="L38" i="13" a="1"/>
  <c r="L38" i="13" s="1"/>
  <c r="L37" i="13" a="1"/>
  <c r="L37" i="13" s="1"/>
  <c r="L36" i="13" a="1"/>
  <c r="L36" i="13" s="1"/>
  <c r="L32" i="13" a="1"/>
  <c r="L32" i="13" s="1"/>
  <c r="L31" i="13" a="1"/>
  <c r="L31" i="13" s="1"/>
  <c r="L30" i="13" a="1"/>
  <c r="L30" i="13" s="1"/>
  <c r="L29" i="13" a="1"/>
  <c r="L29" i="13" s="1"/>
  <c r="L27" i="13" a="1"/>
  <c r="L27" i="13" s="1"/>
  <c r="L28" i="13" a="1"/>
  <c r="L28" i="13" s="1"/>
  <c r="L26" i="13" a="1"/>
  <c r="L26" i="13" s="1"/>
  <c r="L22" i="13" a="1"/>
  <c r="L22" i="13" s="1"/>
  <c r="L21" i="13" a="1"/>
  <c r="L21" i="13" s="1"/>
  <c r="L20" i="13" a="1"/>
  <c r="L20" i="13" s="1"/>
  <c r="L19" i="13" a="1"/>
  <c r="L19" i="13" s="1"/>
  <c r="L18" i="13" a="1"/>
  <c r="L18" i="13" s="1"/>
  <c r="L17" i="13" a="1"/>
  <c r="L17" i="13" s="1"/>
  <c r="L16" i="13" a="1"/>
  <c r="L16" i="13" s="1"/>
  <c r="L12" i="13" a="1"/>
  <c r="L12" i="13" s="1"/>
  <c r="L10" i="13" a="1"/>
  <c r="L10" i="13" s="1"/>
  <c r="J26" i="13"/>
  <c r="J27" i="13"/>
  <c r="J28" i="13"/>
  <c r="J29" i="13"/>
  <c r="J30" i="13"/>
  <c r="J31" i="13"/>
  <c r="J32" i="13"/>
  <c r="J36" i="13"/>
  <c r="J37" i="13"/>
  <c r="J38" i="13"/>
  <c r="J39" i="13"/>
  <c r="J40" i="13"/>
  <c r="J41" i="13"/>
  <c r="J42" i="13"/>
  <c r="J43" i="13"/>
  <c r="J44" i="13"/>
  <c r="J45" i="13"/>
  <c r="J46" i="13"/>
  <c r="J47" i="13"/>
  <c r="J48" i="13"/>
  <c r="J49" i="13"/>
  <c r="J50" i="13"/>
  <c r="J52" i="13"/>
  <c r="J56" i="13"/>
  <c r="J57" i="13"/>
  <c r="J58" i="13"/>
  <c r="J59" i="13"/>
  <c r="J60" i="13"/>
  <c r="J61" i="13"/>
  <c r="J62" i="13"/>
  <c r="J63" i="13"/>
  <c r="J64" i="13"/>
  <c r="J65" i="13"/>
  <c r="J66" i="13"/>
  <c r="J67" i="13"/>
  <c r="J68" i="13"/>
  <c r="J69" i="13"/>
  <c r="J72" i="13"/>
  <c r="J18" i="13"/>
  <c r="J19" i="13"/>
  <c r="J20" i="13"/>
  <c r="J21" i="13"/>
  <c r="J22" i="13"/>
  <c r="J10" i="13"/>
  <c r="J12" i="13"/>
  <c r="J16" i="13"/>
  <c r="J17" i="13"/>
  <c r="F26" i="13"/>
  <c r="F27" i="13"/>
  <c r="F28" i="13"/>
  <c r="F29" i="13"/>
  <c r="F30" i="13"/>
  <c r="F31" i="13"/>
  <c r="F32" i="13"/>
  <c r="F36" i="13"/>
  <c r="F37" i="13"/>
  <c r="F38" i="13"/>
  <c r="F39" i="13"/>
  <c r="F40" i="13"/>
  <c r="F41" i="13"/>
  <c r="F42" i="13"/>
  <c r="F43" i="13"/>
  <c r="F44" i="13"/>
  <c r="F45" i="13"/>
  <c r="F46" i="13"/>
  <c r="F47" i="13"/>
  <c r="F48" i="13"/>
  <c r="F49" i="13"/>
  <c r="F50" i="13"/>
  <c r="F52" i="13"/>
  <c r="F56" i="13"/>
  <c r="F57" i="13"/>
  <c r="F58" i="13"/>
  <c r="F59" i="13"/>
  <c r="F60" i="13"/>
  <c r="F61" i="13"/>
  <c r="F62" i="13"/>
  <c r="F63" i="13"/>
  <c r="F64" i="13"/>
  <c r="F65" i="13"/>
  <c r="F66" i="13"/>
  <c r="F67" i="13"/>
  <c r="F68" i="13"/>
  <c r="F69" i="13"/>
  <c r="F72" i="13"/>
  <c r="F12" i="13"/>
  <c r="F16" i="13"/>
  <c r="F17" i="13"/>
  <c r="F18" i="13"/>
  <c r="F19" i="13"/>
  <c r="F20" i="13"/>
  <c r="F21" i="13"/>
  <c r="F22" i="13"/>
  <c r="F10" i="13"/>
  <c r="P71" i="13" l="1"/>
  <c r="H12" i="13"/>
  <c r="P12" i="13" l="1"/>
  <c r="H26" i="13" l="1"/>
  <c r="H57" i="13"/>
  <c r="H58" i="13"/>
  <c r="H59" i="13"/>
  <c r="H60" i="13"/>
  <c r="H61" i="13"/>
  <c r="H38" i="13"/>
  <c r="H39" i="13"/>
  <c r="H40" i="13"/>
  <c r="H41" i="13"/>
  <c r="H42" i="13"/>
  <c r="P26" i="13" l="1"/>
  <c r="P61" i="13"/>
  <c r="P60" i="13"/>
  <c r="P57" i="13"/>
  <c r="P59" i="13"/>
  <c r="P58" i="13"/>
  <c r="P38" i="13"/>
  <c r="P39" i="13"/>
  <c r="P42" i="13"/>
  <c r="P41" i="13"/>
  <c r="P40" i="13"/>
  <c r="H44" i="13" l="1"/>
  <c r="P44" i="13" l="1"/>
  <c r="H16" i="13"/>
  <c r="H17" i="13"/>
  <c r="H18" i="13"/>
  <c r="H19" i="13"/>
  <c r="H20" i="13"/>
  <c r="H21" i="13"/>
  <c r="H22" i="13"/>
  <c r="H27" i="13"/>
  <c r="H28" i="13"/>
  <c r="H29" i="13"/>
  <c r="H30" i="13"/>
  <c r="H31" i="13"/>
  <c r="H32" i="13"/>
  <c r="H36" i="13"/>
  <c r="H37" i="13"/>
  <c r="H43" i="13"/>
  <c r="H45" i="13"/>
  <c r="H46" i="13"/>
  <c r="H47" i="13"/>
  <c r="H48" i="13"/>
  <c r="H49" i="13"/>
  <c r="H50" i="13"/>
  <c r="H52" i="13"/>
  <c r="H56" i="13"/>
  <c r="H62" i="13"/>
  <c r="H63" i="13"/>
  <c r="H64" i="13"/>
  <c r="H65" i="13"/>
  <c r="H66" i="13"/>
  <c r="H67" i="13"/>
  <c r="H68" i="13"/>
  <c r="H69" i="13"/>
  <c r="H72" i="13"/>
  <c r="H10" i="13"/>
  <c r="P64" i="13" l="1"/>
  <c r="P46" i="13"/>
  <c r="P28" i="13"/>
  <c r="P17" i="13"/>
  <c r="P10" i="13"/>
  <c r="P67" i="13"/>
  <c r="P48" i="13"/>
  <c r="P31" i="13"/>
  <c r="P20" i="13"/>
  <c r="P45" i="13"/>
  <c r="P63" i="13"/>
  <c r="P43" i="13"/>
  <c r="P36" i="13"/>
  <c r="P22" i="13"/>
  <c r="P16" i="13"/>
  <c r="P68" i="13"/>
  <c r="P50" i="13"/>
  <c r="P62" i="13"/>
  <c r="P49" i="13"/>
  <c r="P32" i="13"/>
  <c r="P21" i="13"/>
  <c r="P72" i="13"/>
  <c r="P52" i="13"/>
  <c r="P78" i="13"/>
  <c r="P66" i="13"/>
  <c r="P47" i="13"/>
  <c r="P30" i="13"/>
  <c r="P19" i="13"/>
  <c r="P56" i="13"/>
  <c r="P27" i="13"/>
  <c r="P69" i="13"/>
  <c r="P37" i="13"/>
  <c r="P65" i="13"/>
  <c r="P29" i="13"/>
  <c r="P18" i="13"/>
  <c r="R13" i="13" a="1"/>
  <c r="R13" i="13" s="1"/>
  <c r="L33" i="13" a="1"/>
  <c r="L33" i="13" s="1"/>
  <c r="N23" i="13" a="1"/>
  <c r="N23" i="13" s="1"/>
  <c r="N53" i="13" a="1"/>
  <c r="N53" i="13" s="1"/>
  <c r="N13" i="13" a="1"/>
  <c r="N13" i="13" s="1"/>
  <c r="L23" i="13" a="1"/>
  <c r="L23" i="13" s="1"/>
  <c r="R79" i="13" a="1"/>
  <c r="R79" i="13" s="1"/>
  <c r="R23" i="13" a="1"/>
  <c r="R23" i="13" s="1"/>
  <c r="R53" i="13" a="1"/>
  <c r="R53" i="13" s="1"/>
  <c r="R33" i="13" a="1"/>
  <c r="R33" i="13" s="1"/>
  <c r="L53" i="13" a="1"/>
  <c r="L53" i="13" s="1"/>
  <c r="N33" i="13" a="1"/>
  <c r="N33" i="13" s="1"/>
  <c r="N79" i="13" a="1"/>
  <c r="N79" i="13" s="1"/>
  <c r="L13" i="13" a="1"/>
  <c r="L13" i="13" s="1"/>
  <c r="L79" i="13" a="1"/>
  <c r="L79" i="13" s="1"/>
  <c r="V23" i="13" l="1"/>
  <c r="V33" i="13"/>
  <c r="V13" i="13"/>
  <c r="V53" i="13"/>
  <c r="V79" i="13"/>
  <c r="R81" i="13"/>
  <c r="P13" i="13" a="1"/>
  <c r="P13" i="13" s="1"/>
  <c r="P33" i="13" a="1"/>
  <c r="P33" i="13" s="1"/>
  <c r="N81" i="13"/>
  <c r="L81" i="13"/>
  <c r="P23" i="13" a="1"/>
  <c r="P23" i="13" s="1"/>
  <c r="P53" i="13" a="1"/>
  <c r="P53" i="13" s="1"/>
  <c r="P79" i="13" a="1"/>
  <c r="P79" i="13" s="1"/>
  <c r="V81" i="13" l="1"/>
  <c r="P81" i="13"/>
  <c r="L93" i="1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<sst xmlns="http://schemas.openxmlformats.org/spreadsheetml/2006/main" count="184" uniqueCount="133">
  <si>
    <t>ENBRIDGE GAS INC.</t>
  </si>
  <si>
    <t>TABLE 1. ESTIMATED SURVIVOR CURVE, ORIGINAL COST, BOOK DEPRECIATION RESERVE AND</t>
  </si>
  <si>
    <t>CALCULATED ANNUAL DEPRECIATION ACCRUALS RELATED TO PLANT IN SERVICE AT DECEMBER 31, 2021</t>
  </si>
  <si>
    <t>Related to Total Expense</t>
  </si>
  <si>
    <t>Account</t>
  </si>
  <si>
    <t>Description</t>
  </si>
  <si>
    <t xml:space="preserve">Truncation Date </t>
  </si>
  <si>
    <t>Estimated
Survivor
Curve</t>
  </si>
  <si>
    <t>Net
Salvage
Percent</t>
  </si>
  <si>
    <t>Surviving
Original Cost
as of 12/31/2021</t>
  </si>
  <si>
    <t>Book Reserve</t>
  </si>
  <si>
    <t>Future Accruals</t>
  </si>
  <si>
    <t>Annual
Accrual
Amount</t>
  </si>
  <si>
    <t>Composite Remaining Life</t>
  </si>
  <si>
    <t>Annual
Accrual
Rate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</si>
  <si>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</si>
  <si>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</si>
  <si>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</si>
  <si>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</si>
  <si>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</si>
  <si>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</si>
  <si>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</si>
  <si>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</si>
  <si>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</si>
  <si>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</si>
  <si>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</si>
  <si>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LOCAL STORAGE PLANT</t>
  </si>
  <si>
    <t>STRUCTURES AND IMPROVEMENTS</t>
  </si>
  <si>
    <t>HOLDER - STORAGE TANK</t>
  </si>
  <si>
    <t>HOLDER EQUIPMENT</t>
  </si>
  <si>
    <t>TOTAL LOCAL STORAGE PLANT</t>
  </si>
  <si>
    <t>UNDERGROUND STORAGE PLANT</t>
  </si>
  <si>
    <t>LAND RIGHTS INTANGIBLE</t>
  </si>
  <si>
    <t>WELLS</t>
  </si>
  <si>
    <t>WELL EQUIPMENT</t>
  </si>
  <si>
    <t>FIELD LINES</t>
  </si>
  <si>
    <t>COMPRESSOR EQUIPMENT</t>
  </si>
  <si>
    <t>REGULATING AND MEASURING EQUIPMENT</t>
  </si>
  <si>
    <t>TOTAL UNDERGROUND STORAGE PLANT</t>
  </si>
  <si>
    <t>TRANSMISSION PLANT</t>
  </si>
  <si>
    <t>COMPRESSOR STRUCTURES AND IMPROVEMENTS</t>
  </si>
  <si>
    <t>MEASURING AND REGULATING STRUCTURES AND IMPROVEMENTS</t>
  </si>
  <si>
    <t>EQUIPMENT</t>
  </si>
  <si>
    <t>MAINS</t>
  </si>
  <si>
    <t>MEASURING AND REGULATING EQUIPMENT</t>
  </si>
  <si>
    <t>TOTAL TRANSMISSION PLANT</t>
  </si>
  <si>
    <t>DISTRIBUTION PLANT</t>
  </si>
  <si>
    <t>*</t>
  </si>
  <si>
    <t>STRUCTURES AND IMPROVEMENTS - OTHER</t>
  </si>
  <si>
    <t>STRUCTURES AND IMPROVEMENTS - STONEY CREEK</t>
  </si>
  <si>
    <t>STRUCTURES AND IMPROVEMENTS - WIN-RHODES</t>
  </si>
  <si>
    <t>STRUCTURES AND IMPROVEMENTS - LONDON ADMIN</t>
  </si>
  <si>
    <t>STRUCTURES AND IMPROVEMENTS - KINGSTON OFFICE</t>
  </si>
  <si>
    <t>STRUCTURES AND IMPROVEMENTS - MAINWAY</t>
  </si>
  <si>
    <t>SERVICES - METAL</t>
  </si>
  <si>
    <t>SERVICES - PLASTIC</t>
  </si>
  <si>
    <t>REGULATORS</t>
  </si>
  <si>
    <t>MAINS - ENVISION</t>
  </si>
  <si>
    <t>MAINS - COATED &amp; WRAPPED</t>
  </si>
  <si>
    <t>MAINS - PLASTIC</t>
  </si>
  <si>
    <t>COMPANY NGV COMPRESSOR STATIONS</t>
  </si>
  <si>
    <t>CUSTOMER M&amp;R EQUIPMENT</t>
  </si>
  <si>
    <t>METERS</t>
  </si>
  <si>
    <t>TOTAL DISTRIBUTION PLANT</t>
  </si>
  <si>
    <t>GENERAL PLANT</t>
  </si>
  <si>
    <t>STRUCTURES AND IMPROVEMENTS - VPC</t>
  </si>
  <si>
    <t>STRUCTURES AND IMPROVEMENTS - THOROLD</t>
  </si>
  <si>
    <t>STRUCTURES AND IMPROVEMENTS - MARKHAM</t>
  </si>
  <si>
    <t>STRUCTURES AND IMPROVEMENTS - KEIL HEAD OFFICE</t>
  </si>
  <si>
    <t>STRUCTURES AND IMPROVEMENTS - BLOOMFIELD TRAINING CENTER</t>
  </si>
  <si>
    <t>OFFICE FURNITURE AND EQUIPMENT</t>
  </si>
  <si>
    <t>TRANSPORTATION EQUIPMENT</t>
  </si>
  <si>
    <t>HEAVY WORK EQUIPMENT</t>
  </si>
  <si>
    <t>TOOLS AND WORK EQUIPMENT</t>
  </si>
  <si>
    <t>RENTAL - REFUEL APPL</t>
  </si>
  <si>
    <t>RENTAL - NGV STATIONS</t>
  </si>
  <si>
    <t>COMMUNICATION STRUCTURES AND EQUIPMENT</t>
  </si>
  <si>
    <t>COMPUTER EQUIPMENT</t>
  </si>
  <si>
    <t>COMPUTER EQUIPMENT - POST 2023</t>
  </si>
  <si>
    <t>4-SQ</t>
  </si>
  <si>
    <t>COMPUTER EQUIPMENT - WAMS</t>
  </si>
  <si>
    <t>SOFTWARE ACQUIRED INTANGIBLES</t>
  </si>
  <si>
    <t xml:space="preserve">SOFTWARE ACQUIRED INTANGIBLES - POST 2023 </t>
  </si>
  <si>
    <t>SOFTWARE DEVELOPED INTANGIBLES</t>
  </si>
  <si>
    <t>SOFTWARE DEVELOPED INTANGIBLES - POST 2023</t>
  </si>
  <si>
    <t>CIS ACQUIRED SOFTWARE</t>
  </si>
  <si>
    <t>**</t>
  </si>
  <si>
    <t>SOFTWARE INTANGIBLES - 10 YEAR</t>
  </si>
  <si>
    <t>10-SQ</t>
  </si>
  <si>
    <t>WAMS</t>
  </si>
  <si>
    <t>TOTAL GENERAL PLANT</t>
  </si>
  <si>
    <t>TOTAL UTILITY PLANT STUDIED</t>
  </si>
  <si>
    <t>PLANT NOT STUDIED</t>
  </si>
  <si>
    <t>Franchises and Consents - Total Comp</t>
  </si>
  <si>
    <t>Other Intangibles - Lakeland Acquisition Adjustment</t>
  </si>
  <si>
    <t>Base Pressure and Line Pack Gas</t>
  </si>
  <si>
    <t>Land (Including MacLeod Property)</t>
  </si>
  <si>
    <t>Plant Held for Future Use</t>
  </si>
  <si>
    <t>Inventory Adjustment</t>
  </si>
  <si>
    <t>TOTAL PLANT NOT STUDIED</t>
  </si>
  <si>
    <t>TOTAL UTILITY PLANT IN SERVICE</t>
  </si>
  <si>
    <t>New depreciation rate for major longer term intangible asset additions post 2023</t>
  </si>
  <si>
    <t>ACCOUNT</t>
  </si>
  <si>
    <t>Booked Reserve</t>
  </si>
  <si>
    <t>TRUNC DATE</t>
  </si>
  <si>
    <t>ASL</t>
  </si>
  <si>
    <t>FirstOfCurveType</t>
  </si>
  <si>
    <t>NET SALVAGE</t>
  </si>
  <si>
    <t>ORGINAL COST</t>
  </si>
  <si>
    <t>CALCULATED ACCUMULATED DEPRECIATION</t>
  </si>
  <si>
    <t>ANNUAL ACCRUAL</t>
  </si>
  <si>
    <t>COMPOSITE ANNUAL ACCRUAL RATE</t>
  </si>
  <si>
    <t>REMAINING LIFE</t>
  </si>
  <si>
    <t>THEORETICAL ACCUMULATED DEPRECIATION FACTOR</t>
  </si>
  <si>
    <t>Age</t>
  </si>
  <si>
    <t>S5</t>
  </si>
  <si>
    <t>R4</t>
  </si>
  <si>
    <t>R3</t>
  </si>
  <si>
    <t>R2.5</t>
  </si>
  <si>
    <t>R2</t>
  </si>
  <si>
    <t>S4</t>
  </si>
  <si>
    <t>S0.5</t>
  </si>
  <si>
    <t>S1</t>
  </si>
  <si>
    <t>S3</t>
  </si>
  <si>
    <t>SQ</t>
  </si>
  <si>
    <t>S2.5</t>
  </si>
  <si>
    <t>R1.5</t>
  </si>
  <si>
    <t>L2.5</t>
  </si>
  <si>
    <t>L1.5</t>
  </si>
  <si>
    <t>***</t>
  </si>
  <si>
    <t>Post Study Adjustments</t>
  </si>
  <si>
    <t>Annual Accrual Rates for new major structures in Account 472.00 after 2023 are 4.02%.</t>
  </si>
  <si>
    <t>Adjustments between regulated and unregulated storage operations to align with updated exhibits in Enbridge Gas's 2021 Utility Earnings and Disposition of Deferral &amp; Variance Account Balances proceeding (EB-2022-0110), as filed on September 2,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</si>
</sst>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#,##0.0"/>
  </numFmts>
  <fonts count="2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Times New Roman"/>
      <family val="1"/>
    </font>
    <font>
      <b/>
      <sz val="18"/>
      <name val="Century Gothic"/>
      <family val="2"/>
    </font>
    <font>
      <b/>
      <sz val="11"/>
      <name val="Century Gothic"/>
      <family val="2"/>
    </font>
    <font>
      <b/>
      <sz val="14"/>
      <name val="Century Gothic"/>
      <family val="2"/>
    </font>
    <font>
      <b/>
      <sz val="9"/>
      <name val="Century Gothic"/>
      <family val="2"/>
    </font>
    <font>
      <sz val="1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8"/>
      <color rgb="FFFF000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ADB9CA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</cellStyleXfs>
  <cellXfs count="59">
    <xf numFmtId="0" fontId="0" fillId="0" borderId="0" xfId="0"/>
    <xf numFmtId="165" fontId="0" fillId="0" borderId="0" xfId="1" applyNumberFormat="1" applyFont="1" applyFill="1"/>
    <xf numFmtId="37" fontId="0" fillId="0" borderId="0" xfId="0" applyNumberFormat="1"/>
    <xf numFmtId="0" fontId="2" fillId="0" borderId="0" xfId="0" applyFont="1" applyAlignment="1">
      <alignment horizontal="left"/>
    </xf>
    <xf numFmtId="0" fontId="2" fillId="0" borderId="0" xfId="0" applyFont="1"/>
    <xf numFmtId="43" fontId="0" fillId="0" borderId="0" xfId="1" applyFont="1" applyFill="1"/>
    <xf numFmtId="0" fontId="1" fillId="0" borderId="0" xfId="0" applyFont="1"/>
    <xf numFmtId="49" fontId="2" fillId="0" borderId="0" xfId="0" applyNumberFormat="1" applyFont="1" applyAlignment="1">
      <alignment horizontal="center"/>
    </xf>
    <xf numFmtId="0" fontId="10" fillId="0" borderId="0" xfId="0" applyFont="1"/>
    <xf numFmtId="4" fontId="10" fillId="0" borderId="0" xfId="0" applyNumberFormat="1" applyFont="1" applyAlignment="1">
      <alignment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2" fillId="0" borderId="0" xfId="0" applyFont="1" applyAlignment="1">
      <alignment horizontal="left" vertical="center"/>
    </xf>
    <xf numFmtId="0" fontId="14" fillId="0" borderId="0" xfId="0" applyFont="1"/>
    <xf numFmtId="0" fontId="15" fillId="2" borderId="0" xfId="0" applyFont="1" applyFill="1" applyAlignment="1">
      <alignment horizontal="right" wrapText="1"/>
    </xf>
    <xf numFmtId="49" fontId="2" fillId="0" borderId="0" xfId="0" quotePrefix="1" applyNumberFormat="1" applyFont="1" applyAlignment="1">
      <alignment horizontal="center"/>
    </xf>
    <xf numFmtId="49" fontId="2" fillId="0" borderId="0" xfId="1" quotePrefix="1" applyNumberFormat="1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43" fontId="16" fillId="0" borderId="0" xfId="0" applyNumberFormat="1" applyFont="1" applyAlignment="1">
      <alignment horizontal="right" vertical="center"/>
    </xf>
    <xf numFmtId="49" fontId="16" fillId="0" borderId="0" xfId="0" applyNumberFormat="1" applyFont="1" applyAlignment="1">
      <alignment horizontal="right"/>
    </xf>
    <xf numFmtId="0" fontId="16" fillId="0" borderId="0" xfId="0" applyFont="1" applyAlignment="1">
      <alignment horizontal="right"/>
    </xf>
    <xf numFmtId="165" fontId="16" fillId="0" borderId="0" xfId="1" applyNumberFormat="1" applyFont="1" applyBorder="1" applyAlignment="1">
      <alignment horizontal="right"/>
    </xf>
    <xf numFmtId="0" fontId="18" fillId="0" borderId="0" xfId="0" applyFont="1" applyAlignment="1">
      <alignment horizontal="left"/>
    </xf>
    <xf numFmtId="3" fontId="16" fillId="0" borderId="0" xfId="0" applyNumberFormat="1" applyFont="1" applyAlignment="1">
      <alignment horizontal="right"/>
    </xf>
    <xf numFmtId="3" fontId="16" fillId="0" borderId="0" xfId="1" applyNumberFormat="1" applyFont="1" applyBorder="1" applyAlignment="1">
      <alignment horizontal="right"/>
    </xf>
    <xf numFmtId="10" fontId="16" fillId="0" borderId="0" xfId="8" applyNumberFormat="1" applyFont="1" applyBorder="1" applyAlignment="1">
      <alignment horizontal="right"/>
    </xf>
    <xf numFmtId="3" fontId="13" fillId="0" borderId="0" xfId="0" applyNumberFormat="1" applyFont="1" applyAlignment="1">
      <alignment horizontal="right"/>
    </xf>
    <xf numFmtId="3" fontId="13" fillId="0" borderId="0" xfId="1" applyNumberFormat="1" applyFont="1" applyBorder="1" applyAlignment="1">
      <alignment horizontal="right"/>
    </xf>
    <xf numFmtId="165" fontId="13" fillId="0" borderId="0" xfId="1" applyNumberFormat="1" applyFont="1" applyBorder="1" applyAlignment="1">
      <alignment horizontal="right"/>
    </xf>
    <xf numFmtId="10" fontId="13" fillId="0" borderId="0" xfId="8" applyNumberFormat="1" applyFont="1" applyBorder="1" applyAlignment="1">
      <alignment horizontal="right"/>
    </xf>
    <xf numFmtId="3" fontId="16" fillId="0" borderId="1" xfId="0" applyNumberFormat="1" applyFont="1" applyBorder="1" applyAlignment="1">
      <alignment horizontal="right"/>
    </xf>
    <xf numFmtId="3" fontId="16" fillId="0" borderId="1" xfId="1" applyNumberFormat="1" applyFont="1" applyBorder="1" applyAlignment="1">
      <alignment horizontal="right"/>
    </xf>
    <xf numFmtId="9" fontId="16" fillId="0" borderId="0" xfId="8" applyFont="1" applyAlignment="1">
      <alignment horizontal="right"/>
    </xf>
    <xf numFmtId="0" fontId="7" fillId="0" borderId="0" xfId="6"/>
    <xf numFmtId="0" fontId="2" fillId="0" borderId="0" xfId="0" quotePrefix="1" applyFont="1" applyAlignment="1">
      <alignment horizontal="center"/>
    </xf>
    <xf numFmtId="2" fontId="16" fillId="0" borderId="0" xfId="0" applyNumberFormat="1" applyFont="1" applyAlignment="1">
      <alignment horizontal="left"/>
    </xf>
    <xf numFmtId="2" fontId="0" fillId="0" borderId="0" xfId="0" applyNumberFormat="1"/>
    <xf numFmtId="2" fontId="4" fillId="0" borderId="0" xfId="0" applyNumberFormat="1" applyFont="1" applyAlignment="1">
      <alignment horizontal="left"/>
    </xf>
    <xf numFmtId="1" fontId="16" fillId="0" borderId="0" xfId="0" applyNumberFormat="1" applyFont="1" applyAlignment="1">
      <alignment horizontal="right" vertical="center"/>
    </xf>
    <xf numFmtId="0" fontId="19" fillId="0" borderId="0" xfId="0" applyFont="1" applyAlignment="1">
      <alignment horizontal="right"/>
    </xf>
    <xf numFmtId="43" fontId="13" fillId="0" borderId="0" xfId="1" applyFont="1" applyBorder="1" applyAlignment="1">
      <alignment horizontal="right"/>
    </xf>
    <xf numFmtId="10" fontId="0" fillId="0" borderId="0" xfId="8" applyNumberFormat="1" applyFont="1"/>
    <xf numFmtId="10" fontId="2" fillId="0" borderId="0" xfId="8" applyNumberFormat="1" applyFont="1"/>
    <xf numFmtId="0" fontId="15" fillId="3" borderId="0" xfId="1" applyNumberFormat="1" applyFont="1" applyFill="1" applyBorder="1" applyAlignment="1">
      <alignment horizontal="left" wrapText="1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43" fontId="0" fillId="0" borderId="0" xfId="1" applyFont="1" applyFill="1" applyAlignment="1">
      <alignment vertical="center"/>
    </xf>
    <xf numFmtId="165" fontId="0" fillId="0" borderId="0" xfId="1" applyNumberFormat="1" applyFont="1" applyFill="1" applyAlignment="1">
      <alignment vertical="center"/>
    </xf>
    <xf numFmtId="0" fontId="2" fillId="0" borderId="0" xfId="0" applyFont="1" applyAlignment="1">
      <alignment vertical="center"/>
    </xf>
    <xf numFmtId="166" fontId="16" fillId="0" borderId="0" xfId="0" applyNumberFormat="1" applyFont="1" applyAlignment="1">
      <alignment horizontal="right"/>
    </xf>
    <xf numFmtId="10" fontId="16" fillId="0" borderId="0" xfId="8" applyNumberFormat="1" applyFont="1" applyAlignment="1">
      <alignment horizontal="right"/>
    </xf>
    <xf numFmtId="0" fontId="1" fillId="0" borderId="0" xfId="0" applyFont="1" applyAlignment="1">
      <alignment horizontal="left"/>
    </xf>
    <xf numFmtId="3" fontId="13" fillId="0" borderId="2" xfId="0" applyNumberFormat="1" applyFont="1" applyBorder="1" applyAlignment="1">
      <alignment horizontal="right"/>
    </xf>
    <xf numFmtId="3" fontId="13" fillId="0" borderId="3" xfId="0" applyNumberFormat="1" applyFont="1" applyBorder="1" applyAlignment="1">
      <alignment horizontal="right"/>
    </xf>
    <xf numFmtId="3" fontId="0" fillId="0" borderId="0" xfId="0" applyNumberFormat="1"/>
    <xf numFmtId="10" fontId="0" fillId="0" borderId="0" xfId="0" applyNumberFormat="1"/>
    <xf numFmtId="10" fontId="16" fillId="0" borderId="0" xfId="12" applyNumberFormat="1" applyFont="1" applyBorder="1" applyAlignment="1">
      <alignment horizontal="right"/>
    </xf>
  </cellXfs>
  <cellStyles count="14">
    <cellStyle name="Comma" xfId="1" builtinId="3"/>
    <cellStyle name="Comma 2" xfId="2" xr:uid="{00000000-0005-0000-0000-000001000000}"/>
    <cellStyle name="Comma 2 2" xfId="3" xr:uid="{00000000-0005-0000-0000-000002000000}"/>
    <cellStyle name="Comma 3" xfId="4" xr:uid="{00000000-0005-0000-0000-000003000000}"/>
    <cellStyle name="Comma 3 2" xfId="5" xr:uid="{00000000-0005-0000-0000-000004000000}"/>
    <cellStyle name="Comma 4" xfId="11" xr:uid="{C51CE8A5-5B21-4776-9BC8-2CEB7A879607}"/>
    <cellStyle name="Normal" xfId="0" builtinId="0"/>
    <cellStyle name="Normal 2" xfId="6" xr:uid="{00000000-0005-0000-0000-000006000000}"/>
    <cellStyle name="Normal 2 2" xfId="13" xr:uid="{5A3D37A3-C60C-4C9D-997B-CD1A1D6ED558}"/>
    <cellStyle name="Normal 3" xfId="9" xr:uid="{2CF3E7EF-C37F-4658-B8D0-79BC918AEEE3}"/>
    <cellStyle name="Normal 4" xfId="10" xr:uid="{079FF68D-5BDA-462E-AE28-AEA977A91030}"/>
    <cellStyle name="Percent" xfId="8" builtinId="5"/>
    <cellStyle name="Percent 2" xfId="7" xr:uid="{00000000-0005-0000-0000-000007000000}"/>
    <cellStyle name="Percent 3" xfId="12" xr:uid="{91C883EF-ADC4-4757-ADC9-4510728B3A4F}"/>
  </cellStyles>
  <dxfs count="160"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  <dxf>
      <fill>
        <patternFill>
          <fgColor indexed="64"/>
          <bgColor rgb="FFEDE5C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F6AE8-3AE6-4115-AB09-A6BBC3950EDD}">
  <sheetPr codeName="Sheet1"/>
  <dimension ref="A1:AB101"/>
  <sheetViews>
    <sheetView view="pageLayout" topLeftCell="G1" zoomScaleNormal="90" workbookViewId="0">
      <selection activeCell="D1" sqref="A1:XFD1"/>
    </sheetView>
  </sheetViews>
  <sheetFormatPr defaultColWidth="9.08984375" defaultRowHeight="12.5" x14ac:dyDescent="0.25"/>
  <cols>
    <col min="1" max="1" width="10" hidden="1" customWidth="1"/>
    <col min="2" max="2" width="9.36328125" style="11" bestFit="1" customWidth="1"/>
    <col min="3" max="3" width="2.08984375" style="11" customWidth="1"/>
    <col min="4" max="4" width="71.6328125" bestFit="1" customWidth="1"/>
    <col min="5" max="5" width="2.6328125" customWidth="1"/>
    <col min="6" max="6" width="16.54296875" customWidth="1"/>
    <col min="7" max="7" width="2.6328125" customWidth="1"/>
    <col min="8" max="8" width="15.453125" style="11" customWidth="1"/>
    <col min="9" max="9" width="3" style="11" customWidth="1"/>
    <col min="10" max="10" width="9.08984375" style="11"/>
    <col min="11" max="11" width="4" customWidth="1"/>
    <col min="12" max="12" width="24.6328125" style="5" customWidth="1"/>
    <col min="13" max="13" width="2.6328125" customWidth="1"/>
    <col min="14" max="14" width="17.08984375" bestFit="1" customWidth="1"/>
    <col min="15" max="15" width="2.6328125" customWidth="1"/>
    <col min="16" max="16" width="16.6328125" bestFit="1" customWidth="1"/>
    <col min="17" max="17" width="2.6328125" customWidth="1"/>
    <col min="18" max="18" width="18.453125" style="1" bestFit="1" customWidth="1"/>
    <col min="19" max="19" width="1.6328125" customWidth="1"/>
    <col min="20" max="20" width="14" customWidth="1"/>
    <col min="21" max="21" width="1.6328125" customWidth="1"/>
    <col min="22" max="22" width="9.453125" bestFit="1" customWidth="1"/>
    <col min="23" max="23" width="2.08984375" customWidth="1"/>
  </cols>
  <sheetData>
    <row r="1" spans="1:28" ht="22.5" x14ac:dyDescent="0.3">
      <c r="A1" s="12"/>
      <c r="B1" s="12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8" s="47" customFormat="1" ht="27" customHeight="1" x14ac:dyDescent="0.25">
      <c r="A2" s="45"/>
      <c r="B2" s="45" t="s">
        <v>1</v>
      </c>
      <c r="C2" s="46"/>
      <c r="H2" s="46"/>
      <c r="I2" s="46"/>
      <c r="J2" s="46"/>
      <c r="L2" s="48"/>
      <c r="R2" s="49"/>
    </row>
    <row r="3" spans="1:28" s="47" customFormat="1" ht="20.25" customHeight="1" x14ac:dyDescent="0.25">
      <c r="A3" s="45"/>
      <c r="B3" s="45" t="s">
        <v>2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</row>
    <row r="4" spans="1:28" s="47" customFormat="1" ht="20.25" customHeight="1" x14ac:dyDescent="0.25">
      <c r="A4" s="45"/>
      <c r="B4" s="45" t="s">
        <v>3</v>
      </c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</row>
    <row r="5" spans="1:28" ht="9" customHeight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8" ht="34.5" x14ac:dyDescent="0.25">
      <c r="A6" s="14" t="s">
        <v>4</v>
      </c>
      <c r="B6" s="44" t="s">
        <v>4</v>
      </c>
      <c r="C6" s="44"/>
      <c r="D6" s="44" t="s">
        <v>5</v>
      </c>
      <c r="E6" s="44"/>
      <c r="F6" s="44" t="s">
        <v>6</v>
      </c>
      <c r="G6" s="44"/>
      <c r="H6" s="44" t="s">
        <v>7</v>
      </c>
      <c r="I6" s="44"/>
      <c r="J6" s="44" t="s">
        <v>8</v>
      </c>
      <c r="K6" s="44"/>
      <c r="L6" s="44" t="s">
        <v>9</v>
      </c>
      <c r="M6" s="44"/>
      <c r="N6" s="44" t="s">
        <v>10</v>
      </c>
      <c r="O6" s="44"/>
      <c r="P6" s="44" t="s">
        <v>11</v>
      </c>
      <c r="Q6" s="44"/>
      <c r="R6" s="44" t="s">
        <v>12</v>
      </c>
      <c r="S6" s="44"/>
      <c r="T6" s="44" t="s">
        <v>13</v>
      </c>
      <c r="U6" s="44"/>
      <c r="V6" s="44" t="s">
        <v>14</v>
      </c>
      <c r="W6" s="44"/>
      <c r="X6" s="6"/>
    </row>
    <row r="7" spans="1:28" ht="13" x14ac:dyDescent="0.3">
      <c r="B7" s="7" t="s">
        <v>15</v>
      </c>
      <c r="C7" s="3"/>
      <c r="D7" s="7" t="s">
        <v>16</v>
      </c>
      <c r="E7" s="4"/>
      <c r="F7" s="35" t="s">
        <v>17</v>
      </c>
      <c r="G7" s="4"/>
      <c r="H7" s="35" t="s">
        <v>18</v>
      </c>
      <c r="I7" s="10"/>
      <c r="J7" s="35" t="s">
        <v>19</v>
      </c>
      <c r="K7" s="4"/>
      <c r="L7" s="15" t="s">
        <v>20</v>
      </c>
      <c r="M7" s="4"/>
      <c r="N7" s="35" t="s">
        <v>21</v>
      </c>
      <c r="O7" s="4"/>
      <c r="P7" s="35" t="s">
        <v>22</v>
      </c>
      <c r="Q7" s="4"/>
      <c r="R7" s="16" t="s">
        <v>23</v>
      </c>
      <c r="S7" s="4"/>
      <c r="T7" s="35" t="s">
        <v>24</v>
      </c>
      <c r="U7" s="4"/>
      <c r="V7" s="15" t="s">
        <v>25</v>
      </c>
      <c r="W7" s="4"/>
    </row>
    <row r="8" spans="1:28" ht="13.5" x14ac:dyDescent="0.25">
      <c r="B8" s="17"/>
      <c r="C8" s="18"/>
      <c r="D8" s="18"/>
      <c r="E8" s="19"/>
      <c r="F8" s="19"/>
      <c r="G8" s="19"/>
      <c r="H8" s="20"/>
      <c r="I8" s="21"/>
      <c r="J8" s="21"/>
      <c r="K8" s="21"/>
      <c r="L8" s="20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</row>
    <row r="9" spans="1:28" ht="13.5" x14ac:dyDescent="0.25">
      <c r="B9" s="23" t="s">
        <v>26</v>
      </c>
      <c r="C9" s="18"/>
      <c r="D9" s="18"/>
      <c r="E9" s="19"/>
      <c r="F9" s="19"/>
      <c r="G9" s="19"/>
      <c r="H9" s="20"/>
      <c r="I9" s="21"/>
      <c r="J9" s="21"/>
      <c r="K9" s="21"/>
      <c r="L9" s="20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</row>
    <row r="10" spans="1:28" ht="13.5" x14ac:dyDescent="0.25">
      <c r="A10" s="36">
        <v>442</v>
      </c>
      <c r="B10" s="36">
        <v>442</v>
      </c>
      <c r="C10" s="18"/>
      <c r="D10" s="17" t="s">
        <v>27</v>
      </c>
      <c r="E10" s="19"/>
      <c r="F10" s="39">
        <f>_xlfn.XLOOKUP(A10,Export_ELG_RemainingLife_Total!A$3:A$72,Export_ELG_RemainingLife_Total!C$3:C$72,)</f>
        <v>2050</v>
      </c>
      <c r="G10" s="19"/>
      <c r="H10" s="21" t="str">
        <f>VLOOKUP(A10,Export_ELG_RemainingLife_Total!A$2:M$95,4,FALSE)&amp;"-"&amp;TRIM(VLOOKUP(A10,Export_ELG_RemainingLife_Total!A$2:M$95,5,FALSE))</f>
        <v>40-S5</v>
      </c>
      <c r="I10" s="21"/>
      <c r="J10" s="33">
        <f>_xlfn.XLOOKUP(A10,Export_ELG_RemainingLife_Total!A$3:A$72,Export_ELG_RemainingLife_Total!F$3:F$72)</f>
        <v>0</v>
      </c>
      <c r="K10" s="21"/>
      <c r="L10" s="24" cm="1">
        <f t="array" ref="L10">_xlfn.XLOOKUP(A10,Export_ELG_RemainingLife_Total!$A$3:A$72,Export_ELG_RemainingLife_Total!G$3:G$72)</f>
        <v>6282181.0899999999</v>
      </c>
      <c r="M10" s="22"/>
      <c r="N10" s="24" cm="1">
        <f t="array" ref="N10">_xlfn.XLOOKUP(A10,Export_ELG_RemainingLife_Total!$A$3:A$72,Export_ELG_RemainingLife_Total!B$3:B$72)</f>
        <v>2805060.39</v>
      </c>
      <c r="O10" s="22"/>
      <c r="P10" s="25">
        <f>(L10*(1-(J10)))-N10</f>
        <v>3477120.6999999997</v>
      </c>
      <c r="Q10" s="22"/>
      <c r="R10" s="24" cm="1">
        <f t="array" ref="R10">_xlfn.XLOOKUP(A10,Export_ELG_RemainingLife_Total!$A$3:A$72,Export_ELG_RemainingLife_Total!I$3:I$72)</f>
        <v>125758</v>
      </c>
      <c r="S10" s="22"/>
      <c r="T10" s="51" cm="1">
        <f t="array" ref="T10">_xlfn.XLOOKUP(A10,Export_ELG_RemainingLife_Total!$A$3:A$72,Export_ELG_RemainingLife_Total!K$3:K$72)</f>
        <v>20.6812562191888</v>
      </c>
      <c r="U10" s="22"/>
      <c r="V10" s="52" cm="1">
        <f t="array" ref="V10">_xlfn.XLOOKUP(A10,Export_ELG_RemainingLife_Total!$A$3:A$72,Export_ELG_RemainingLife_Total!J$3:J$72)</f>
        <v>2.00182067658288E-2</v>
      </c>
      <c r="W10" s="22"/>
      <c r="X10" s="42"/>
    </row>
    <row r="11" spans="1:28" ht="13.5" x14ac:dyDescent="0.25">
      <c r="A11" s="36">
        <v>443.01</v>
      </c>
      <c r="B11" s="36">
        <v>443.01</v>
      </c>
      <c r="C11" s="18"/>
      <c r="D11" s="17" t="s">
        <v>28</v>
      </c>
      <c r="E11" s="19"/>
      <c r="F11" s="39">
        <f>_xlfn.XLOOKUP(A11,Export_ELG_RemainingLife_Total!A$3:A$72,Export_ELG_RemainingLife_Total!C$3:C$72,)</f>
        <v>2050</v>
      </c>
      <c r="G11" s="19"/>
      <c r="H11" s="21" t="str">
        <f>VLOOKUP(A11,Export_ELG_RemainingLife_Total!A$2:M$95,4,FALSE)&amp;"-"&amp;TRIM(VLOOKUP(A11,Export_ELG_RemainingLife_Total!A$2:M$95,5,FALSE))</f>
        <v>45-R4</v>
      </c>
      <c r="I11" s="21"/>
      <c r="J11" s="33">
        <f>_xlfn.XLOOKUP(A11,Export_ELG_RemainingLife_Total!A$3:A$72,Export_ELG_RemainingLife_Total!F$3:F$72)</f>
        <v>0</v>
      </c>
      <c r="K11" s="21"/>
      <c r="L11" s="24" cm="1">
        <f t="array" ref="L11">_xlfn.XLOOKUP(A11,Export_ELG_RemainingLife_Total!$A$3:A$72,Export_ELG_RemainingLife_Total!G$3:G$72)</f>
        <v>5804412.46</v>
      </c>
      <c r="M11" s="22"/>
      <c r="N11" s="24" cm="1">
        <f t="array" ref="N11">_xlfn.XLOOKUP(A11,Export_ELG_RemainingLife_Total!$A$3:A$72,Export_ELG_RemainingLife_Total!B$3:B$72)</f>
        <v>4023543.84</v>
      </c>
      <c r="O11" s="22"/>
      <c r="P11" s="25">
        <f>(L11*(1-(J11)))-N11</f>
        <v>1780868.62</v>
      </c>
      <c r="Q11" s="22"/>
      <c r="R11" s="24" cm="1">
        <f t="array" ref="R11">_xlfn.XLOOKUP(A11,Export_ELG_RemainingLife_Total!$A$3:A$72,Export_ELG_RemainingLife_Total!I$3:I$72)</f>
        <v>70878</v>
      </c>
      <c r="S11" s="22"/>
      <c r="T11" s="51" cm="1">
        <f t="array" ref="T11">_xlfn.XLOOKUP(A11,Export_ELG_RemainingLife_Total!$A$3:A$72,Export_ELG_RemainingLife_Total!K$3:K$72)</f>
        <v>15.8367537354367</v>
      </c>
      <c r="U11" s="22"/>
      <c r="V11" s="52" cm="1">
        <f t="array" ref="V11">_xlfn.XLOOKUP(A11,Export_ELG_RemainingLife_Total!$A$3:A$72,Export_ELG_RemainingLife_Total!J$3:J$72)</f>
        <v>1.2211055035878699E-2</v>
      </c>
      <c r="W11" s="22"/>
      <c r="X11" s="42"/>
      <c r="Y11" s="56"/>
      <c r="Z11" s="57"/>
      <c r="AA11" s="56"/>
      <c r="AB11" s="57"/>
    </row>
    <row r="12" spans="1:28" ht="13.5" x14ac:dyDescent="0.25">
      <c r="A12" s="36">
        <v>443.02</v>
      </c>
      <c r="B12" s="36">
        <v>443.02</v>
      </c>
      <c r="C12" s="18"/>
      <c r="D12" s="17" t="s">
        <v>29</v>
      </c>
      <c r="E12" s="19"/>
      <c r="F12" s="39">
        <f>_xlfn.XLOOKUP(A12,Export_ELG_RemainingLife_Total!A$3:A$72,Export_ELG_RemainingLife_Total!C$3:C$72,)</f>
        <v>2050</v>
      </c>
      <c r="G12" s="19"/>
      <c r="H12" s="21" t="str">
        <f>VLOOKUP(A12,Export_ELG_RemainingLife_Total!A$2:M$95,4,FALSE)&amp;"-"&amp;TRIM(VLOOKUP(A12,Export_ELG_RemainingLife_Total!A$2:M$95,5,FALSE))</f>
        <v>55-R4</v>
      </c>
      <c r="I12" s="21"/>
      <c r="J12" s="33">
        <f>_xlfn.XLOOKUP(A12,Export_ELG_RemainingLife_Total!A$3:A$72,Export_ELG_RemainingLife_Total!F$3:F$72)</f>
        <v>0</v>
      </c>
      <c r="K12" s="21"/>
      <c r="L12" s="31" cm="1">
        <f t="array" ref="L12">_xlfn.XLOOKUP(A12,Export_ELG_RemainingLife_Total!$A$3:A$72,Export_ELG_RemainingLife_Total!G$3:G$72)</f>
        <v>21554521.93</v>
      </c>
      <c r="M12" s="22"/>
      <c r="N12" s="31" cm="1">
        <f t="array" ref="N12">_xlfn.XLOOKUP(A12,Export_ELG_RemainingLife_Total!$A$3:A$72,Export_ELG_RemainingLife_Total!B$3:B$72)</f>
        <v>11363395.92</v>
      </c>
      <c r="O12" s="22"/>
      <c r="P12" s="32">
        <f>(L12*(1-(J12)))-N12</f>
        <v>10191126.01</v>
      </c>
      <c r="Q12" s="22"/>
      <c r="R12" s="31" cm="1">
        <f t="array" ref="R12">_xlfn.XLOOKUP(A12,Export_ELG_RemainingLife_Total!$A$3:A$72,Export_ELG_RemainingLife_Total!I$3:I$72)</f>
        <v>366664</v>
      </c>
      <c r="S12" s="22"/>
      <c r="T12" s="51" cm="1">
        <f t="array" ref="T12">_xlfn.XLOOKUP(A12,Export_ELG_RemainingLife_Total!$A$3:A$72,Export_ELG_RemainingLife_Total!K$3:K$72)</f>
        <v>24.4633389615963</v>
      </c>
      <c r="U12" s="22"/>
      <c r="V12" s="52" cm="1">
        <f t="array" ref="V12">_xlfn.XLOOKUP(A12,Export_ELG_RemainingLife_Total!$A$3:A$72,Export_ELG_RemainingLife_Total!J$3:J$72)</f>
        <v>1.7011001273457602E-2</v>
      </c>
      <c r="W12" s="22"/>
      <c r="X12" s="42"/>
    </row>
    <row r="13" spans="1:28" ht="14" x14ac:dyDescent="0.3">
      <c r="A13" s="37"/>
      <c r="B13" s="23" t="s">
        <v>30</v>
      </c>
      <c r="C13" s="18"/>
      <c r="D13" s="18"/>
      <c r="E13" s="19"/>
      <c r="F13" s="39"/>
      <c r="G13" s="19"/>
      <c r="H13" s="21"/>
      <c r="I13" s="21"/>
      <c r="J13" s="33"/>
      <c r="K13" s="21"/>
      <c r="L13" s="28" cm="1">
        <f t="array" ref="L13">SUM(IF(ISERROR(L10:L12),"",L10:L12))</f>
        <v>33641115.480000004</v>
      </c>
      <c r="M13" s="22"/>
      <c r="N13" s="28" cm="1">
        <f t="array" ref="N13">SUM(IF(ISERROR(N10:N12),"",N10:N12))</f>
        <v>18192000.149999999</v>
      </c>
      <c r="O13" s="22"/>
      <c r="P13" s="28" cm="1">
        <f t="array" ref="P13">SUM(IF(ISERROR(P10:P12),"",P10:P12))</f>
        <v>15449115.33</v>
      </c>
      <c r="Q13" s="22"/>
      <c r="R13" s="28" cm="1">
        <f t="array" ref="R13">SUM(IF(ISERROR(R10:R12),"",R10:R12))</f>
        <v>563300</v>
      </c>
      <c r="S13" s="22"/>
      <c r="T13" s="51"/>
      <c r="U13" s="22"/>
      <c r="V13" s="26">
        <f>R13/L13</f>
        <v>1.6744391259406594E-2</v>
      </c>
      <c r="W13" s="22"/>
      <c r="X13" s="42"/>
    </row>
    <row r="14" spans="1:28" ht="13.5" x14ac:dyDescent="0.25">
      <c r="A14" s="37"/>
      <c r="B14" s="17"/>
      <c r="C14" s="18"/>
      <c r="D14" s="18"/>
      <c r="E14" s="19"/>
      <c r="F14" s="39"/>
      <c r="G14" s="19"/>
      <c r="H14" s="21"/>
      <c r="I14" s="21"/>
      <c r="J14" s="33"/>
      <c r="K14" s="21"/>
      <c r="L14" s="24"/>
      <c r="M14" s="22"/>
      <c r="N14" s="22"/>
      <c r="O14" s="22"/>
      <c r="P14" s="25"/>
      <c r="Q14" s="22"/>
      <c r="R14" s="25"/>
      <c r="S14" s="22"/>
      <c r="T14" s="51"/>
      <c r="U14" s="22"/>
      <c r="V14" s="26"/>
      <c r="W14" s="22"/>
      <c r="X14" s="42"/>
    </row>
    <row r="15" spans="1:28" ht="14" x14ac:dyDescent="0.3">
      <c r="A15" s="38"/>
      <c r="B15" s="23" t="s">
        <v>31</v>
      </c>
      <c r="C15" s="18"/>
      <c r="D15" s="18"/>
      <c r="E15" s="19"/>
      <c r="F15" s="39"/>
      <c r="G15" s="19"/>
      <c r="H15" s="21"/>
      <c r="I15" s="21"/>
      <c r="J15" s="33"/>
      <c r="K15" s="21"/>
      <c r="L15" s="24"/>
      <c r="M15" s="22"/>
      <c r="N15" s="22"/>
      <c r="O15" s="22"/>
      <c r="P15" s="25"/>
      <c r="Q15" s="22"/>
      <c r="R15" s="25"/>
      <c r="S15" s="22"/>
      <c r="T15" s="51"/>
      <c r="U15" s="22"/>
      <c r="V15" s="26"/>
      <c r="W15" s="22"/>
      <c r="X15" s="42"/>
    </row>
    <row r="16" spans="1:28" ht="13.5" x14ac:dyDescent="0.25">
      <c r="A16" s="36">
        <v>451</v>
      </c>
      <c r="B16" s="36">
        <v>451</v>
      </c>
      <c r="C16" s="18"/>
      <c r="D16" s="17" t="s">
        <v>32</v>
      </c>
      <c r="E16" s="19"/>
      <c r="F16" s="39">
        <f>_xlfn.XLOOKUP(A16,Export_ELG_RemainingLife_Total!A$3:A$72,Export_ELG_RemainingLife_Total!C$3:C$72,)</f>
        <v>2050</v>
      </c>
      <c r="G16" s="19"/>
      <c r="H16" s="21" t="str">
        <f>VLOOKUP(A16,Export_ELG_RemainingLife_Total!A$2:M$95,4,FALSE)&amp;"-"&amp;TRIM(VLOOKUP(A16,Export_ELG_RemainingLife_Total!A$2:M$95,5,FALSE))</f>
        <v>55-R4</v>
      </c>
      <c r="I16" s="21"/>
      <c r="J16" s="33">
        <f>_xlfn.XLOOKUP(A16,Export_ELG_RemainingLife_Total!A$3:A$72,Export_ELG_RemainingLife_Total!F$3:F$72)</f>
        <v>0</v>
      </c>
      <c r="K16" s="21"/>
      <c r="L16" s="24" cm="1">
        <f t="array" ref="L16">_xlfn.XLOOKUP(A16,Export_ELG_RemainingLife_Total!$A$3:A$72,Export_ELG_RemainingLife_Total!G$3:G$72)</f>
        <v>74762353.599999994</v>
      </c>
      <c r="M16" s="25"/>
      <c r="N16" s="24" cm="1">
        <f t="array" ref="N16">_xlfn.XLOOKUP(A16,Export_ELG_RemainingLife_Total!$A$3:A$72,Export_ELG_RemainingLife_Total!B$3:B$72)</f>
        <v>45841824.509999998</v>
      </c>
      <c r="O16" s="25"/>
      <c r="P16" s="25">
        <f t="shared" ref="P16:P22" si="0">(L16*(1-(J16))-N16)</f>
        <v>28920529.089999996</v>
      </c>
      <c r="Q16" s="25"/>
      <c r="R16" s="24" cm="1">
        <f t="array" ref="R16">_xlfn.XLOOKUP(A16,Export_ELG_RemainingLife_Total!$A$3:A$72,Export_ELG_RemainingLife_Total!I$3:I$72)</f>
        <v>1306142</v>
      </c>
      <c r="S16" s="22"/>
      <c r="T16" s="51" cm="1">
        <f t="array" ref="T16">_xlfn.XLOOKUP(A16,Export_ELG_RemainingLife_Total!$A$3:A$72,Export_ELG_RemainingLife_Total!K$3:K$72)</f>
        <v>20.168238938895399</v>
      </c>
      <c r="U16" s="22"/>
      <c r="V16" s="52" cm="1">
        <f t="array" ref="V16">_xlfn.XLOOKUP(A16,Export_ELG_RemainingLife_Total!$A$3:A$72,Export_ELG_RemainingLife_Total!J$3:J$72)</f>
        <v>1.74705842861533E-2</v>
      </c>
      <c r="W16" s="22"/>
      <c r="X16" s="42"/>
    </row>
    <row r="17" spans="1:24" ht="14" x14ac:dyDescent="0.3">
      <c r="A17" s="36">
        <v>452</v>
      </c>
      <c r="B17" s="36">
        <v>452</v>
      </c>
      <c r="C17" s="18"/>
      <c r="D17" s="17" t="s">
        <v>27</v>
      </c>
      <c r="E17" s="19"/>
      <c r="F17" s="39">
        <f>_xlfn.XLOOKUP(A17,Export_ELG_RemainingLife_Total!A$3:A$72,Export_ELG_RemainingLife_Total!C$3:C$72,)</f>
        <v>2050</v>
      </c>
      <c r="G17" s="19"/>
      <c r="H17" s="21" t="str">
        <f>VLOOKUP(A17,Export_ELG_RemainingLife_Total!A$2:M$95,4,FALSE)&amp;"-"&amp;TRIM(VLOOKUP(A17,Export_ELG_RemainingLife_Total!A$2:M$95,5,FALSE))</f>
        <v>40-R3</v>
      </c>
      <c r="I17" s="21"/>
      <c r="J17" s="33">
        <f>_xlfn.XLOOKUP(A17,Export_ELG_RemainingLife_Total!A$3:A$72,Export_ELG_RemainingLife_Total!F$3:F$72)</f>
        <v>-0.11</v>
      </c>
      <c r="K17" s="40"/>
      <c r="L17" s="24" cm="1">
        <f t="array" ref="L17">_xlfn.XLOOKUP(A17,Export_ELG_RemainingLife_Total!$A$3:A$72,Export_ELG_RemainingLife_Total!G$3:G$72)</f>
        <v>104433820.29000001</v>
      </c>
      <c r="M17" s="25"/>
      <c r="N17" s="24" cm="1">
        <f t="array" ref="N17">_xlfn.XLOOKUP(A17,Export_ELG_RemainingLife_Total!$A$3:A$72,Export_ELG_RemainingLife_Total!B$3:B$72)</f>
        <v>47148031.880000003</v>
      </c>
      <c r="O17" s="25"/>
      <c r="P17" s="25">
        <f t="shared" si="0"/>
        <v>68773508.641900003</v>
      </c>
      <c r="Q17" s="25"/>
      <c r="R17" s="24" cm="1">
        <f t="array" ref="R17">_xlfn.XLOOKUP(A17,Export_ELG_RemainingLife_Total!$A$3:A$72,Export_ELG_RemainingLife_Total!I$3:I$72)</f>
        <v>4739050</v>
      </c>
      <c r="S17" s="22"/>
      <c r="T17" s="51" cm="1">
        <f t="array" ref="T17">_xlfn.XLOOKUP(A17,Export_ELG_RemainingLife_Total!$A$3:A$72,Export_ELG_RemainingLife_Total!K$3:K$72)</f>
        <v>17.404050317860801</v>
      </c>
      <c r="U17" s="22"/>
      <c r="V17" s="52" cm="1">
        <f t="array" ref="V17">_xlfn.XLOOKUP(A17,Export_ELG_RemainingLife_Total!$A$3:A$72,Export_ELG_RemainingLife_Total!J$3:J$72)</f>
        <v>4.5378498908114601E-2</v>
      </c>
      <c r="W17" s="22"/>
      <c r="X17" s="42"/>
    </row>
    <row r="18" spans="1:24" ht="14" x14ac:dyDescent="0.3">
      <c r="A18" s="36">
        <v>453</v>
      </c>
      <c r="B18" s="36">
        <v>453</v>
      </c>
      <c r="C18" s="18"/>
      <c r="D18" s="17" t="s">
        <v>33</v>
      </c>
      <c r="E18" s="19"/>
      <c r="F18" s="39">
        <f>_xlfn.XLOOKUP(A18,Export_ELG_RemainingLife_Total!A$3:A$72,Export_ELG_RemainingLife_Total!C$3:C$72,)</f>
        <v>2050</v>
      </c>
      <c r="G18" s="19"/>
      <c r="H18" s="21" t="str">
        <f>VLOOKUP(A18,Export_ELG_RemainingLife_Total!A$2:M$95,4,FALSE)&amp;"-"&amp;TRIM(VLOOKUP(A18,Export_ELG_RemainingLife_Total!A$2:M$95,5,FALSE))</f>
        <v>45-R2.5</v>
      </c>
      <c r="I18" s="21"/>
      <c r="J18" s="33">
        <f>_xlfn.XLOOKUP(A18,Export_ELG_RemainingLife_Total!A$3:A$72,Export_ELG_RemainingLife_Total!F$3:F$72)</f>
        <v>-0.34</v>
      </c>
      <c r="K18" s="40"/>
      <c r="L18" s="24" cm="1">
        <f t="array" ref="L18">_xlfn.XLOOKUP(A18,Export_ELG_RemainingLife_Total!$A$3:A$72,Export_ELG_RemainingLife_Total!G$3:G$72)</f>
        <v>143144394.63710001</v>
      </c>
      <c r="M18" s="25"/>
      <c r="N18" s="24" cm="1">
        <f t="array" ref="N18">_xlfn.XLOOKUP(A18,Export_ELG_RemainingLife_Total!$A$3:A$72,Export_ELG_RemainingLife_Total!B$3:B$72)</f>
        <v>50040539.740000002</v>
      </c>
      <c r="O18" s="25"/>
      <c r="P18" s="25">
        <f t="shared" si="0"/>
        <v>141772949.07371402</v>
      </c>
      <c r="Q18" s="25"/>
      <c r="R18" s="24" cm="1">
        <f t="array" ref="R18">_xlfn.XLOOKUP(A18,Export_ELG_RemainingLife_Total!$A$3:A$72,Export_ELG_RemainingLife_Total!I$3:I$72)</f>
        <v>7057598</v>
      </c>
      <c r="S18" s="22"/>
      <c r="T18" s="51" cm="1">
        <f t="array" ref="T18">_xlfn.XLOOKUP(A18,Export_ELG_RemainingLife_Total!$A$3:A$72,Export_ELG_RemainingLife_Total!K$3:K$72)</f>
        <v>20.764894480659301</v>
      </c>
      <c r="U18" s="22"/>
      <c r="V18" s="52" cm="1">
        <f t="array" ref="V18">_xlfn.XLOOKUP(A18,Export_ELG_RemainingLife_Total!$A$3:A$72,Export_ELG_RemainingLife_Total!J$3:J$72)</f>
        <v>4.9304047272632899E-2</v>
      </c>
      <c r="W18" s="22"/>
      <c r="X18" s="42"/>
    </row>
    <row r="19" spans="1:24" ht="13.5" x14ac:dyDescent="0.25">
      <c r="A19" s="36">
        <v>454</v>
      </c>
      <c r="B19" s="36">
        <v>454</v>
      </c>
      <c r="C19" s="18"/>
      <c r="D19" s="17" t="s">
        <v>34</v>
      </c>
      <c r="E19" s="19"/>
      <c r="F19" s="39">
        <f>_xlfn.XLOOKUP(A19,Export_ELG_RemainingLife_Total!A$3:A$72,Export_ELG_RemainingLife_Total!C$3:C$72,)</f>
        <v>2050</v>
      </c>
      <c r="G19" s="19"/>
      <c r="H19" s="21" t="str">
        <f>VLOOKUP(A19,Export_ELG_RemainingLife_Total!A$2:M$95,4,FALSE)&amp;"-"&amp;TRIM(VLOOKUP(A19,Export_ELG_RemainingLife_Total!A$2:M$95,5,FALSE))</f>
        <v>40-R2</v>
      </c>
      <c r="I19" s="21"/>
      <c r="J19" s="33">
        <f>_xlfn.XLOOKUP(A19,Export_ELG_RemainingLife_Total!A$3:A$72,Export_ELG_RemainingLife_Total!F$3:F$72)</f>
        <v>0</v>
      </c>
      <c r="K19" s="21"/>
      <c r="L19" s="24" cm="1">
        <f t="array" ref="L19">_xlfn.XLOOKUP(A19,Export_ELG_RemainingLife_Total!$A$3:A$72,Export_ELG_RemainingLife_Total!G$3:G$72)</f>
        <v>13364517.02</v>
      </c>
      <c r="M19" s="25"/>
      <c r="N19" s="24" cm="1">
        <f t="array" ref="N19">_xlfn.XLOOKUP(A19,Export_ELG_RemainingLife_Total!$A$3:A$72,Export_ELG_RemainingLife_Total!B$3:B$72)</f>
        <v>8575935.5600000005</v>
      </c>
      <c r="O19" s="25"/>
      <c r="P19" s="25">
        <f t="shared" si="0"/>
        <v>4788581.459999999</v>
      </c>
      <c r="Q19" s="25"/>
      <c r="R19" s="24" cm="1">
        <f t="array" ref="R19">_xlfn.XLOOKUP(A19,Export_ELG_RemainingLife_Total!$A$3:A$72,Export_ELG_RemainingLife_Total!I$3:I$72)</f>
        <v>215267</v>
      </c>
      <c r="S19" s="22"/>
      <c r="T19" s="51" cm="1">
        <f t="array" ref="T19">_xlfn.XLOOKUP(A19,Export_ELG_RemainingLife_Total!$A$3:A$72,Export_ELG_RemainingLife_Total!K$3:K$72)</f>
        <v>18.4297073896008</v>
      </c>
      <c r="U19" s="22"/>
      <c r="V19" s="52" cm="1">
        <f t="array" ref="V19">_xlfn.XLOOKUP(A19,Export_ELG_RemainingLife_Total!$A$3:A$72,Export_ELG_RemainingLife_Total!J$3:J$72)</f>
        <v>1.6107353500156602E-2</v>
      </c>
      <c r="W19" s="22"/>
      <c r="X19" s="42"/>
    </row>
    <row r="20" spans="1:24" ht="14" x14ac:dyDescent="0.3">
      <c r="A20" s="36">
        <v>455</v>
      </c>
      <c r="B20" s="36">
        <v>455</v>
      </c>
      <c r="C20" s="18"/>
      <c r="D20" s="17" t="s">
        <v>35</v>
      </c>
      <c r="E20" s="19"/>
      <c r="F20" s="39">
        <f>_xlfn.XLOOKUP(A20,Export_ELG_RemainingLife_Total!A$3:A$72,Export_ELG_RemainingLife_Total!C$3:C$72,)</f>
        <v>2050</v>
      </c>
      <c r="G20" s="19"/>
      <c r="H20" s="21" t="str">
        <f>VLOOKUP(A20,Export_ELG_RemainingLife_Total!A$2:M$95,4,FALSE)&amp;"-"&amp;TRIM(VLOOKUP(A20,Export_ELG_RemainingLife_Total!A$2:M$95,5,FALSE))</f>
        <v>55-R3</v>
      </c>
      <c r="I20" s="21"/>
      <c r="J20" s="33">
        <f>_xlfn.XLOOKUP(A20,Export_ELG_RemainingLife_Total!A$3:A$72,Export_ELG_RemainingLife_Total!F$3:F$72)</f>
        <v>-0.11</v>
      </c>
      <c r="K20" s="40"/>
      <c r="L20" s="24" cm="1">
        <f t="array" ref="L20">_xlfn.XLOOKUP(A20,Export_ELG_RemainingLife_Total!$A$3:A$72,Export_ELG_RemainingLife_Total!G$3:G$72)</f>
        <v>201920080.43079999</v>
      </c>
      <c r="M20" s="25"/>
      <c r="N20" s="24" cm="1">
        <f t="array" ref="N20">_xlfn.XLOOKUP(A20,Export_ELG_RemainingLife_Total!$A$3:A$72,Export_ELG_RemainingLife_Total!B$3:B$72)</f>
        <v>53298115.350000001</v>
      </c>
      <c r="O20" s="25"/>
      <c r="P20" s="25">
        <f>(L20*(1-(J20))-N20)</f>
        <v>170833173.92818803</v>
      </c>
      <c r="Q20" s="25"/>
      <c r="R20" s="24" cm="1">
        <f t="array" ref="R20">_xlfn.XLOOKUP(A20,Export_ELG_RemainingLife_Total!$A$3:A$72,Export_ELG_RemainingLife_Total!I$3:I$72)</f>
        <v>7264186</v>
      </c>
      <c r="S20" s="22"/>
      <c r="T20" s="51" cm="1">
        <f t="array" ref="T20">_xlfn.XLOOKUP(A20,Export_ELG_RemainingLife_Total!$A$3:A$72,Export_ELG_RemainingLife_Total!K$3:K$72)</f>
        <v>23.7766160469494</v>
      </c>
      <c r="U20" s="22"/>
      <c r="V20" s="52" cm="1">
        <f t="array" ref="V20">_xlfn.XLOOKUP(A20,Export_ELG_RemainingLife_Total!$A$3:A$72,Export_ELG_RemainingLife_Total!J$3:J$72)</f>
        <v>3.5975550249889597E-2</v>
      </c>
      <c r="W20" s="22"/>
      <c r="X20" s="42"/>
    </row>
    <row r="21" spans="1:24" ht="14" x14ac:dyDescent="0.3">
      <c r="A21" s="36">
        <v>456</v>
      </c>
      <c r="B21" s="36">
        <v>456</v>
      </c>
      <c r="C21" s="18"/>
      <c r="D21" s="17" t="s">
        <v>36</v>
      </c>
      <c r="E21" s="19"/>
      <c r="F21" s="39">
        <f>_xlfn.XLOOKUP(A21,Export_ELG_RemainingLife_Total!A$3:A$72,Export_ELG_RemainingLife_Total!C$3:C$72,)</f>
        <v>2050</v>
      </c>
      <c r="G21" s="19"/>
      <c r="H21" s="21" t="str">
        <f>VLOOKUP(A21,Export_ELG_RemainingLife_Total!A$2:M$95,4,FALSE)&amp;"-"&amp;TRIM(VLOOKUP(A21,Export_ELG_RemainingLife_Total!A$2:M$95,5,FALSE))</f>
        <v>40-R4</v>
      </c>
      <c r="I21" s="21"/>
      <c r="J21" s="33">
        <f>_xlfn.XLOOKUP(A21,Export_ELG_RemainingLife_Total!A$3:A$72,Export_ELG_RemainingLife_Total!F$3:F$72)</f>
        <v>-0.06</v>
      </c>
      <c r="K21" s="40"/>
      <c r="L21" s="24" cm="1">
        <f t="array" ref="L21">_xlfn.XLOOKUP(A21,Export_ELG_RemainingLife_Total!$A$3:A$72,Export_ELG_RemainingLife_Total!G$3:G$72)</f>
        <v>682328756.58430004</v>
      </c>
      <c r="M21" s="25"/>
      <c r="N21" s="24" cm="1">
        <f t="array" ref="N21">_xlfn.XLOOKUP(A21,Export_ELG_RemainingLife_Total!$A$3:A$72,Export_ELG_RemainingLife_Total!B$3:B$72)</f>
        <v>228311195.53999999</v>
      </c>
      <c r="O21" s="25"/>
      <c r="P21" s="25">
        <f t="shared" si="0"/>
        <v>494957286.43935812</v>
      </c>
      <c r="Q21" s="25"/>
      <c r="R21" s="24" cm="1">
        <f t="array" ref="R21">_xlfn.XLOOKUP(A21,Export_ELG_RemainingLife_Total!$A$3:A$72,Export_ELG_RemainingLife_Total!I$3:I$72)</f>
        <v>23065924</v>
      </c>
      <c r="S21" s="22"/>
      <c r="T21" s="51" cm="1">
        <f t="array" ref="T21">_xlfn.XLOOKUP(A21,Export_ELG_RemainingLife_Total!$A$3:A$72,Export_ELG_RemainingLife_Total!K$3:K$72)</f>
        <v>21.6197634856909</v>
      </c>
      <c r="U21" s="22"/>
      <c r="V21" s="52" cm="1">
        <f t="array" ref="V21">_xlfn.XLOOKUP(A21,Export_ELG_RemainingLife_Total!$A$3:A$72,Export_ELG_RemainingLife_Total!J$3:J$72)</f>
        <v>3.3804707448454499E-2</v>
      </c>
      <c r="W21" s="22"/>
      <c r="X21" s="43"/>
    </row>
    <row r="22" spans="1:24" ht="14" x14ac:dyDescent="0.3">
      <c r="A22" s="36">
        <v>457</v>
      </c>
      <c r="B22" s="36">
        <v>457</v>
      </c>
      <c r="C22" s="18"/>
      <c r="D22" s="17" t="s">
        <v>37</v>
      </c>
      <c r="E22" s="19"/>
      <c r="F22" s="39">
        <f>_xlfn.XLOOKUP(A22,Export_ELG_RemainingLife_Total!A$3:A$72,Export_ELG_RemainingLife_Total!C$3:C$72,)</f>
        <v>2050</v>
      </c>
      <c r="G22" s="19"/>
      <c r="H22" s="21" t="str">
        <f>VLOOKUP(A22,Export_ELG_RemainingLife_Total!A$2:M$95,4,FALSE)&amp;"-"&amp;TRIM(VLOOKUP(A22,Export_ELG_RemainingLife_Total!A$2:M$95,5,FALSE))</f>
        <v>35-R3</v>
      </c>
      <c r="I22" s="21"/>
      <c r="J22" s="33">
        <f>_xlfn.XLOOKUP(A22,Export_ELG_RemainingLife_Total!A$3:A$72,Export_ELG_RemainingLife_Total!F$3:F$72)</f>
        <v>-0.15</v>
      </c>
      <c r="K22" s="40"/>
      <c r="L22" s="31" cm="1">
        <f t="array" ref="L22">_xlfn.XLOOKUP(A22,Export_ELG_RemainingLife_Total!$A$3:A$72,Export_ELG_RemainingLife_Total!G$3:G$72)</f>
        <v>77194132.879999995</v>
      </c>
      <c r="M22" s="25"/>
      <c r="N22" s="31" cm="1">
        <f t="array" ref="N22">_xlfn.XLOOKUP(A22,Export_ELG_RemainingLife_Total!$A$3:A$72,Export_ELG_RemainingLife_Total!B$3:B$72)</f>
        <v>51829827.640000001</v>
      </c>
      <c r="O22" s="25"/>
      <c r="P22" s="32">
        <f t="shared" si="0"/>
        <v>36943425.171999991</v>
      </c>
      <c r="Q22" s="25"/>
      <c r="R22" s="31" cm="1">
        <f t="array" ref="R22">_xlfn.XLOOKUP(A22,Export_ELG_RemainingLife_Total!$A$3:A$72,Export_ELG_RemainingLife_Total!I$3:I$72)</f>
        <v>2303495</v>
      </c>
      <c r="S22" s="22"/>
      <c r="T22" s="51" cm="1">
        <f t="array" ref="T22">_xlfn.XLOOKUP(A22,Export_ELG_RemainingLife_Total!$A$3:A$72,Export_ELG_RemainingLife_Total!K$3:K$72)</f>
        <v>14.7224808200725</v>
      </c>
      <c r="U22" s="22"/>
      <c r="V22" s="52" cm="1">
        <f t="array" ref="V22">_xlfn.XLOOKUP(A22,Export_ELG_RemainingLife_Total!$A$3:A$72,Export_ELG_RemainingLife_Total!J$3:J$72)</f>
        <v>2.9840285965525799E-2</v>
      </c>
      <c r="W22" s="22"/>
      <c r="X22" s="42"/>
    </row>
    <row r="23" spans="1:24" ht="14" x14ac:dyDescent="0.3">
      <c r="A23" s="37"/>
      <c r="B23" s="23" t="s">
        <v>38</v>
      </c>
      <c r="C23" s="18"/>
      <c r="D23" s="17"/>
      <c r="E23" s="19"/>
      <c r="F23" s="39"/>
      <c r="G23" s="19"/>
      <c r="H23" s="21"/>
      <c r="I23" s="21"/>
      <c r="J23" s="33"/>
      <c r="K23" s="21"/>
      <c r="L23" s="27" cm="1">
        <f t="array" ref="L23">SUM(IF(ISERROR(L16:L22),"",L16:L22))</f>
        <v>1297148055.4422002</v>
      </c>
      <c r="M23" s="25"/>
      <c r="N23" s="27" cm="1">
        <f t="array" ref="N23">SUM(IF(ISERROR(N16:N22),"",N16:N22))</f>
        <v>485045470.21999997</v>
      </c>
      <c r="O23" s="25"/>
      <c r="P23" s="27" cm="1">
        <f t="array" ref="P23">SUM(IF(ISERROR(P16:P22),"",P16:P22))</f>
        <v>946989453.80516005</v>
      </c>
      <c r="Q23" s="25"/>
      <c r="R23" s="27" cm="1">
        <f t="array" ref="R23">SUM(IF(ISERROR(R16:R22),"",R16:R22))</f>
        <v>45951662</v>
      </c>
      <c r="S23" s="22"/>
      <c r="T23" s="51"/>
      <c r="U23" s="22"/>
      <c r="V23" s="26">
        <f>R23/L23</f>
        <v>3.5425148121842567E-2</v>
      </c>
      <c r="W23" s="22"/>
      <c r="X23" s="42"/>
    </row>
    <row r="24" spans="1:24" ht="13.5" x14ac:dyDescent="0.25">
      <c r="A24" s="37"/>
      <c r="B24" s="23"/>
      <c r="C24" s="18"/>
      <c r="D24" s="17"/>
      <c r="E24" s="19"/>
      <c r="F24" s="39"/>
      <c r="G24" s="19"/>
      <c r="H24" s="21"/>
      <c r="I24" s="21"/>
      <c r="J24" s="33"/>
      <c r="K24" s="21"/>
      <c r="L24" s="24"/>
      <c r="M24" s="25"/>
      <c r="N24" s="22"/>
      <c r="O24" s="25"/>
      <c r="P24" s="25"/>
      <c r="Q24" s="25"/>
      <c r="R24" s="25"/>
      <c r="S24" s="22"/>
      <c r="T24" s="51"/>
      <c r="U24" s="22"/>
      <c r="V24" s="26"/>
      <c r="W24" s="22"/>
      <c r="X24" s="42"/>
    </row>
    <row r="25" spans="1:24" ht="13.5" x14ac:dyDescent="0.25">
      <c r="A25" s="37"/>
      <c r="B25" s="23" t="s">
        <v>39</v>
      </c>
      <c r="C25" s="18"/>
      <c r="D25" s="17"/>
      <c r="E25" s="19"/>
      <c r="F25" s="39"/>
      <c r="G25" s="19"/>
      <c r="H25" s="21"/>
      <c r="I25" s="21"/>
      <c r="J25" s="33"/>
      <c r="K25" s="21"/>
      <c r="L25" s="24"/>
      <c r="M25" s="25"/>
      <c r="N25" s="22"/>
      <c r="O25" s="25"/>
      <c r="P25" s="25"/>
      <c r="Q25" s="25"/>
      <c r="R25" s="25"/>
      <c r="S25" s="22"/>
      <c r="T25" s="51"/>
      <c r="U25" s="22"/>
      <c r="V25" s="26"/>
      <c r="W25" s="22"/>
      <c r="X25" s="42"/>
    </row>
    <row r="26" spans="1:24" ht="13.5" x14ac:dyDescent="0.25">
      <c r="A26" s="36">
        <v>461</v>
      </c>
      <c r="B26" s="36">
        <v>461</v>
      </c>
      <c r="C26" s="18"/>
      <c r="D26" s="17" t="s">
        <v>32</v>
      </c>
      <c r="E26" s="19"/>
      <c r="F26" s="39">
        <f>_xlfn.XLOOKUP(A26,Export_ELG_RemainingLife_Total!A$3:A$72,Export_ELG_RemainingLife_Total!C$3:C$72,)</f>
        <v>2050</v>
      </c>
      <c r="G26" s="19"/>
      <c r="H26" s="21" t="str">
        <f>VLOOKUP(A26,Export_ELG_RemainingLife_Total!A$2:M$95,4,FALSE)&amp;"-"&amp;TRIM(VLOOKUP(A26,Export_ELG_RemainingLife_Total!A$2:M$95,5,FALSE))</f>
        <v>60-R4</v>
      </c>
      <c r="I26" s="21"/>
      <c r="J26" s="33">
        <f>_xlfn.XLOOKUP(A26,Export_ELG_RemainingLife_Total!A$3:A$72,Export_ELG_RemainingLife_Total!F$3:F$72)</f>
        <v>0</v>
      </c>
      <c r="K26" s="21"/>
      <c r="L26" s="24" cm="1">
        <f t="array" ref="L26">_xlfn.XLOOKUP(A26,Export_ELG_RemainingLife_Total!$A$3:A$72,Export_ELG_RemainingLife_Total!G$3:G$72)</f>
        <v>88171401.75</v>
      </c>
      <c r="M26" s="25"/>
      <c r="N26" s="24" cm="1">
        <f t="array" ref="N26">_xlfn.XLOOKUP(A26,Export_ELG_RemainingLife_Total!$A$3:A$72,Export_ELG_RemainingLife_Total!B$3:B$72)</f>
        <v>20599533.02</v>
      </c>
      <c r="O26" s="25"/>
      <c r="P26" s="25">
        <f>(L26*(1-(J26)))-N26</f>
        <v>67571868.730000004</v>
      </c>
      <c r="Q26" s="25"/>
      <c r="R26" s="24" cm="1">
        <f t="array" ref="R26">_xlfn.XLOOKUP(A26,Export_ELG_RemainingLife_Total!$A$3:A$72,Export_ELG_RemainingLife_Total!I$3:I$72)</f>
        <v>2473684</v>
      </c>
      <c r="S26" s="22"/>
      <c r="T26" s="51" cm="1">
        <f t="array" ref="T26">_xlfn.XLOOKUP(A26,Export_ELG_RemainingLife_Total!$A$3:A$72,Export_ELG_RemainingLife_Total!K$3:K$72)</f>
        <v>27.149576645609098</v>
      </c>
      <c r="U26" s="22"/>
      <c r="V26" s="52" cm="1">
        <f t="array" ref="V26">_xlfn.XLOOKUP(A26,Export_ELG_RemainingLife_Total!$A$3:A$72,Export_ELG_RemainingLife_Total!J$3:J$72)</f>
        <v>2.8055400627675701E-2</v>
      </c>
      <c r="W26" s="22"/>
      <c r="X26" s="42"/>
    </row>
    <row r="27" spans="1:24" ht="13.5" x14ac:dyDescent="0.25">
      <c r="A27" s="36">
        <v>462</v>
      </c>
      <c r="B27" s="36">
        <v>462</v>
      </c>
      <c r="C27" s="18"/>
      <c r="D27" s="17" t="s">
        <v>40</v>
      </c>
      <c r="E27" s="19"/>
      <c r="F27" s="39">
        <f>_xlfn.XLOOKUP(A27,Export_ELG_RemainingLife_Total!A$3:A$72,Export_ELG_RemainingLife_Total!C$3:C$72,)</f>
        <v>2050</v>
      </c>
      <c r="G27" s="19"/>
      <c r="H27" s="21" t="str">
        <f>VLOOKUP(A27,Export_ELG_RemainingLife_Total!A$2:M$95,4,FALSE)&amp;"-"&amp;TRIM(VLOOKUP(A27,Export_ELG_RemainingLife_Total!A$2:M$95,5,FALSE))</f>
        <v>50-S4</v>
      </c>
      <c r="I27" s="21"/>
      <c r="J27" s="33">
        <f>_xlfn.XLOOKUP(A27,Export_ELG_RemainingLife_Total!A$3:A$72,Export_ELG_RemainingLife_Total!F$3:F$72)</f>
        <v>-0.06</v>
      </c>
      <c r="K27" s="21"/>
      <c r="L27" s="24" cm="1">
        <f t="array" ref="L27">_xlfn.XLOOKUP(A27,Export_ELG_RemainingLife_Total!$A$3:A$72,Export_ELG_RemainingLife_Total!G$3:G$72)</f>
        <v>163351957.93000001</v>
      </c>
      <c r="M27" s="25"/>
      <c r="N27" s="24" cm="1">
        <f t="array" ref="N27">_xlfn.XLOOKUP(A27,Export_ELG_RemainingLife_Total!$A$3:A$72,Export_ELG_RemainingLife_Total!B$3:B$72)</f>
        <v>40353630.509999998</v>
      </c>
      <c r="O27" s="25"/>
      <c r="P27" s="25">
        <f t="shared" ref="P27:P32" si="1">(L27*(1-(J27)))-N27</f>
        <v>132799444.89580002</v>
      </c>
      <c r="Q27" s="25"/>
      <c r="R27" s="24" cm="1">
        <f t="array" ref="R27">_xlfn.XLOOKUP(A27,Export_ELG_RemainingLife_Total!$A$3:A$72,Export_ELG_RemainingLife_Total!I$3:I$72)</f>
        <v>5017376</v>
      </c>
      <c r="S27" s="22"/>
      <c r="T27" s="51" cm="1">
        <f t="array" ref="T27">_xlfn.XLOOKUP(A27,Export_ELG_RemainingLife_Total!$A$3:A$72,Export_ELG_RemainingLife_Total!K$3:K$72)</f>
        <v>26.1768374969473</v>
      </c>
      <c r="U27" s="22"/>
      <c r="V27" s="52" cm="1">
        <f t="array" ref="V27">_xlfn.XLOOKUP(A27,Export_ELG_RemainingLife_Total!$A$3:A$72,Export_ELG_RemainingLife_Total!J$3:J$72)</f>
        <v>3.07151261826323E-2</v>
      </c>
      <c r="W27" s="22"/>
      <c r="X27" s="42"/>
    </row>
    <row r="28" spans="1:24" ht="13.5" x14ac:dyDescent="0.25">
      <c r="A28" s="36">
        <v>463</v>
      </c>
      <c r="B28" s="36">
        <v>463</v>
      </c>
      <c r="C28" s="18"/>
      <c r="D28" s="17" t="s">
        <v>41</v>
      </c>
      <c r="E28" s="19"/>
      <c r="F28" s="39">
        <f>_xlfn.XLOOKUP(A28,Export_ELG_RemainingLife_Total!A$3:A$72,Export_ELG_RemainingLife_Total!C$3:C$72,)</f>
        <v>2050</v>
      </c>
      <c r="G28" s="19"/>
      <c r="H28" s="21" t="str">
        <f>VLOOKUP(A28,Export_ELG_RemainingLife_Total!A$2:M$95,4,FALSE)&amp;"-"&amp;TRIM(VLOOKUP(A28,Export_ELG_RemainingLife_Total!A$2:M$95,5,FALSE))</f>
        <v>55-S4</v>
      </c>
      <c r="I28" s="21"/>
      <c r="J28" s="33">
        <f>_xlfn.XLOOKUP(A28,Export_ELG_RemainingLife_Total!A$3:A$72,Export_ELG_RemainingLife_Total!F$3:F$72)</f>
        <v>-7.0000000000000007E-2</v>
      </c>
      <c r="K28" s="21"/>
      <c r="L28" s="24" cm="1">
        <f t="array" ref="L28">_xlfn.XLOOKUP(A28,Export_ELG_RemainingLife_Total!$A$3:A$72,Export_ELG_RemainingLife_Total!G$3:G$72)</f>
        <v>11252283.9</v>
      </c>
      <c r="M28" s="25"/>
      <c r="N28" s="24" cm="1">
        <f t="array" ref="N28">_xlfn.XLOOKUP(A28,Export_ELG_RemainingLife_Total!$A$3:A$72,Export_ELG_RemainingLife_Total!B$3:B$72)</f>
        <v>7167268.3499999996</v>
      </c>
      <c r="O28" s="25"/>
      <c r="P28" s="25">
        <f t="shared" si="1"/>
        <v>4872675.4230000023</v>
      </c>
      <c r="Q28" s="25"/>
      <c r="R28" s="24" cm="1">
        <f t="array" ref="R28">_xlfn.XLOOKUP(A28,Export_ELG_RemainingLife_Total!$A$3:A$72,Export_ELG_RemainingLife_Total!I$3:I$72)</f>
        <v>206037</v>
      </c>
      <c r="S28" s="22"/>
      <c r="T28" s="51" cm="1">
        <f t="array" ref="T28">_xlfn.XLOOKUP(A28,Export_ELG_RemainingLife_Total!$A$3:A$72,Export_ELG_RemainingLife_Total!K$3:K$72)</f>
        <v>21.0804675579536</v>
      </c>
      <c r="U28" s="22"/>
      <c r="V28" s="52" cm="1">
        <f t="array" ref="V28">_xlfn.XLOOKUP(A28,Export_ELG_RemainingLife_Total!$A$3:A$72,Export_ELG_RemainingLife_Total!J$3:J$72)</f>
        <v>1.8310682687272001E-2</v>
      </c>
      <c r="W28" s="22"/>
      <c r="X28" s="42"/>
    </row>
    <row r="29" spans="1:24" ht="13.5" x14ac:dyDescent="0.25">
      <c r="A29" s="36">
        <v>464</v>
      </c>
      <c r="B29" s="36">
        <v>464</v>
      </c>
      <c r="C29" s="18"/>
      <c r="D29" s="17" t="s">
        <v>42</v>
      </c>
      <c r="E29" s="19"/>
      <c r="F29" s="39">
        <f>_xlfn.XLOOKUP(A29,Export_ELG_RemainingLife_Total!A$3:A$72,Export_ELG_RemainingLife_Total!C$3:C$72,)</f>
        <v>2050</v>
      </c>
      <c r="G29" s="19"/>
      <c r="H29" s="21" t="str">
        <f>VLOOKUP(A29,Export_ELG_RemainingLife_Total!A$2:M$95,4,FALSE)&amp;"-"&amp;TRIM(VLOOKUP(A29,Export_ELG_RemainingLife_Total!A$2:M$95,5,FALSE))</f>
        <v>50-S4</v>
      </c>
      <c r="I29" s="21"/>
      <c r="J29" s="33">
        <f>_xlfn.XLOOKUP(A29,Export_ELG_RemainingLife_Total!A$3:A$72,Export_ELG_RemainingLife_Total!F$3:F$72)</f>
        <v>-0.06</v>
      </c>
      <c r="K29" s="21"/>
      <c r="L29" s="24" cm="1">
        <f t="array" ref="L29">_xlfn.XLOOKUP(A29,Export_ELG_RemainingLife_Total!$A$3:A$72,Export_ELG_RemainingLife_Total!G$3:G$72)</f>
        <v>2920217.56</v>
      </c>
      <c r="M29" s="25"/>
      <c r="N29" s="24" cm="1">
        <f t="array" ref="N29">_xlfn.XLOOKUP(A29,Export_ELG_RemainingLife_Total!$A$3:A$72,Export_ELG_RemainingLife_Total!B$3:B$72)</f>
        <v>523641.78</v>
      </c>
      <c r="O29" s="25"/>
      <c r="P29" s="25">
        <f t="shared" si="1"/>
        <v>2571788.8336000005</v>
      </c>
      <c r="Q29" s="25"/>
      <c r="R29" s="24" cm="1">
        <f t="array" ref="R29">_xlfn.XLOOKUP(A29,Export_ELG_RemainingLife_Total!$A$3:A$72,Export_ELG_RemainingLife_Total!I$3:I$72)</f>
        <v>100528</v>
      </c>
      <c r="S29" s="22"/>
      <c r="T29" s="51" cm="1">
        <f t="array" ref="T29">_xlfn.XLOOKUP(A29,Export_ELG_RemainingLife_Total!$A$3:A$72,Export_ELG_RemainingLife_Total!K$3:K$72)</f>
        <v>26.317836793317401</v>
      </c>
      <c r="U29" s="22"/>
      <c r="V29" s="52" cm="1">
        <f t="array" ref="V29">_xlfn.XLOOKUP(A29,Export_ELG_RemainingLife_Total!$A$3:A$72,Export_ELG_RemainingLife_Total!J$3:J$72)</f>
        <v>3.4424832374475599E-2</v>
      </c>
      <c r="W29" s="22"/>
      <c r="X29" s="42"/>
    </row>
    <row r="30" spans="1:24" ht="14" x14ac:dyDescent="0.3">
      <c r="A30" s="36">
        <v>465</v>
      </c>
      <c r="B30" s="36">
        <v>465</v>
      </c>
      <c r="C30" s="18"/>
      <c r="D30" s="17" t="s">
        <v>43</v>
      </c>
      <c r="E30" s="19"/>
      <c r="F30" s="39">
        <f>_xlfn.XLOOKUP(A30,Export_ELG_RemainingLife_Total!A$3:A$72,Export_ELG_RemainingLife_Total!C$3:C$72,)</f>
        <v>2050</v>
      </c>
      <c r="G30" s="19"/>
      <c r="H30" s="21" t="str">
        <f>VLOOKUP(A30,Export_ELG_RemainingLife_Total!A$2:M$95,4,FALSE)&amp;"-"&amp;TRIM(VLOOKUP(A30,Export_ELG_RemainingLife_Total!A$2:M$95,5,FALSE))</f>
        <v>60-R4</v>
      </c>
      <c r="I30" s="21"/>
      <c r="J30" s="33">
        <f>_xlfn.XLOOKUP(A30,Export_ELG_RemainingLife_Total!A$3:A$72,Export_ELG_RemainingLife_Total!F$3:F$72)</f>
        <v>-0.16</v>
      </c>
      <c r="K30" s="21"/>
      <c r="L30" s="24" cm="1">
        <f t="array" ref="L30">_xlfn.XLOOKUP(A30,Export_ELG_RemainingLife_Total!$A$3:A$72,Export_ELG_RemainingLife_Total!G$3:G$72)</f>
        <v>2783251797.2038002</v>
      </c>
      <c r="M30" s="25"/>
      <c r="N30" s="24" cm="1">
        <f t="array" ref="N30">_xlfn.XLOOKUP(A30,Export_ELG_RemainingLife_Total!$A$3:A$72,Export_ELG_RemainingLife_Total!B$3:B$72)</f>
        <v>919330147.09000003</v>
      </c>
      <c r="O30" s="25"/>
      <c r="P30" s="25">
        <f t="shared" si="1"/>
        <v>2309241937.6664081</v>
      </c>
      <c r="Q30" s="25"/>
      <c r="R30" s="24" cm="1">
        <f t="array" ref="R30">_xlfn.XLOOKUP(A30,Export_ELG_RemainingLife_Total!$A$3:A$72,Export_ELG_RemainingLife_Total!I$3:I$72)</f>
        <v>86187728</v>
      </c>
      <c r="S30" s="22"/>
      <c r="T30" s="51" cm="1">
        <f t="array" ref="T30">_xlfn.XLOOKUP(A30,Export_ELG_RemainingLife_Total!$A$3:A$72,Export_ELG_RemainingLife_Total!K$3:K$72)</f>
        <v>25.952825728758299</v>
      </c>
      <c r="U30" s="22"/>
      <c r="V30" s="52" cm="1">
        <f t="array" ref="V30">_xlfn.XLOOKUP(A30,Export_ELG_RemainingLife_Total!$A$3:A$72,Export_ELG_RemainingLife_Total!J$3:J$72)</f>
        <v>3.0966557925728701E-2</v>
      </c>
      <c r="W30" s="22"/>
      <c r="X30" s="43"/>
    </row>
    <row r="31" spans="1:24" ht="14" x14ac:dyDescent="0.3">
      <c r="A31" s="36">
        <v>466</v>
      </c>
      <c r="B31" s="36">
        <v>466</v>
      </c>
      <c r="C31" s="18"/>
      <c r="D31" s="17" t="s">
        <v>36</v>
      </c>
      <c r="E31" s="19"/>
      <c r="F31" s="39">
        <f>_xlfn.XLOOKUP(A31,Export_ELG_RemainingLife_Total!A$3:A$72,Export_ELG_RemainingLife_Total!C$3:C$72,)</f>
        <v>2050</v>
      </c>
      <c r="G31" s="19"/>
      <c r="H31" s="21" t="str">
        <f>VLOOKUP(A31,Export_ELG_RemainingLife_Total!A$2:M$95,4,FALSE)&amp;"-"&amp;TRIM(VLOOKUP(A31,Export_ELG_RemainingLife_Total!A$2:M$95,5,FALSE))</f>
        <v>30-R4</v>
      </c>
      <c r="I31" s="21"/>
      <c r="J31" s="33">
        <f>_xlfn.XLOOKUP(A31,Export_ELG_RemainingLife_Total!A$3:A$72,Export_ELG_RemainingLife_Total!F$3:F$72)</f>
        <v>-7.0000000000000007E-2</v>
      </c>
      <c r="K31" s="21"/>
      <c r="L31" s="24" cm="1">
        <f t="array" ref="L31">_xlfn.XLOOKUP(A31,Export_ELG_RemainingLife_Total!$A$3:A$72,Export_ELG_RemainingLife_Total!G$3:G$72)</f>
        <v>1005060038.76</v>
      </c>
      <c r="M31" s="25"/>
      <c r="N31" s="24" cm="1">
        <f t="array" ref="N31">_xlfn.XLOOKUP(A31,Export_ELG_RemainingLife_Total!$A$3:A$72,Export_ELG_RemainingLife_Total!B$3:B$72)</f>
        <v>331530581.56</v>
      </c>
      <c r="O31" s="25"/>
      <c r="P31" s="25">
        <f t="shared" si="1"/>
        <v>743883659.91320014</v>
      </c>
      <c r="Q31" s="25"/>
      <c r="R31" s="24" cm="1">
        <f t="array" ref="R31">_xlfn.XLOOKUP(A31,Export_ELG_RemainingLife_Total!$A$3:A$72,Export_ELG_RemainingLife_Total!I$3:I$72)</f>
        <v>38321598</v>
      </c>
      <c r="S31" s="22"/>
      <c r="T31" s="51" cm="1">
        <f t="array" ref="T31">_xlfn.XLOOKUP(A31,Export_ELG_RemainingLife_Total!$A$3:A$72,Export_ELG_RemainingLife_Total!K$3:K$72)</f>
        <v>19.166513987449999</v>
      </c>
      <c r="U31" s="22"/>
      <c r="V31" s="52" cm="1">
        <f t="array" ref="V31">_xlfn.XLOOKUP(A31,Export_ELG_RemainingLife_Total!$A$3:A$72,Export_ELG_RemainingLife_Total!J$3:J$72)</f>
        <v>3.8128665474830299E-2</v>
      </c>
      <c r="W31" s="22"/>
      <c r="X31" s="43"/>
    </row>
    <row r="32" spans="1:24" ht="14" x14ac:dyDescent="0.3">
      <c r="A32" s="36">
        <v>467</v>
      </c>
      <c r="B32" s="36">
        <v>467</v>
      </c>
      <c r="C32" s="18"/>
      <c r="D32" s="17" t="s">
        <v>44</v>
      </c>
      <c r="E32" s="19"/>
      <c r="F32" s="39">
        <f>_xlfn.XLOOKUP(A32,Export_ELG_RemainingLife_Total!A$3:A$72,Export_ELG_RemainingLife_Total!C$3:C$72,)</f>
        <v>2050</v>
      </c>
      <c r="G32" s="19"/>
      <c r="H32" s="21" t="str">
        <f>VLOOKUP(A32,Export_ELG_RemainingLife_Total!A$2:M$95,4,FALSE)&amp;"-"&amp;TRIM(VLOOKUP(A32,Export_ELG_RemainingLife_Total!A$2:M$95,5,FALSE))</f>
        <v>40-R4</v>
      </c>
      <c r="I32" s="21"/>
      <c r="J32" s="33">
        <f>_xlfn.XLOOKUP(A32,Export_ELG_RemainingLife_Total!A$3:A$72,Export_ELG_RemainingLife_Total!F$3:F$72)</f>
        <v>-0.17</v>
      </c>
      <c r="K32" s="21"/>
      <c r="L32" s="31" cm="1">
        <f t="array" ref="L32">_xlfn.XLOOKUP(A32,Export_ELG_RemainingLife_Total!$A$3:A$72,Export_ELG_RemainingLife_Total!G$3:G$72)</f>
        <v>395646541.68000001</v>
      </c>
      <c r="M32" s="25"/>
      <c r="N32" s="31" cm="1">
        <f t="array" ref="N32">_xlfn.XLOOKUP(A32,Export_ELG_RemainingLife_Total!$A$3:A$72,Export_ELG_RemainingLife_Total!B$3:B$72)</f>
        <v>119798511.87</v>
      </c>
      <c r="O32" s="25"/>
      <c r="P32" s="32">
        <f t="shared" si="1"/>
        <v>343107941.89559996</v>
      </c>
      <c r="Q32" s="25"/>
      <c r="R32" s="31" cm="1">
        <f t="array" ref="R32">_xlfn.XLOOKUP(A32,Export_ELG_RemainingLife_Total!$A$3:A$72,Export_ELG_RemainingLife_Total!I$3:I$72)</f>
        <v>14756768</v>
      </c>
      <c r="S32" s="22"/>
      <c r="T32" s="51" cm="1">
        <f t="array" ref="T32">_xlfn.XLOOKUP(A32,Export_ELG_RemainingLife_Total!$A$3:A$72,Export_ELG_RemainingLife_Total!K$3:K$72)</f>
        <v>23.076721704699398</v>
      </c>
      <c r="U32" s="22"/>
      <c r="V32" s="52" cm="1">
        <f t="array" ref="V32">_xlfn.XLOOKUP(A32,Export_ELG_RemainingLife_Total!$A$3:A$72,Export_ELG_RemainingLife_Total!J$3:J$72)</f>
        <v>3.7297856660997497E-2</v>
      </c>
      <c r="W32" s="22"/>
      <c r="X32" s="43"/>
    </row>
    <row r="33" spans="1:24" ht="16.5" customHeight="1" x14ac:dyDescent="0.3">
      <c r="A33" s="37"/>
      <c r="B33" s="23" t="s">
        <v>45</v>
      </c>
      <c r="C33" s="18"/>
      <c r="D33" s="17"/>
      <c r="E33" s="19"/>
      <c r="F33" s="39"/>
      <c r="G33" s="19"/>
      <c r="H33" s="21"/>
      <c r="I33" s="21"/>
      <c r="J33" s="33"/>
      <c r="K33" s="21"/>
      <c r="L33" s="28" cm="1">
        <f t="array" ref="L33">SUM(IF(ISERROR(L26:L32),"",L26:L32))</f>
        <v>4449654238.7838001</v>
      </c>
      <c r="M33" s="25"/>
      <c r="N33" s="28" cm="1">
        <f t="array" ref="N33">SUM(IF(ISERROR(N26:N32),"",N26:N32))</f>
        <v>1439303314.1799998</v>
      </c>
      <c r="O33" s="25"/>
      <c r="P33" s="28" cm="1">
        <f t="array" ref="P33">SUM(IF(ISERROR(P26:P32),"",P26:P32))</f>
        <v>3604049317.3576083</v>
      </c>
      <c r="Q33" s="25"/>
      <c r="R33" s="28" cm="1">
        <f t="array" ref="R33">SUM(IF(ISERROR(R26:R32),"",R26:R32))</f>
        <v>147063719</v>
      </c>
      <c r="S33" s="22"/>
      <c r="T33" s="51"/>
      <c r="U33" s="22"/>
      <c r="V33" s="26">
        <f>R33/L33</f>
        <v>3.3050594744682034E-2</v>
      </c>
      <c r="W33" s="22"/>
      <c r="X33" s="42"/>
    </row>
    <row r="34" spans="1:24" ht="13.5" x14ac:dyDescent="0.25">
      <c r="A34" s="37"/>
      <c r="B34" s="17"/>
      <c r="C34" s="18"/>
      <c r="D34" s="17"/>
      <c r="E34" s="19"/>
      <c r="F34" s="39"/>
      <c r="G34" s="19"/>
      <c r="H34" s="21"/>
      <c r="I34" s="21"/>
      <c r="J34" s="33"/>
      <c r="K34" s="21"/>
      <c r="L34" s="24"/>
      <c r="M34" s="25"/>
      <c r="N34" s="22"/>
      <c r="O34" s="25"/>
      <c r="P34" s="25"/>
      <c r="Q34" s="25"/>
      <c r="R34" s="25"/>
      <c r="S34" s="22"/>
      <c r="T34" s="51"/>
      <c r="U34" s="22"/>
      <c r="V34" s="26"/>
      <c r="W34" s="22"/>
      <c r="X34" s="42"/>
    </row>
    <row r="35" spans="1:24" ht="13.5" x14ac:dyDescent="0.25">
      <c r="A35" s="37"/>
      <c r="B35" s="23" t="s">
        <v>46</v>
      </c>
      <c r="C35" s="18"/>
      <c r="D35" s="17"/>
      <c r="E35" s="19"/>
      <c r="F35" s="39"/>
      <c r="G35" s="19"/>
      <c r="H35" s="21"/>
      <c r="I35" s="21"/>
      <c r="J35" s="33"/>
      <c r="K35" s="21"/>
      <c r="L35" s="24"/>
      <c r="M35" s="25"/>
      <c r="N35" s="22"/>
      <c r="O35" s="25"/>
      <c r="P35" s="25"/>
      <c r="Q35" s="25"/>
      <c r="R35" s="25"/>
      <c r="S35" s="22"/>
      <c r="T35" s="51"/>
      <c r="U35" s="22"/>
      <c r="V35" s="26"/>
      <c r="W35" s="22"/>
      <c r="X35" s="42"/>
    </row>
    <row r="36" spans="1:24" ht="13.5" x14ac:dyDescent="0.25">
      <c r="A36" s="36">
        <v>471</v>
      </c>
      <c r="B36" s="36">
        <v>471</v>
      </c>
      <c r="C36" s="18"/>
      <c r="D36" s="17" t="s">
        <v>32</v>
      </c>
      <c r="E36" s="19"/>
      <c r="F36" s="39">
        <f>_xlfn.XLOOKUP(A36,Export_ELG_RemainingLife_Total!A$3:A$72,Export_ELG_RemainingLife_Total!C$3:C$72,)</f>
        <v>2050</v>
      </c>
      <c r="G36" s="19"/>
      <c r="H36" s="21" t="str">
        <f>VLOOKUP(A36,Export_ELG_RemainingLife_Total!A$2:M$95,4,FALSE)&amp;"-"&amp;TRIM(VLOOKUP(A36,Export_ELG_RemainingLife_Total!A$2:M$95,5,FALSE))</f>
        <v>60-R4</v>
      </c>
      <c r="I36" s="21"/>
      <c r="J36" s="33">
        <f>_xlfn.XLOOKUP(A36,Export_ELG_RemainingLife_Total!A$3:A$72,Export_ELG_RemainingLife_Total!F$3:F$72)</f>
        <v>0</v>
      </c>
      <c r="K36" s="21"/>
      <c r="L36" s="24" cm="1">
        <f t="array" ref="L36">_xlfn.XLOOKUP(A36,Export_ELG_RemainingLife_Total!$A$3:A$72,Export_ELG_RemainingLife_Total!G$3:G$72)</f>
        <v>63907559.649999999</v>
      </c>
      <c r="M36" s="25"/>
      <c r="N36" s="24" cm="1">
        <f t="array" ref="N36">_xlfn.XLOOKUP(A36,Export_ELG_RemainingLife_Total!$A$3:A$72,Export_ELG_RemainingLife_Total!B$3:B$72)</f>
        <v>12099618.74</v>
      </c>
      <c r="O36" s="25"/>
      <c r="P36" s="25">
        <f>(L36*(1-(J36)))-N36</f>
        <v>51807940.909999996</v>
      </c>
      <c r="Q36" s="25"/>
      <c r="R36" s="24" cm="1">
        <f t="array" ref="R36">_xlfn.XLOOKUP(A36,Export_ELG_RemainingLife_Total!$A$3:A$72,Export_ELG_RemainingLife_Total!I$3:I$72)</f>
        <v>1904842</v>
      </c>
      <c r="S36" s="22"/>
      <c r="T36" s="51" cm="1">
        <f t="array" ref="T36">_xlfn.XLOOKUP(A36,Export_ELG_RemainingLife_Total!$A$3:A$72,Export_ELG_RemainingLife_Total!K$3:K$72)</f>
        <v>27.068987468366998</v>
      </c>
      <c r="U36" s="22"/>
      <c r="V36" s="52" cm="1">
        <f t="array" ref="V36">_xlfn.XLOOKUP(A36,Export_ELG_RemainingLife_Total!$A$3:A$72,Export_ELG_RemainingLife_Total!J$3:J$72)</f>
        <v>2.98062077543279E-2</v>
      </c>
      <c r="W36" s="22"/>
      <c r="X36" s="42"/>
    </row>
    <row r="37" spans="1:24" ht="13.5" x14ac:dyDescent="0.25">
      <c r="A37" s="36">
        <v>472</v>
      </c>
      <c r="B37" s="36">
        <v>472</v>
      </c>
      <c r="C37" s="18" t="s">
        <v>47</v>
      </c>
      <c r="D37" s="17" t="s">
        <v>48</v>
      </c>
      <c r="E37" s="19"/>
      <c r="F37" s="39">
        <f>_xlfn.XLOOKUP(A37,Export_ELG_RemainingLife_Total!A$3:A$72,Export_ELG_RemainingLife_Total!C$3:C$72,)</f>
        <v>2050</v>
      </c>
      <c r="G37" s="19"/>
      <c r="H37" s="21" t="str">
        <f>VLOOKUP(A37,Export_ELG_RemainingLife_Total!A$2:M$95,4,FALSE)&amp;"-"&amp;TRIM(VLOOKUP(A37,Export_ELG_RemainingLife_Total!A$2:M$95,5,FALSE))</f>
        <v>40-S0.5</v>
      </c>
      <c r="I37" s="21"/>
      <c r="J37" s="33">
        <f>_xlfn.XLOOKUP(A37,Export_ELG_RemainingLife_Total!A$3:A$72,Export_ELG_RemainingLife_Total!F$3:F$72)</f>
        <v>0</v>
      </c>
      <c r="K37" s="21"/>
      <c r="L37" s="24" cm="1">
        <f t="array" ref="L37">_xlfn.XLOOKUP(A37,Export_ELG_RemainingLife_Total!$A$3:A$72,Export_ELG_RemainingLife_Total!G$3:G$72)</f>
        <v>220832605.09</v>
      </c>
      <c r="M37" s="25"/>
      <c r="N37" s="24" cm="1">
        <f t="array" ref="N37">_xlfn.XLOOKUP(A37,Export_ELG_RemainingLife_Total!$A$3:A$72,Export_ELG_RemainingLife_Total!B$3:B$72)</f>
        <v>64014227.289999999</v>
      </c>
      <c r="O37" s="25"/>
      <c r="P37" s="25">
        <f t="shared" ref="P37:P52" si="2">(L37*(1-(J37)))-N37</f>
        <v>156818377.80000001</v>
      </c>
      <c r="Q37" s="25"/>
      <c r="R37" s="24" cm="1">
        <f t="array" ref="R37">_xlfn.XLOOKUP(A37,Export_ELG_RemainingLife_Total!$A$3:A$72,Export_ELG_RemainingLife_Total!I$3:I$72)</f>
        <v>8303384</v>
      </c>
      <c r="S37" s="22"/>
      <c r="T37" s="51" cm="1">
        <f t="array" ref="T37">_xlfn.XLOOKUP(A37,Export_ELG_RemainingLife_Total!$A$3:A$72,Export_ELG_RemainingLife_Total!K$3:K$72)</f>
        <v>18.2883438380969</v>
      </c>
      <c r="U37" s="22"/>
      <c r="V37" s="52" cm="1">
        <f t="array" ref="V37">_xlfn.XLOOKUP(A37,Export_ELG_RemainingLife_Total!$A$3:A$72,Export_ELG_RemainingLife_Total!J$3:J$72)</f>
        <v>3.7600353428860603E-2</v>
      </c>
      <c r="W37" s="22"/>
      <c r="X37" s="42"/>
    </row>
    <row r="38" spans="1:24" ht="14" x14ac:dyDescent="0.3">
      <c r="A38" s="36">
        <v>472.31</v>
      </c>
      <c r="B38" s="36">
        <v>472.31</v>
      </c>
      <c r="C38" s="18"/>
      <c r="D38" s="17" t="s">
        <v>49</v>
      </c>
      <c r="E38" s="19"/>
      <c r="F38" s="39">
        <f>_xlfn.XLOOKUP(A38,Export_ELG_RemainingLife_Total!A$3:A$72,Export_ELG_RemainingLife_Total!C$3:C$72,)</f>
        <v>2046</v>
      </c>
      <c r="G38" s="19"/>
      <c r="H38" s="21" t="str">
        <f>VLOOKUP(A38,Export_ELG_RemainingLife_Total!A$2:M$95,4,FALSE)&amp;"-"&amp;TRIM(VLOOKUP(A38,Export_ELG_RemainingLife_Total!A$2:M$95,5,FALSE))</f>
        <v>40-S0.5</v>
      </c>
      <c r="I38" s="40"/>
      <c r="J38" s="33">
        <f>_xlfn.XLOOKUP(A38,Export_ELG_RemainingLife_Total!A$3:A$72,Export_ELG_RemainingLife_Total!F$3:F$72)</f>
        <v>0</v>
      </c>
      <c r="K38" s="21"/>
      <c r="L38" s="24" cm="1">
        <f t="array" ref="L38">_xlfn.XLOOKUP(A38,Export_ELG_RemainingLife_Total!$A$3:A$72,Export_ELG_RemainingLife_Total!G$3:G$72)</f>
        <v>29662114.809999999</v>
      </c>
      <c r="M38" s="25"/>
      <c r="N38" s="24" cm="1">
        <f t="array" ref="N38">_xlfn.XLOOKUP(A38,Export_ELG_RemainingLife_Total!$A$3:A$72,Export_ELG_RemainingLife_Total!B$3:B$72)</f>
        <v>5056170.71</v>
      </c>
      <c r="O38" s="25"/>
      <c r="P38" s="25">
        <f t="shared" si="2"/>
        <v>24605944.099999998</v>
      </c>
      <c r="Q38" s="25"/>
      <c r="R38" s="24" cm="1">
        <f t="array" ref="R38">_xlfn.XLOOKUP(A38,Export_ELG_RemainingLife_Total!$A$3:A$72,Export_ELG_RemainingLife_Total!I$3:I$72)</f>
        <v>1325428</v>
      </c>
      <c r="S38" s="22"/>
      <c r="T38" s="51" cm="1">
        <f t="array" ref="T38">_xlfn.XLOOKUP(A38,Export_ELG_RemainingLife_Total!$A$3:A$72,Export_ELG_RemainingLife_Total!K$3:K$72)</f>
        <v>18.554480231235399</v>
      </c>
      <c r="U38" s="22"/>
      <c r="V38" s="52" cm="1">
        <f t="array" ref="V38">_xlfn.XLOOKUP(A38,Export_ELG_RemainingLife_Total!$A$3:A$72,Export_ELG_RemainingLife_Total!J$3:J$72)</f>
        <v>4.4684204362702998E-2</v>
      </c>
      <c r="W38" s="22"/>
      <c r="X38" s="42"/>
    </row>
    <row r="39" spans="1:24" ht="14" x14ac:dyDescent="0.3">
      <c r="A39" s="36">
        <v>472.32</v>
      </c>
      <c r="B39" s="36">
        <v>472.32</v>
      </c>
      <c r="C39" s="18"/>
      <c r="D39" s="17" t="s">
        <v>50</v>
      </c>
      <c r="E39" s="19"/>
      <c r="F39" s="39">
        <f>_xlfn.XLOOKUP(A39,Export_ELG_RemainingLife_Total!A$3:A$72,Export_ELG_RemainingLife_Total!C$3:C$72,)</f>
        <v>2046</v>
      </c>
      <c r="G39" s="19"/>
      <c r="H39" s="21" t="str">
        <f>VLOOKUP(A39,Export_ELG_RemainingLife_Total!A$2:M$95,4,FALSE)&amp;"-"&amp;TRIM(VLOOKUP(A39,Export_ELG_RemainingLife_Total!A$2:M$95,5,FALSE))</f>
        <v>40-S0.5</v>
      </c>
      <c r="I39" s="40"/>
      <c r="J39" s="33">
        <f>_xlfn.XLOOKUP(A39,Export_ELG_RemainingLife_Total!A$3:A$72,Export_ELG_RemainingLife_Total!F$3:F$72)</f>
        <v>0</v>
      </c>
      <c r="K39" s="21"/>
      <c r="L39" s="24" cm="1">
        <f t="array" ref="L39">_xlfn.XLOOKUP(A39,Export_ELG_RemainingLife_Total!$A$3:A$72,Export_ELG_RemainingLife_Total!G$3:G$72)</f>
        <v>23216545.940000001</v>
      </c>
      <c r="M39" s="25"/>
      <c r="N39" s="24" cm="1">
        <f t="array" ref="N39">_xlfn.XLOOKUP(A39,Export_ELG_RemainingLife_Total!$A$3:A$72,Export_ELG_RemainingLife_Total!B$3:B$72)</f>
        <v>5549954.6900000004</v>
      </c>
      <c r="O39" s="25"/>
      <c r="P39" s="25">
        <f t="shared" si="2"/>
        <v>17666591.25</v>
      </c>
      <c r="Q39" s="25"/>
      <c r="R39" s="24" cm="1">
        <f t="array" ref="R39">_xlfn.XLOOKUP(A39,Export_ELG_RemainingLife_Total!$A$3:A$72,Export_ELG_RemainingLife_Total!I$3:I$72)</f>
        <v>991735</v>
      </c>
      <c r="S39" s="22"/>
      <c r="T39" s="51" cm="1">
        <f t="array" ref="T39">_xlfn.XLOOKUP(A39,Export_ELG_RemainingLife_Total!$A$3:A$72,Export_ELG_RemainingLife_Total!K$3:K$72)</f>
        <v>17.880253714504502</v>
      </c>
      <c r="U39" s="22"/>
      <c r="V39" s="52" cm="1">
        <f t="array" ref="V39">_xlfn.XLOOKUP(A39,Export_ELG_RemainingLife_Total!$A$3:A$72,Export_ELG_RemainingLife_Total!J$3:J$72)</f>
        <v>4.2716733254076801E-2</v>
      </c>
      <c r="W39" s="22"/>
      <c r="X39" s="42"/>
    </row>
    <row r="40" spans="1:24" ht="14" x14ac:dyDescent="0.3">
      <c r="A40" s="36">
        <v>472.33</v>
      </c>
      <c r="B40" s="36">
        <v>472.33</v>
      </c>
      <c r="C40" s="18"/>
      <c r="D40" s="17" t="s">
        <v>51</v>
      </c>
      <c r="E40" s="19"/>
      <c r="F40" s="39">
        <f>_xlfn.XLOOKUP(A40,Export_ELG_RemainingLife_Total!A$3:A$72,Export_ELG_RemainingLife_Total!C$3:C$72,)</f>
        <v>2026</v>
      </c>
      <c r="G40" s="19"/>
      <c r="H40" s="21" t="str">
        <f>VLOOKUP(A40,Export_ELG_RemainingLife_Total!A$2:M$95,4,FALSE)&amp;"-"&amp;TRIM(VLOOKUP(A40,Export_ELG_RemainingLife_Total!A$2:M$95,5,FALSE))</f>
        <v>40-S0.5</v>
      </c>
      <c r="I40" s="40"/>
      <c r="J40" s="33">
        <f>_xlfn.XLOOKUP(A40,Export_ELG_RemainingLife_Total!A$3:A$72,Export_ELG_RemainingLife_Total!F$3:F$72)</f>
        <v>0</v>
      </c>
      <c r="K40" s="21"/>
      <c r="L40" s="24" cm="1">
        <f t="array" ref="L40">_xlfn.XLOOKUP(A40,Export_ELG_RemainingLife_Total!$A$3:A$72,Export_ELG_RemainingLife_Total!G$3:G$72)</f>
        <v>19789902.039999999</v>
      </c>
      <c r="M40" s="25"/>
      <c r="N40" s="24" cm="1">
        <f t="array" ref="N40">_xlfn.XLOOKUP(A40,Export_ELG_RemainingLife_Total!$A$3:A$72,Export_ELG_RemainingLife_Total!B$3:B$72)</f>
        <v>9778917.4900000002</v>
      </c>
      <c r="O40" s="25"/>
      <c r="P40" s="25">
        <f t="shared" si="2"/>
        <v>10010984.549999999</v>
      </c>
      <c r="Q40" s="25"/>
      <c r="R40" s="24" cm="1">
        <f t="array" ref="R40">_xlfn.XLOOKUP(A40,Export_ELG_RemainingLife_Total!$A$3:A$72,Export_ELG_RemainingLife_Total!I$3:I$72)</f>
        <v>2365393</v>
      </c>
      <c r="S40" s="22"/>
      <c r="T40" s="51" cm="1">
        <f t="array" ref="T40">_xlfn.XLOOKUP(A40,Export_ELG_RemainingLife_Total!$A$3:A$72,Export_ELG_RemainingLife_Total!K$3:K$72)</f>
        <v>4.1592024668086403</v>
      </c>
      <c r="U40" s="22"/>
      <c r="V40" s="52" cm="1">
        <f t="array" ref="V40">_xlfn.XLOOKUP(A40,Export_ELG_RemainingLife_Total!$A$3:A$72,Export_ELG_RemainingLife_Total!J$3:J$72)</f>
        <v>0.119525250565616</v>
      </c>
      <c r="W40" s="22"/>
      <c r="X40" s="42"/>
    </row>
    <row r="41" spans="1:24" ht="14" x14ac:dyDescent="0.3">
      <c r="A41" s="36">
        <v>472.34</v>
      </c>
      <c r="B41" s="36">
        <v>472.34</v>
      </c>
      <c r="C41" s="18"/>
      <c r="D41" s="17" t="s">
        <v>52</v>
      </c>
      <c r="E41" s="19"/>
      <c r="F41" s="39">
        <f>_xlfn.XLOOKUP(A41,Export_ELG_RemainingLife_Total!A$3:A$72,Export_ELG_RemainingLife_Total!C$3:C$72,)</f>
        <v>2046</v>
      </c>
      <c r="G41" s="19"/>
      <c r="H41" s="21" t="str">
        <f>VLOOKUP(A41,Export_ELG_RemainingLife_Total!A$2:M$95,4,FALSE)&amp;"-"&amp;TRIM(VLOOKUP(A41,Export_ELG_RemainingLife_Total!A$2:M$95,5,FALSE))</f>
        <v>40-S0.5</v>
      </c>
      <c r="I41" s="40"/>
      <c r="J41" s="33">
        <f>_xlfn.XLOOKUP(A41,Export_ELG_RemainingLife_Total!A$3:A$72,Export_ELG_RemainingLife_Total!F$3:F$72)</f>
        <v>0</v>
      </c>
      <c r="K41" s="21"/>
      <c r="L41" s="24" cm="1">
        <f t="array" ref="L41">_xlfn.XLOOKUP(A41,Export_ELG_RemainingLife_Total!$A$3:A$72,Export_ELG_RemainingLife_Total!G$3:G$72)</f>
        <v>16737575.949999999</v>
      </c>
      <c r="M41" s="25"/>
      <c r="N41" s="24" cm="1">
        <f t="array" ref="N41">_xlfn.XLOOKUP(A41,Export_ELG_RemainingLife_Total!$A$3:A$72,Export_ELG_RemainingLife_Total!B$3:B$72)</f>
        <v>4069504.11</v>
      </c>
      <c r="O41" s="25"/>
      <c r="P41" s="25">
        <f t="shared" si="2"/>
        <v>12668071.84</v>
      </c>
      <c r="Q41" s="25"/>
      <c r="R41" s="24" cm="1">
        <f t="array" ref="R41">_xlfn.XLOOKUP(A41,Export_ELG_RemainingLife_Total!$A$3:A$72,Export_ELG_RemainingLife_Total!I$3:I$72)</f>
        <v>704663</v>
      </c>
      <c r="S41" s="22"/>
      <c r="T41" s="51" cm="1">
        <f t="array" ref="T41">_xlfn.XLOOKUP(A41,Export_ELG_RemainingLife_Total!$A$3:A$72,Export_ELG_RemainingLife_Total!K$3:K$72)</f>
        <v>17.976282525327399</v>
      </c>
      <c r="U41" s="22"/>
      <c r="V41" s="52" cm="1">
        <f t="array" ref="V41">_xlfn.XLOOKUP(A41,Export_ELG_RemainingLife_Total!$A$3:A$72,Export_ELG_RemainingLife_Total!J$3:J$72)</f>
        <v>4.21006603408422E-2</v>
      </c>
      <c r="W41" s="22"/>
      <c r="X41" s="42"/>
    </row>
    <row r="42" spans="1:24" ht="14" x14ac:dyDescent="0.3">
      <c r="A42" s="36">
        <v>472.35</v>
      </c>
      <c r="B42" s="36">
        <v>472.34999999999997</v>
      </c>
      <c r="C42" s="18"/>
      <c r="D42" s="17" t="s">
        <v>53</v>
      </c>
      <c r="E42" s="19"/>
      <c r="F42" s="39">
        <f>_xlfn.XLOOKUP(A42,Export_ELG_RemainingLife_Total!A$3:A$72,Export_ELG_RemainingLife_Total!C$3:C$72,)</f>
        <v>2023</v>
      </c>
      <c r="G42" s="19"/>
      <c r="H42" s="21" t="str">
        <f>VLOOKUP(A42,Export_ELG_RemainingLife_Total!A$2:M$95,4,FALSE)&amp;"-"&amp;TRIM(VLOOKUP(A42,Export_ELG_RemainingLife_Total!A$2:M$95,5,FALSE))</f>
        <v>40-S0.5</v>
      </c>
      <c r="I42" s="40"/>
      <c r="J42" s="33">
        <f>_xlfn.XLOOKUP(A42,Export_ELG_RemainingLife_Total!A$3:A$72,Export_ELG_RemainingLife_Total!F$3:F$72)</f>
        <v>0</v>
      </c>
      <c r="K42" s="21"/>
      <c r="L42" s="24" cm="1">
        <f t="array" ref="L42">_xlfn.XLOOKUP(A42,Export_ELG_RemainingLife_Total!$A$3:A$72,Export_ELG_RemainingLife_Total!G$3:G$72)</f>
        <v>15937296.630000001</v>
      </c>
      <c r="M42" s="25"/>
      <c r="N42" s="24" cm="1">
        <f t="array" ref="N42">_xlfn.XLOOKUP(A42,Export_ELG_RemainingLife_Total!$A$3:A$72,Export_ELG_RemainingLife_Total!B$3:B$72)</f>
        <v>3958251.83</v>
      </c>
      <c r="O42" s="25"/>
      <c r="P42" s="25">
        <f t="shared" si="2"/>
        <v>11979044.800000001</v>
      </c>
      <c r="Q42" s="25"/>
      <c r="R42" s="24" cm="1">
        <f t="array" ref="R42">_xlfn.XLOOKUP(A42,Export_ELG_RemainingLife_Total!$A$3:A$72,Export_ELG_RemainingLife_Total!I$3:I$72)</f>
        <v>8045939</v>
      </c>
      <c r="S42" s="22"/>
      <c r="T42" s="51" cm="1">
        <f t="array" ref="T42">_xlfn.XLOOKUP(A42,Export_ELG_RemainingLife_Total!$A$3:A$72,Export_ELG_RemainingLife_Total!K$3:K$72)</f>
        <v>1.48881442987872</v>
      </c>
      <c r="U42" s="22"/>
      <c r="V42" s="52" cm="1">
        <f t="array" ref="V42">_xlfn.XLOOKUP(A42,Export_ELG_RemainingLife_Total!$A$3:A$72,Export_ELG_RemainingLife_Total!J$3:J$72)</f>
        <v>0.50484967349195897</v>
      </c>
      <c r="W42" s="22"/>
      <c r="X42" s="42"/>
    </row>
    <row r="43" spans="1:24" ht="14" x14ac:dyDescent="0.3">
      <c r="A43" s="36">
        <v>473.01</v>
      </c>
      <c r="B43" s="36">
        <v>473.01</v>
      </c>
      <c r="C43" s="18"/>
      <c r="D43" s="17" t="s">
        <v>54</v>
      </c>
      <c r="E43" s="19"/>
      <c r="F43" s="39">
        <f>_xlfn.XLOOKUP(A43,Export_ELG_RemainingLife_Total!A$3:A$72,Export_ELG_RemainingLife_Total!C$3:C$72,)</f>
        <v>2050</v>
      </c>
      <c r="G43" s="19"/>
      <c r="H43" s="21" t="str">
        <f>VLOOKUP(A43,Export_ELG_RemainingLife_Total!A$2:M$95,4,FALSE)&amp;"-"&amp;TRIM(VLOOKUP(A43,Export_ELG_RemainingLife_Total!A$2:M$95,5,FALSE))</f>
        <v>45-S1</v>
      </c>
      <c r="I43" s="21"/>
      <c r="J43" s="33">
        <f>_xlfn.XLOOKUP(A43,Export_ELG_RemainingLife_Total!A$3:A$72,Export_ELG_RemainingLife_Total!F$3:F$72)</f>
        <v>-0.36</v>
      </c>
      <c r="K43" s="21"/>
      <c r="L43" s="24" cm="1">
        <f t="array" ref="L43">_xlfn.XLOOKUP(A43,Export_ELG_RemainingLife_Total!$A$3:A$72,Export_ELG_RemainingLife_Total!G$3:G$72)</f>
        <v>549648294.42019999</v>
      </c>
      <c r="M43" s="25"/>
      <c r="N43" s="24" cm="1">
        <f t="array" ref="N43">_xlfn.XLOOKUP(A43,Export_ELG_RemainingLife_Total!$A$3:A$72,Export_ELG_RemainingLife_Total!B$3:B$72)</f>
        <v>268325814.99000001</v>
      </c>
      <c r="O43" s="25"/>
      <c r="P43" s="25">
        <f t="shared" si="2"/>
        <v>479195865.42147195</v>
      </c>
      <c r="Q43" s="25"/>
      <c r="R43" s="24" cm="1">
        <f t="array" ref="R43">_xlfn.XLOOKUP(A43,Export_ELG_RemainingLife_Total!$A$3:A$72,Export_ELG_RemainingLife_Total!I$3:I$72)</f>
        <v>25654986</v>
      </c>
      <c r="S43" s="22"/>
      <c r="T43" s="51" cm="1">
        <f t="array" ref="T43">_xlfn.XLOOKUP(A43,Export_ELG_RemainingLife_Total!$A$3:A$72,Export_ELG_RemainingLife_Total!K$3:K$72)</f>
        <v>18.6076002987683</v>
      </c>
      <c r="U43" s="22"/>
      <c r="V43" s="52" cm="1">
        <f t="array" ref="V43">_xlfn.XLOOKUP(A43,Export_ELG_RemainingLife_Total!$A$3:A$72,Export_ELG_RemainingLife_Total!J$3:J$72)</f>
        <v>4.6675276282012901E-2</v>
      </c>
      <c r="W43" s="22"/>
      <c r="X43" s="43"/>
    </row>
    <row r="44" spans="1:24" ht="14" x14ac:dyDescent="0.3">
      <c r="A44" s="36">
        <v>473.02</v>
      </c>
      <c r="B44" s="36">
        <v>473.02</v>
      </c>
      <c r="C44" s="18"/>
      <c r="D44" s="17" t="s">
        <v>55</v>
      </c>
      <c r="E44" s="19"/>
      <c r="F44" s="39">
        <f>_xlfn.XLOOKUP(A44,Export_ELG_RemainingLife_Total!A$3:A$72,Export_ELG_RemainingLife_Total!C$3:C$72,)</f>
        <v>2050</v>
      </c>
      <c r="G44" s="19"/>
      <c r="H44" s="21" t="str">
        <f>VLOOKUP(A44,Export_ELG_RemainingLife_Total!A$2:M$95,4,FALSE)&amp;"-"&amp;TRIM(VLOOKUP(A44,Export_ELG_RemainingLife_Total!A$2:M$95,5,FALSE))</f>
        <v>55-S3</v>
      </c>
      <c r="I44" s="21"/>
      <c r="J44" s="33">
        <f>_xlfn.XLOOKUP(A44,Export_ELG_RemainingLife_Total!A$3:A$72,Export_ELG_RemainingLife_Total!F$3:F$72)</f>
        <v>-0.32</v>
      </c>
      <c r="K44" s="21"/>
      <c r="L44" s="24" cm="1">
        <f t="array" ref="L44">_xlfn.XLOOKUP(A44,Export_ELG_RemainingLife_Total!$A$3:A$72,Export_ELG_RemainingLife_Total!G$3:G$72)</f>
        <v>4458883264.6297998</v>
      </c>
      <c r="M44" s="25"/>
      <c r="N44" s="24" cm="1">
        <f t="array" ref="N44">_xlfn.XLOOKUP(A44,Export_ELG_RemainingLife_Total!$A$3:A$72,Export_ELG_RemainingLife_Total!B$3:B$72)</f>
        <v>1384833503.55</v>
      </c>
      <c r="O44" s="25"/>
      <c r="P44" s="25">
        <f t="shared" si="2"/>
        <v>4500892405.7613363</v>
      </c>
      <c r="Q44" s="25"/>
      <c r="R44" s="24" cm="1">
        <f t="array" ref="R44">_xlfn.XLOOKUP(A44,Export_ELG_RemainingLife_Total!$A$3:A$72,Export_ELG_RemainingLife_Total!I$3:I$72)</f>
        <v>179929092</v>
      </c>
      <c r="S44" s="22"/>
      <c r="T44" s="51" cm="1">
        <f t="array" ref="T44">_xlfn.XLOOKUP(A44,Export_ELG_RemainingLife_Total!$A$3:A$72,Export_ELG_RemainingLife_Total!K$3:K$72)</f>
        <v>24.982318894311401</v>
      </c>
      <c r="U44" s="22"/>
      <c r="V44" s="52" cm="1">
        <f t="array" ref="V44">_xlfn.XLOOKUP(A44,Export_ELG_RemainingLife_Total!$A$3:A$72,Export_ELG_RemainingLife_Total!J$3:J$72)</f>
        <v>4.0352949678519698E-2</v>
      </c>
      <c r="W44" s="22"/>
      <c r="X44" s="43"/>
    </row>
    <row r="45" spans="1:24" ht="13.5" x14ac:dyDescent="0.25">
      <c r="A45" s="36">
        <v>474</v>
      </c>
      <c r="B45" s="36">
        <v>474</v>
      </c>
      <c r="C45" s="18"/>
      <c r="D45" s="17" t="s">
        <v>56</v>
      </c>
      <c r="E45" s="19"/>
      <c r="F45" s="39">
        <f>_xlfn.XLOOKUP(A45,Export_ELG_RemainingLife_Total!A$3:A$72,Export_ELG_RemainingLife_Total!C$3:C$72,)</f>
        <v>2050</v>
      </c>
      <c r="G45" s="19"/>
      <c r="H45" s="21" t="str">
        <f>VLOOKUP(A45,Export_ELG_RemainingLife_Total!A$2:M$95,4,FALSE)&amp;"-"&amp;TRIM(VLOOKUP(A45,Export_ELG_RemainingLife_Total!A$2:M$95,5,FALSE))</f>
        <v>25-SQ</v>
      </c>
      <c r="I45" s="21"/>
      <c r="J45" s="33">
        <f>_xlfn.XLOOKUP(A45,Export_ELG_RemainingLife_Total!A$3:A$72,Export_ELG_RemainingLife_Total!F$3:F$72)</f>
        <v>0</v>
      </c>
      <c r="K45" s="21"/>
      <c r="L45" s="24" cm="1">
        <f t="array" ref="L45">_xlfn.XLOOKUP(A45,Export_ELG_RemainingLife_Total!$A$3:A$72,Export_ELG_RemainingLife_Total!G$3:G$72)</f>
        <v>488870931.00120002</v>
      </c>
      <c r="M45" s="25"/>
      <c r="N45" s="24" cm="1">
        <f t="array" ref="N45">_xlfn.XLOOKUP(A45,Export_ELG_RemainingLife_Total!$A$3:A$72,Export_ELG_RemainingLife_Total!B$3:B$72)</f>
        <v>59858893.210000001</v>
      </c>
      <c r="O45" s="25"/>
      <c r="P45" s="25">
        <f t="shared" si="2"/>
        <v>429012037.79120004</v>
      </c>
      <c r="Q45" s="25"/>
      <c r="R45" s="24" cm="1">
        <f t="array" ref="R45">_xlfn.XLOOKUP(A45,Export_ELG_RemainingLife_Total!$A$3:A$72,Export_ELG_RemainingLife_Total!I$3:I$72)</f>
        <v>43329780</v>
      </c>
      <c r="S45" s="22"/>
      <c r="T45" s="51" cm="1">
        <f t="array" ref="T45">_xlfn.XLOOKUP(A45,Export_ELG_RemainingLife_Total!$A$3:A$72,Export_ELG_RemainingLife_Total!K$3:K$72)</f>
        <v>15.548536566275899</v>
      </c>
      <c r="U45" s="22"/>
      <c r="V45" s="52" cm="1">
        <f t="array" ref="V45">_xlfn.XLOOKUP(A45,Export_ELG_RemainingLife_Total!$A$3:A$72,Export_ELG_RemainingLife_Total!J$3:J$72)</f>
        <v>8.8632351101877296E-2</v>
      </c>
      <c r="W45" s="22"/>
      <c r="X45" s="42"/>
    </row>
    <row r="46" spans="1:24" ht="13.5" x14ac:dyDescent="0.25">
      <c r="A46" s="36">
        <v>475</v>
      </c>
      <c r="B46" s="36">
        <v>475</v>
      </c>
      <c r="C46" s="18"/>
      <c r="D46" s="17" t="s">
        <v>57</v>
      </c>
      <c r="E46" s="19"/>
      <c r="F46" s="39">
        <f>_xlfn.XLOOKUP(A46,Export_ELG_RemainingLife_Total!A$3:A$72,Export_ELG_RemainingLife_Total!C$3:C$72,)</f>
        <v>2050</v>
      </c>
      <c r="G46" s="19"/>
      <c r="H46" s="21" t="str">
        <f>VLOOKUP(A46,Export_ELG_RemainingLife_Total!A$2:M$95,4,FALSE)&amp;"-"&amp;TRIM(VLOOKUP(A46,Export_ELG_RemainingLife_Total!A$2:M$95,5,FALSE))</f>
        <v>25-SQ</v>
      </c>
      <c r="I46" s="21"/>
      <c r="J46" s="33">
        <f>_xlfn.XLOOKUP(A46,Export_ELG_RemainingLife_Total!A$3:A$72,Export_ELG_RemainingLife_Total!F$3:F$72)</f>
        <v>0</v>
      </c>
      <c r="K46" s="21"/>
      <c r="L46" s="24" cm="1">
        <f t="array" ref="L46">_xlfn.XLOOKUP(A46,Export_ELG_RemainingLife_Total!$A$3:A$72,Export_ELG_RemainingLife_Total!G$3:G$72)</f>
        <v>181264676.41999999</v>
      </c>
      <c r="M46" s="25"/>
      <c r="N46" s="24" cm="1">
        <f t="array" ref="N46">_xlfn.XLOOKUP(A46,Export_ELG_RemainingLife_Total!$A$3:A$72,Export_ELG_RemainingLife_Total!B$3:B$72)</f>
        <v>59887548.43</v>
      </c>
      <c r="O46" s="25"/>
      <c r="P46" s="25">
        <f t="shared" si="2"/>
        <v>121377127.98999998</v>
      </c>
      <c r="Q46" s="25"/>
      <c r="R46" s="24" cm="1">
        <f t="array" ref="R46">_xlfn.XLOOKUP(A46,Export_ELG_RemainingLife_Total!$A$3:A$72,Export_ELG_RemainingLife_Total!I$3:I$72)</f>
        <v>10469399</v>
      </c>
      <c r="S46" s="22"/>
      <c r="T46" s="51" cm="1">
        <f t="array" ref="T46">_xlfn.XLOOKUP(A46,Export_ELG_RemainingLife_Total!$A$3:A$72,Export_ELG_RemainingLife_Total!K$3:K$72)</f>
        <v>12.197804596891901</v>
      </c>
      <c r="U46" s="22"/>
      <c r="V46" s="52" cm="1">
        <f t="array" ref="V46">_xlfn.XLOOKUP(A46,Export_ELG_RemainingLife_Total!$A$3:A$72,Export_ELG_RemainingLife_Total!J$3:J$72)</f>
        <v>5.7757524558959501E-2</v>
      </c>
      <c r="W46" s="22"/>
      <c r="X46" s="42"/>
    </row>
    <row r="47" spans="1:24" ht="14" x14ac:dyDescent="0.3">
      <c r="A47" s="36">
        <v>475.21</v>
      </c>
      <c r="B47" s="36">
        <v>475.21</v>
      </c>
      <c r="C47" s="18"/>
      <c r="D47" s="17" t="s">
        <v>58</v>
      </c>
      <c r="E47" s="19"/>
      <c r="F47" s="39">
        <f>_xlfn.XLOOKUP(A47,Export_ELG_RemainingLife_Total!A$3:A$72,Export_ELG_RemainingLife_Total!C$3:C$72,)</f>
        <v>2050</v>
      </c>
      <c r="G47" s="19"/>
      <c r="H47" s="21" t="str">
        <f>VLOOKUP(A47,Export_ELG_RemainingLife_Total!A$2:M$95,4,FALSE)&amp;"-"&amp;TRIM(VLOOKUP(A47,Export_ELG_RemainingLife_Total!A$2:M$95,5,FALSE))</f>
        <v>55-R3</v>
      </c>
      <c r="I47" s="21"/>
      <c r="J47" s="33">
        <f>_xlfn.XLOOKUP(A47,Export_ELG_RemainingLife_Total!A$3:A$72,Export_ELG_RemainingLife_Total!F$3:F$72)</f>
        <v>-0.53</v>
      </c>
      <c r="K47" s="21"/>
      <c r="L47" s="24" cm="1">
        <f t="array" ref="L47">_xlfn.XLOOKUP(A47,Export_ELG_RemainingLife_Total!$A$3:A$72,Export_ELG_RemainingLife_Total!G$3:G$72)</f>
        <v>3320418328.4777999</v>
      </c>
      <c r="M47" s="25"/>
      <c r="N47" s="24" cm="1">
        <f t="array" ref="N47">_xlfn.XLOOKUP(A47,Export_ELG_RemainingLife_Total!$A$3:A$72,Export_ELG_RemainingLife_Total!B$3:B$72)</f>
        <v>1051359035.75</v>
      </c>
      <c r="O47" s="25"/>
      <c r="P47" s="25">
        <f t="shared" si="2"/>
        <v>4028881006.8210335</v>
      </c>
      <c r="Q47" s="25"/>
      <c r="R47" s="24" cm="1">
        <f t="array" ref="R47">_xlfn.XLOOKUP(A47,Export_ELG_RemainingLife_Total!$A$3:A$72,Export_ELG_RemainingLife_Total!I$3:I$72)</f>
        <v>176679582</v>
      </c>
      <c r="S47" s="22"/>
      <c r="T47" s="51" cm="1">
        <f t="array" ref="T47">_xlfn.XLOOKUP(A47,Export_ELG_RemainingLife_Total!$A$3:A$72,Export_ELG_RemainingLife_Total!K$3:K$72)</f>
        <v>23.5613222561425</v>
      </c>
      <c r="U47" s="22"/>
      <c r="V47" s="52" cm="1">
        <f t="array" ref="V47">_xlfn.XLOOKUP(A47,Export_ELG_RemainingLife_Total!$A$3:A$72,Export_ELG_RemainingLife_Total!J$3:J$72)</f>
        <v>5.3210036965732697E-2</v>
      </c>
      <c r="W47" s="22"/>
      <c r="X47" s="43"/>
    </row>
    <row r="48" spans="1:24" ht="14" x14ac:dyDescent="0.3">
      <c r="A48" s="36">
        <v>475.3</v>
      </c>
      <c r="B48" s="36">
        <v>475.3</v>
      </c>
      <c r="C48" s="18"/>
      <c r="D48" s="17" t="s">
        <v>59</v>
      </c>
      <c r="E48" s="19"/>
      <c r="F48" s="39">
        <f>_xlfn.XLOOKUP(A48,Export_ELG_RemainingLife_Total!A$3:A$72,Export_ELG_RemainingLife_Total!C$3:C$72,)</f>
        <v>2050</v>
      </c>
      <c r="G48" s="19"/>
      <c r="H48" s="21" t="str">
        <f>VLOOKUP(A48,Export_ELG_RemainingLife_Total!A$2:M$95,4,FALSE)&amp;"-"&amp;TRIM(VLOOKUP(A48,Export_ELG_RemainingLife_Total!A$2:M$95,5,FALSE))</f>
        <v>60-R4</v>
      </c>
      <c r="I48" s="21"/>
      <c r="J48" s="33">
        <f>_xlfn.XLOOKUP(A48,Export_ELG_RemainingLife_Total!A$3:A$72,Export_ELG_RemainingLife_Total!F$3:F$72)</f>
        <v>-0.51</v>
      </c>
      <c r="K48" s="21"/>
      <c r="L48" s="24" cm="1">
        <f t="array" ref="L48">_xlfn.XLOOKUP(A48,Export_ELG_RemainingLife_Total!$A$3:A$72,Export_ELG_RemainingLife_Total!G$3:G$72)</f>
        <v>3480106028.1153002</v>
      </c>
      <c r="M48" s="25"/>
      <c r="N48" s="24" cm="1">
        <f t="array" ref="N48">_xlfn.XLOOKUP(A48,Export_ELG_RemainingLife_Total!$A$3:A$72,Export_ELG_RemainingLife_Total!B$3:B$72)</f>
        <v>928431883.05999994</v>
      </c>
      <c r="O48" s="25"/>
      <c r="P48" s="25">
        <f t="shared" si="2"/>
        <v>4326528219.394104</v>
      </c>
      <c r="Q48" s="25"/>
      <c r="R48" s="24" cm="1">
        <f t="array" ref="R48">_xlfn.XLOOKUP(A48,Export_ELG_RemainingLife_Total!$A$3:A$72,Export_ELG_RemainingLife_Total!I$3:I$72)</f>
        <v>163157768</v>
      </c>
      <c r="S48" s="22"/>
      <c r="T48" s="51" cm="1">
        <f t="array" ref="T48">_xlfn.XLOOKUP(A48,Export_ELG_RemainingLife_Total!$A$3:A$72,Export_ELG_RemainingLife_Total!K$3:K$72)</f>
        <v>26.484955695497401</v>
      </c>
      <c r="U48" s="22"/>
      <c r="V48" s="52" cm="1">
        <f t="array" ref="V48">_xlfn.XLOOKUP(A48,Export_ELG_RemainingLife_Total!$A$3:A$72,Export_ELG_RemainingLife_Total!J$3:J$72)</f>
        <v>4.6882987668154602E-2</v>
      </c>
      <c r="W48" s="22"/>
      <c r="X48" s="43"/>
    </row>
    <row r="49" spans="1:24" ht="13.5" x14ac:dyDescent="0.25">
      <c r="A49" s="36">
        <v>476</v>
      </c>
      <c r="B49" s="36">
        <v>476</v>
      </c>
      <c r="C49" s="18"/>
      <c r="D49" s="17" t="s">
        <v>60</v>
      </c>
      <c r="E49" s="19"/>
      <c r="F49" s="39">
        <f>_xlfn.XLOOKUP(A49,Export_ELG_RemainingLife_Total!A$3:A$72,Export_ELG_RemainingLife_Total!C$3:C$72,)</f>
        <v>2050</v>
      </c>
      <c r="G49" s="19"/>
      <c r="H49" s="21" t="str">
        <f>VLOOKUP(A49,Export_ELG_RemainingLife_Total!A$2:M$95,4,FALSE)&amp;"-"&amp;TRIM(VLOOKUP(A49,Export_ELG_RemainingLife_Total!A$2:M$95,5,FALSE))</f>
        <v>17-S2.5</v>
      </c>
      <c r="I49" s="21"/>
      <c r="J49" s="33">
        <f>_xlfn.XLOOKUP(A49,Export_ELG_RemainingLife_Total!A$3:A$72,Export_ELG_RemainingLife_Total!F$3:F$72)</f>
        <v>0</v>
      </c>
      <c r="K49" s="21"/>
      <c r="L49" s="24" cm="1">
        <f t="array" ref="L49">_xlfn.XLOOKUP(A49,Export_ELG_RemainingLife_Total!$A$3:A$72,Export_ELG_RemainingLife_Total!G$3:G$72)</f>
        <v>9878702.7400000002</v>
      </c>
      <c r="M49" s="25"/>
      <c r="N49" s="24" cm="1">
        <f t="array" ref="N49">_xlfn.XLOOKUP(A49,Export_ELG_RemainingLife_Total!$A$3:A$72,Export_ELG_RemainingLife_Total!B$3:B$72)</f>
        <v>5181734.8099999996</v>
      </c>
      <c r="O49" s="25"/>
      <c r="P49" s="25">
        <f t="shared" si="2"/>
        <v>4696967.9300000006</v>
      </c>
      <c r="Q49" s="25"/>
      <c r="R49" s="24" cm="1">
        <f t="array" ref="R49">_xlfn.XLOOKUP(A49,Export_ELG_RemainingLife_Total!$A$3:A$72,Export_ELG_RemainingLife_Total!I$3:I$72)</f>
        <v>358412</v>
      </c>
      <c r="S49" s="22"/>
      <c r="T49" s="51" cm="1">
        <f t="array" ref="T49">_xlfn.XLOOKUP(A49,Export_ELG_RemainingLife_Total!$A$3:A$72,Export_ELG_RemainingLife_Total!K$3:K$72)</f>
        <v>9.6715727730383101</v>
      </c>
      <c r="U49" s="22"/>
      <c r="V49" s="52" cm="1">
        <f t="array" ref="V49">_xlfn.XLOOKUP(A49,Export_ELG_RemainingLife_Total!$A$3:A$72,Export_ELG_RemainingLife_Total!J$3:J$72)</f>
        <v>3.6281282009706498E-2</v>
      </c>
      <c r="W49" s="22"/>
      <c r="X49" s="42"/>
    </row>
    <row r="50" spans="1:24" ht="14" x14ac:dyDescent="0.3">
      <c r="A50" s="36">
        <v>477</v>
      </c>
      <c r="B50" s="36">
        <v>477</v>
      </c>
      <c r="C50" s="18"/>
      <c r="D50" s="17" t="s">
        <v>44</v>
      </c>
      <c r="E50" s="19"/>
      <c r="F50" s="39">
        <f>_xlfn.XLOOKUP(A50,Export_ELG_RemainingLife_Total!A$3:A$72,Export_ELG_RemainingLife_Total!C$3:C$72,)</f>
        <v>2050</v>
      </c>
      <c r="G50" s="19"/>
      <c r="H50" s="21" t="str">
        <f>VLOOKUP(A50,Export_ELG_RemainingLife_Total!A$2:M$95,4,FALSE)&amp;"-"&amp;TRIM(VLOOKUP(A50,Export_ELG_RemainingLife_Total!A$2:M$95,5,FALSE))</f>
        <v>40-R2</v>
      </c>
      <c r="I50" s="21"/>
      <c r="J50" s="33">
        <f>_xlfn.XLOOKUP(A50,Export_ELG_RemainingLife_Total!A$3:A$72,Export_ELG_RemainingLife_Total!F$3:F$72)</f>
        <v>-0.1</v>
      </c>
      <c r="K50" s="21"/>
      <c r="L50" s="24" cm="1">
        <f t="array" ref="L50">_xlfn.XLOOKUP(A50,Export_ELG_RemainingLife_Total!$A$3:A$72,Export_ELG_RemainingLife_Total!G$3:G$72)</f>
        <v>950956097.61000001</v>
      </c>
      <c r="M50" s="25"/>
      <c r="N50" s="24" cm="1">
        <f t="array" ref="N50">_xlfn.XLOOKUP(A50,Export_ELG_RemainingLife_Total!$A$3:A$72,Export_ELG_RemainingLife_Total!B$3:B$72)</f>
        <v>367887431.82999998</v>
      </c>
      <c r="O50" s="25"/>
      <c r="P50" s="25">
        <f t="shared" si="2"/>
        <v>678164275.54100013</v>
      </c>
      <c r="Q50" s="25"/>
      <c r="R50" s="24" cm="1">
        <f t="array" ref="R50">_xlfn.XLOOKUP(A50,Export_ELG_RemainingLife_Total!$A$3:A$72,Export_ELG_RemainingLife_Total!I$3:I$72)</f>
        <v>32432104</v>
      </c>
      <c r="S50" s="22"/>
      <c r="T50" s="51" cm="1">
        <f t="array" ref="T50">_xlfn.XLOOKUP(A50,Export_ELG_RemainingLife_Total!$A$3:A$72,Export_ELG_RemainingLife_Total!K$3:K$72)</f>
        <v>19.873026191487298</v>
      </c>
      <c r="U50" s="22"/>
      <c r="V50" s="52" cm="1">
        <f t="array" ref="V50">_xlfn.XLOOKUP(A50,Export_ELG_RemainingLife_Total!$A$3:A$72,Export_ELG_RemainingLife_Total!J$3:J$72)</f>
        <v>3.4104733206412302E-2</v>
      </c>
      <c r="W50" s="22"/>
      <c r="X50" s="43"/>
    </row>
    <row r="51" spans="1:24" ht="14" x14ac:dyDescent="0.3">
      <c r="A51" s="36">
        <v>477.01</v>
      </c>
      <c r="B51" s="36">
        <v>477.01</v>
      </c>
      <c r="C51" s="18"/>
      <c r="D51" s="17" t="s">
        <v>61</v>
      </c>
      <c r="E51" s="19"/>
      <c r="F51" s="39">
        <f>_xlfn.XLOOKUP(A51,Export_ELG_RemainingLife_Total!A$3:A$72,Export_ELG_RemainingLife_Total!C$3:C$72,)</f>
        <v>2050</v>
      </c>
      <c r="G51" s="19"/>
      <c r="H51" s="21" t="str">
        <f>VLOOKUP(A51,Export_ELG_RemainingLife_Total!A$2:M$95,4,FALSE)&amp;"-"&amp;TRIM(VLOOKUP(A51,Export_ELG_RemainingLife_Total!A$2:M$95,5,FALSE))</f>
        <v>35-R3</v>
      </c>
      <c r="I51" s="21"/>
      <c r="J51" s="33">
        <f>_xlfn.XLOOKUP(A51,Export_ELG_RemainingLife_Total!A$3:A$72,Export_ELG_RemainingLife_Total!F$3:F$72)</f>
        <v>0</v>
      </c>
      <c r="K51" s="21"/>
      <c r="L51" s="24" cm="1">
        <f t="array" ref="L51">_xlfn.XLOOKUP(A51,Export_ELG_RemainingLife_Total!$A$3:A$72,Export_ELG_RemainingLife_Total!G$3:G$72)</f>
        <v>143726981.13999999</v>
      </c>
      <c r="M51" s="25"/>
      <c r="N51" s="24" cm="1">
        <f t="array" ref="N51">_xlfn.XLOOKUP(A51,Export_ELG_RemainingLife_Total!$A$3:A$72,Export_ELG_RemainingLife_Total!B$3:B$72)</f>
        <v>52094469.159999996</v>
      </c>
      <c r="O51" s="25"/>
      <c r="P51" s="25">
        <f t="shared" si="2"/>
        <v>91632511.979999989</v>
      </c>
      <c r="Q51" s="25"/>
      <c r="R51" s="24" cm="1">
        <f t="array" ref="R51">_xlfn.XLOOKUP(A51,Export_ELG_RemainingLife_Total!$A$3:A$72,Export_ELG_RemainingLife_Total!I$3:I$72)</f>
        <v>5183135</v>
      </c>
      <c r="S51" s="22"/>
      <c r="T51" s="51" cm="1">
        <f t="array" ref="T51">_xlfn.XLOOKUP(A51,Export_ELG_RemainingLife_Total!$A$3:A$72,Export_ELG_RemainingLife_Total!K$3:K$72)</f>
        <v>17.673058508594</v>
      </c>
      <c r="U51" s="22"/>
      <c r="V51" s="52" cm="1">
        <f t="array" ref="V51">_xlfn.XLOOKUP(A51,Export_ELG_RemainingLife_Total!$A$3:A$72,Export_ELG_RemainingLife_Total!J$3:J$72)</f>
        <v>3.6062366014292503E-2</v>
      </c>
      <c r="W51" s="22"/>
      <c r="X51" s="43"/>
    </row>
    <row r="52" spans="1:24" ht="14" x14ac:dyDescent="0.3">
      <c r="A52" s="36">
        <v>478</v>
      </c>
      <c r="B52" s="36">
        <v>478</v>
      </c>
      <c r="C52" s="18"/>
      <c r="D52" s="17" t="s">
        <v>62</v>
      </c>
      <c r="E52" s="19"/>
      <c r="F52" s="39">
        <f>_xlfn.XLOOKUP(A52,Export_ELG_RemainingLife_Total!A$3:A$72,Export_ELG_RemainingLife_Total!C$3:C$72,)</f>
        <v>2050</v>
      </c>
      <c r="G52" s="19"/>
      <c r="H52" s="21" t="str">
        <f>VLOOKUP(A52,Export_ELG_RemainingLife_Total!A$2:M$95,4,FALSE)&amp;"-"&amp;TRIM(VLOOKUP(A52,Export_ELG_RemainingLife_Total!A$2:M$95,5,FALSE))</f>
        <v>15-S2.5</v>
      </c>
      <c r="I52" s="21"/>
      <c r="J52" s="33">
        <f>_xlfn.XLOOKUP(A52,Export_ELG_RemainingLife_Total!A$3:A$72,Export_ELG_RemainingLife_Total!F$3:F$72)</f>
        <v>0</v>
      </c>
      <c r="K52" s="21"/>
      <c r="L52" s="31" cm="1">
        <f t="array" ref="L52">_xlfn.XLOOKUP(A52,Export_ELG_RemainingLife_Total!$A$3:A$72,Export_ELG_RemainingLife_Total!G$3:G$72)</f>
        <v>1020910893.6900001</v>
      </c>
      <c r="M52" s="25"/>
      <c r="N52" s="31" cm="1">
        <f t="array" ref="N52">_xlfn.XLOOKUP(A52,Export_ELG_RemainingLife_Total!$A$3:A$72,Export_ELG_RemainingLife_Total!B$3:B$72)</f>
        <v>469525897.50999999</v>
      </c>
      <c r="O52" s="25"/>
      <c r="P52" s="32">
        <f t="shared" si="2"/>
        <v>551384996.18000007</v>
      </c>
      <c r="Q52" s="25"/>
      <c r="R52" s="31" cm="1">
        <f t="array" ref="R52">_xlfn.XLOOKUP(A52,Export_ELG_RemainingLife_Total!$A$3:A$72,Export_ELG_RemainingLife_Total!I$3:I$72)</f>
        <v>104686352</v>
      </c>
      <c r="S52" s="22"/>
      <c r="T52" s="51" cm="1">
        <f t="array" ref="T52">_xlfn.XLOOKUP(A52,Export_ELG_RemainingLife_Total!$A$3:A$72,Export_ELG_RemainingLife_Total!K$3:K$72)</f>
        <v>6.3682364339009396</v>
      </c>
      <c r="U52" s="22"/>
      <c r="V52" s="52" cm="1">
        <f t="array" ref="V52">_xlfn.XLOOKUP(A52,Export_ELG_RemainingLife_Total!$A$3:A$72,Export_ELG_RemainingLife_Total!J$3:J$72)</f>
        <v>0.10254210494475099</v>
      </c>
      <c r="W52" s="22"/>
      <c r="X52" s="43"/>
    </row>
    <row r="53" spans="1:24" ht="14" x14ac:dyDescent="0.3">
      <c r="A53" s="37"/>
      <c r="B53" s="23" t="s">
        <v>63</v>
      </c>
      <c r="C53" s="18"/>
      <c r="D53" s="17"/>
      <c r="E53" s="19"/>
      <c r="F53" s="39"/>
      <c r="G53" s="19"/>
      <c r="H53" s="21"/>
      <c r="I53" s="21"/>
      <c r="J53" s="33"/>
      <c r="K53" s="21"/>
      <c r="L53" s="27" cm="1">
        <f t="array" ref="L53">SUM(IF(ISERROR(L36:L52),"",L36:L52))</f>
        <v>14994747798.354301</v>
      </c>
      <c r="M53" s="25"/>
      <c r="N53" s="27" cm="1">
        <f t="array" ref="N53">SUM(IF(ISERROR(N36:N52),"",N36:N52))</f>
        <v>4751912857.1599998</v>
      </c>
      <c r="O53" s="25"/>
      <c r="P53" s="27" cm="1">
        <f t="array" ref="P53">SUM(IF(ISERROR(P36:P52),"",P36:P52))</f>
        <v>15497322370.060146</v>
      </c>
      <c r="Q53" s="25"/>
      <c r="R53" s="27" cm="1">
        <f t="array" ref="R53">SUM(IF(ISERROR(R36:R52),"",R36:R52))</f>
        <v>765521994</v>
      </c>
      <c r="S53" s="22"/>
      <c r="T53" s="51"/>
      <c r="U53" s="22"/>
      <c r="V53" s="26">
        <f>R53/L53</f>
        <v>5.1052675529762316E-2</v>
      </c>
      <c r="W53" s="22"/>
      <c r="X53" s="42"/>
    </row>
    <row r="54" spans="1:24" ht="13.5" x14ac:dyDescent="0.25">
      <c r="A54" s="37"/>
      <c r="B54" s="17"/>
      <c r="C54" s="18"/>
      <c r="D54" s="17"/>
      <c r="E54" s="19"/>
      <c r="F54" s="39"/>
      <c r="G54" s="19"/>
      <c r="H54" s="21"/>
      <c r="I54" s="21"/>
      <c r="J54" s="33"/>
      <c r="K54" s="21"/>
      <c r="L54" s="24"/>
      <c r="M54" s="25"/>
      <c r="N54" s="22"/>
      <c r="O54" s="25"/>
      <c r="P54" s="25"/>
      <c r="Q54" s="25"/>
      <c r="R54" s="25"/>
      <c r="S54" s="22"/>
      <c r="T54" s="51"/>
      <c r="U54" s="22"/>
      <c r="V54" s="26"/>
      <c r="W54" s="22"/>
      <c r="X54" s="42"/>
    </row>
    <row r="55" spans="1:24" ht="13.5" x14ac:dyDescent="0.25">
      <c r="A55" s="37"/>
      <c r="B55" s="23" t="s">
        <v>64</v>
      </c>
      <c r="C55" s="18"/>
      <c r="D55" s="17"/>
      <c r="E55" s="19"/>
      <c r="F55" s="39"/>
      <c r="G55" s="19"/>
      <c r="H55" s="21"/>
      <c r="I55" s="21"/>
      <c r="J55" s="33"/>
      <c r="K55" s="21"/>
      <c r="L55" s="24"/>
      <c r="M55" s="25"/>
      <c r="N55" s="22"/>
      <c r="O55" s="25"/>
      <c r="P55" s="25"/>
      <c r="Q55" s="25"/>
      <c r="R55" s="25"/>
      <c r="S55" s="22"/>
      <c r="T55" s="51"/>
      <c r="U55" s="22"/>
      <c r="V55" s="26"/>
      <c r="W55" s="22"/>
      <c r="X55" s="42"/>
    </row>
    <row r="56" spans="1:24" ht="13.5" x14ac:dyDescent="0.25">
      <c r="A56" s="36">
        <v>482</v>
      </c>
      <c r="B56" s="36">
        <v>482</v>
      </c>
      <c r="C56" s="18"/>
      <c r="D56" s="17" t="s">
        <v>48</v>
      </c>
      <c r="E56" s="19"/>
      <c r="F56" s="39">
        <f>_xlfn.XLOOKUP(A56,Export_ELG_RemainingLife_Total!A$3:A$72,Export_ELG_RemainingLife_Total!C$3:C$72,)</f>
        <v>2050</v>
      </c>
      <c r="G56" s="19"/>
      <c r="H56" s="21" t="str">
        <f>VLOOKUP(A56,Export_ELG_RemainingLife_Total!A$2:M$95,4,FALSE)&amp;"-"&amp;TRIM(VLOOKUP(A56,Export_ELG_RemainingLife_Total!A$2:M$95,5,FALSE))</f>
        <v>40-R1.5</v>
      </c>
      <c r="I56" s="21"/>
      <c r="J56" s="33">
        <f>_xlfn.XLOOKUP(A56,Export_ELG_RemainingLife_Total!A$3:A$72,Export_ELG_RemainingLife_Total!F$3:F$72)</f>
        <v>0</v>
      </c>
      <c r="K56" s="21"/>
      <c r="L56" s="24" cm="1">
        <f t="array" ref="L56">_xlfn.XLOOKUP(A56,Export_ELG_RemainingLife_Total!$A$3:A$72,Export_ELG_RemainingLife_Total!G$3:G$72)</f>
        <v>13255571.985099999</v>
      </c>
      <c r="M56" s="25"/>
      <c r="N56" s="24" cm="1">
        <f t="array" ref="N56">_xlfn.XLOOKUP(A56,Export_ELG_RemainingLife_Total!$A$3:A$72,Export_ELG_RemainingLife_Total!B$3:B$72)</f>
        <v>8677609.6099999994</v>
      </c>
      <c r="O56" s="25"/>
      <c r="P56" s="25">
        <f>(L56*(1-(J56)))-N56</f>
        <v>4577962.3750999998</v>
      </c>
      <c r="Q56" s="25"/>
      <c r="R56" s="24" cm="1">
        <f t="array" ref="R56">_xlfn.XLOOKUP(A56,Export_ELG_RemainingLife_Total!$A$3:A$72,Export_ELG_RemainingLife_Total!I$3:I$72)</f>
        <v>234463</v>
      </c>
      <c r="S56" s="22"/>
      <c r="T56" s="51" cm="1">
        <f t="array" ref="T56">_xlfn.XLOOKUP(A56,Export_ELG_RemainingLife_Total!$A$3:A$72,Export_ELG_RemainingLife_Total!K$3:K$72)</f>
        <v>19.573294673951601</v>
      </c>
      <c r="U56" s="22"/>
      <c r="V56" s="52" cm="1">
        <f t="array" ref="V56">_xlfn.XLOOKUP(A56,Export_ELG_RemainingLife_Total!$A$3:A$72,Export_ELG_RemainingLife_Total!J$3:J$72)</f>
        <v>1.7687882519407599E-2</v>
      </c>
      <c r="W56" s="22"/>
      <c r="X56" s="42"/>
    </row>
    <row r="57" spans="1:24" ht="13.5" x14ac:dyDescent="0.25">
      <c r="A57" s="36">
        <v>482.01</v>
      </c>
      <c r="B57" s="36">
        <v>482.01</v>
      </c>
      <c r="C57" s="18"/>
      <c r="D57" s="17" t="s">
        <v>65</v>
      </c>
      <c r="E57" s="19"/>
      <c r="F57" s="39">
        <f>_xlfn.XLOOKUP(A57,Export_ELG_RemainingLife_Total!A$3:A$72,Export_ELG_RemainingLife_Total!C$3:C$72,)</f>
        <v>2033</v>
      </c>
      <c r="G57" s="19"/>
      <c r="H57" s="21" t="str">
        <f>VLOOKUP(A57,Export_ELG_RemainingLife_Total!A$2:M$95,4,FALSE)&amp;"-"&amp;TRIM(VLOOKUP(A57,Export_ELG_RemainingLife_Total!A$2:M$95,5,FALSE))</f>
        <v>40-R1.5</v>
      </c>
      <c r="I57" s="21"/>
      <c r="J57" s="33">
        <f>_xlfn.XLOOKUP(A57,Export_ELG_RemainingLife_Total!A$3:A$72,Export_ELG_RemainingLife_Total!F$3:F$72)</f>
        <v>0</v>
      </c>
      <c r="K57" s="21"/>
      <c r="L57" s="24" cm="1">
        <f t="array" ref="L57">_xlfn.XLOOKUP(A57,Export_ELG_RemainingLife_Total!$A$3:A$72,Export_ELG_RemainingLife_Total!G$3:G$72)</f>
        <v>53463354.350000001</v>
      </c>
      <c r="M57" s="25"/>
      <c r="N57" s="24" cm="1">
        <f t="array" ref="N57">_xlfn.XLOOKUP(A57,Export_ELG_RemainingLife_Total!$A$3:A$72,Export_ELG_RemainingLife_Total!B$3:B$72)</f>
        <v>19270728.510000002</v>
      </c>
      <c r="O57" s="25"/>
      <c r="P57" s="25">
        <f t="shared" ref="P57:P61" si="3">(L57*(1-(J57)))-N57</f>
        <v>34192625.840000004</v>
      </c>
      <c r="Q57" s="25"/>
      <c r="R57" s="24" cm="1">
        <f t="array" ref="R57">_xlfn.XLOOKUP(A57,Export_ELG_RemainingLife_Total!$A$3:A$72,Export_ELG_RemainingLife_Total!I$3:I$72)</f>
        <v>3400629</v>
      </c>
      <c r="S57" s="22"/>
      <c r="T57" s="51" cm="1">
        <f t="array" ref="T57">_xlfn.XLOOKUP(A57,Export_ELG_RemainingLife_Total!$A$3:A$72,Export_ELG_RemainingLife_Total!K$3:K$72)</f>
        <v>9.9678870402492006</v>
      </c>
      <c r="U57" s="22"/>
      <c r="V57" s="52" cm="1">
        <f t="array" ref="V57">_xlfn.XLOOKUP(A57,Export_ELG_RemainingLife_Total!$A$3:A$72,Export_ELG_RemainingLife_Total!J$3:J$72)</f>
        <v>6.3606727287211506E-2</v>
      </c>
      <c r="W57" s="22"/>
      <c r="X57" s="42"/>
    </row>
    <row r="58" spans="1:24" ht="13.5" x14ac:dyDescent="0.25">
      <c r="A58" s="36">
        <v>482.04</v>
      </c>
      <c r="B58" s="36">
        <v>482.04</v>
      </c>
      <c r="C58" s="18"/>
      <c r="D58" s="17" t="s">
        <v>66</v>
      </c>
      <c r="E58" s="19"/>
      <c r="F58" s="39">
        <f>_xlfn.XLOOKUP(A58,Export_ELG_RemainingLife_Total!A$3:A$72,Export_ELG_RemainingLife_Total!C$3:C$72,)</f>
        <v>2022</v>
      </c>
      <c r="G58" s="19"/>
      <c r="H58" s="21" t="str">
        <f>VLOOKUP(A58,Export_ELG_RemainingLife_Total!A$2:M$95,4,FALSE)&amp;"-"&amp;TRIM(VLOOKUP(A58,Export_ELG_RemainingLife_Total!A$2:M$95,5,FALSE))</f>
        <v>40-R1.5</v>
      </c>
      <c r="I58" s="21"/>
      <c r="J58" s="33">
        <f>_xlfn.XLOOKUP(A58,Export_ELG_RemainingLife_Total!A$3:A$72,Export_ELG_RemainingLife_Total!F$3:F$72)</f>
        <v>0</v>
      </c>
      <c r="K58" s="21"/>
      <c r="L58" s="24" cm="1">
        <f t="array" ref="L58">_xlfn.XLOOKUP(A58,Export_ELG_RemainingLife_Total!$A$3:A$72,Export_ELG_RemainingLife_Total!G$3:G$72)</f>
        <v>15678639.98</v>
      </c>
      <c r="M58" s="25"/>
      <c r="N58" s="24" cm="1">
        <f t="array" ref="N58">_xlfn.XLOOKUP(A58,Export_ELG_RemainingLife_Total!$A$3:A$72,Export_ELG_RemainingLife_Total!B$3:B$72)</f>
        <v>6391978.1600000001</v>
      </c>
      <c r="O58" s="25"/>
      <c r="P58" s="25">
        <f t="shared" si="3"/>
        <v>9286661.8200000003</v>
      </c>
      <c r="Q58" s="25"/>
      <c r="R58" s="24" cm="1">
        <f t="array" ref="R58">_xlfn.XLOOKUP(A58,Export_ELG_RemainingLife_Total!$A$3:A$72,Export_ELG_RemainingLife_Total!I$3:I$72)</f>
        <v>9286663</v>
      </c>
      <c r="S58" s="22"/>
      <c r="T58" s="51" cm="1">
        <f t="array" ref="T58">_xlfn.XLOOKUP(A58,Export_ELG_RemainingLife_Total!$A$3:A$72,Export_ELG_RemainingLife_Total!K$3:K$72)</f>
        <v>0.5</v>
      </c>
      <c r="U58" s="22"/>
      <c r="V58" s="52" cm="1">
        <f t="array" ref="V58">_xlfn.XLOOKUP(A58,Export_ELG_RemainingLife_Total!$A$3:A$72,Export_ELG_RemainingLife_Total!J$3:J$72)</f>
        <v>0.592313045764573</v>
      </c>
      <c r="W58" s="22"/>
      <c r="X58" s="42"/>
    </row>
    <row r="59" spans="1:24" ht="13.5" x14ac:dyDescent="0.25">
      <c r="A59" s="36">
        <v>482.05</v>
      </c>
      <c r="B59" s="36">
        <v>482.05</v>
      </c>
      <c r="C59" s="18"/>
      <c r="D59" s="17" t="s">
        <v>67</v>
      </c>
      <c r="E59" s="19"/>
      <c r="F59" s="39">
        <f>_xlfn.XLOOKUP(A59,Export_ELG_RemainingLife_Total!A$3:A$72,Export_ELG_RemainingLife_Total!C$3:C$72,)</f>
        <v>2046</v>
      </c>
      <c r="G59" s="19"/>
      <c r="H59" s="21" t="str">
        <f>VLOOKUP(A59,Export_ELG_RemainingLife_Total!A$2:M$95,4,FALSE)&amp;"-"&amp;TRIM(VLOOKUP(A59,Export_ELG_RemainingLife_Total!A$2:M$95,5,FALSE))</f>
        <v>40-R1.5</v>
      </c>
      <c r="I59" s="21"/>
      <c r="J59" s="33">
        <f>_xlfn.XLOOKUP(A59,Export_ELG_RemainingLife_Total!A$3:A$72,Export_ELG_RemainingLife_Total!F$3:F$72)</f>
        <v>0</v>
      </c>
      <c r="K59" s="21"/>
      <c r="L59" s="24" cm="1">
        <f t="array" ref="L59">_xlfn.XLOOKUP(A59,Export_ELG_RemainingLife_Total!$A$3:A$72,Export_ELG_RemainingLife_Total!G$3:G$72)</f>
        <v>36671818.299999997</v>
      </c>
      <c r="M59" s="25"/>
      <c r="N59" s="24" cm="1">
        <f t="array" ref="N59">_xlfn.XLOOKUP(A59,Export_ELG_RemainingLife_Total!$A$3:A$72,Export_ELG_RemainingLife_Total!B$3:B$72)</f>
        <v>6852979.6200000001</v>
      </c>
      <c r="O59" s="25"/>
      <c r="P59" s="25">
        <f t="shared" si="3"/>
        <v>29818838.679999996</v>
      </c>
      <c r="Q59" s="25"/>
      <c r="R59" s="24" cm="1">
        <f t="array" ref="R59">_xlfn.XLOOKUP(A59,Export_ELG_RemainingLife_Total!$A$3:A$72,Export_ELG_RemainingLife_Total!I$3:I$72)</f>
        <v>1544848</v>
      </c>
      <c r="S59" s="22"/>
      <c r="T59" s="51" cm="1">
        <f t="array" ref="T59">_xlfn.XLOOKUP(A59,Export_ELG_RemainingLife_Total!$A$3:A$72,Export_ELG_RemainingLife_Total!K$3:K$72)</f>
        <v>19.302515281826501</v>
      </c>
      <c r="U59" s="22"/>
      <c r="V59" s="52" cm="1">
        <f t="array" ref="V59">_xlfn.XLOOKUP(A59,Export_ELG_RemainingLife_Total!$A$3:A$72,Export_ELG_RemainingLife_Total!J$3:J$72)</f>
        <v>4.2126299475038598E-2</v>
      </c>
      <c r="W59" s="22"/>
      <c r="X59" s="42"/>
    </row>
    <row r="60" spans="1:24" ht="13.5" x14ac:dyDescent="0.25">
      <c r="A60" s="36">
        <v>482.51</v>
      </c>
      <c r="B60" s="36">
        <v>482.51</v>
      </c>
      <c r="C60" s="18"/>
      <c r="D60" s="17" t="s">
        <v>68</v>
      </c>
      <c r="E60" s="19"/>
      <c r="F60" s="39">
        <f>_xlfn.XLOOKUP(A60,Export_ELG_RemainingLife_Total!A$3:A$72,Export_ELG_RemainingLife_Total!C$3:C$72,)</f>
        <v>2049</v>
      </c>
      <c r="G60" s="19"/>
      <c r="H60" s="21" t="str">
        <f>VLOOKUP(A60,Export_ELG_RemainingLife_Total!A$2:M$95,4,FALSE)&amp;"-"&amp;TRIM(VLOOKUP(A60,Export_ELG_RemainingLife_Total!A$2:M$95,5,FALSE))</f>
        <v>40-R1.5</v>
      </c>
      <c r="I60" s="21"/>
      <c r="J60" s="33">
        <f>_xlfn.XLOOKUP(A60,Export_ELG_RemainingLife_Total!A$3:A$72,Export_ELG_RemainingLife_Total!F$3:F$72)</f>
        <v>0</v>
      </c>
      <c r="K60" s="21"/>
      <c r="L60" s="24" cm="1">
        <f t="array" ref="L60">_xlfn.XLOOKUP(A60,Export_ELG_RemainingLife_Total!$A$3:A$72,Export_ELG_RemainingLife_Total!G$3:G$72)</f>
        <v>69558675.159999996</v>
      </c>
      <c r="M60" s="25"/>
      <c r="N60" s="24" cm="1">
        <f t="array" ref="N60">_xlfn.XLOOKUP(A60,Export_ELG_RemainingLife_Total!$A$3:A$72,Export_ELG_RemainingLife_Total!B$3:B$72)</f>
        <v>11589939.390000001</v>
      </c>
      <c r="O60" s="25"/>
      <c r="P60" s="25">
        <f t="shared" si="3"/>
        <v>57968735.769999996</v>
      </c>
      <c r="Q60" s="25"/>
      <c r="R60" s="24" cm="1">
        <f t="array" ref="R60">_xlfn.XLOOKUP(A60,Export_ELG_RemainingLife_Total!$A$3:A$72,Export_ELG_RemainingLife_Total!I$3:I$72)</f>
        <v>3906954</v>
      </c>
      <c r="S60" s="22"/>
      <c r="T60" s="51" cm="1">
        <f t="array" ref="T60">_xlfn.XLOOKUP(A60,Export_ELG_RemainingLife_Total!$A$3:A$72,Export_ELG_RemainingLife_Total!K$3:K$72)</f>
        <v>16.392625462509301</v>
      </c>
      <c r="U60" s="22"/>
      <c r="V60" s="52" cm="1">
        <f t="array" ref="V60">_xlfn.XLOOKUP(A60,Export_ELG_RemainingLife_Total!$A$3:A$72,Export_ELG_RemainingLife_Total!J$3:J$72)</f>
        <v>5.61677460218033E-2</v>
      </c>
      <c r="W60" s="22"/>
      <c r="X60" s="42"/>
    </row>
    <row r="61" spans="1:24" ht="13.5" x14ac:dyDescent="0.25">
      <c r="A61" s="36">
        <v>482.52</v>
      </c>
      <c r="B61" s="36">
        <v>482.52</v>
      </c>
      <c r="C61" s="18"/>
      <c r="D61" s="17" t="s">
        <v>69</v>
      </c>
      <c r="E61" s="19"/>
      <c r="F61" s="39">
        <f>_xlfn.XLOOKUP(A61,Export_ELG_RemainingLife_Total!A$3:A$72,Export_ELG_RemainingLife_Total!C$3:C$72,)</f>
        <v>2028</v>
      </c>
      <c r="G61" s="19"/>
      <c r="H61" s="21" t="str">
        <f>VLOOKUP(A61,Export_ELG_RemainingLife_Total!A$2:M$95,4,FALSE)&amp;"-"&amp;TRIM(VLOOKUP(A61,Export_ELG_RemainingLife_Total!A$2:M$95,5,FALSE))</f>
        <v>40-R1.5</v>
      </c>
      <c r="I61" s="21"/>
      <c r="J61" s="33">
        <f>_xlfn.XLOOKUP(A61,Export_ELG_RemainingLife_Total!A$3:A$72,Export_ELG_RemainingLife_Total!F$3:F$72)</f>
        <v>0</v>
      </c>
      <c r="K61" s="21"/>
      <c r="L61" s="24" cm="1">
        <f t="array" ref="L61">_xlfn.XLOOKUP(A61,Export_ELG_RemainingLife_Total!$A$3:A$72,Export_ELG_RemainingLife_Total!G$3:G$72)</f>
        <v>19237692.27</v>
      </c>
      <c r="M61" s="25"/>
      <c r="N61" s="24" cm="1">
        <f t="array" ref="N61">_xlfn.XLOOKUP(A61,Export_ELG_RemainingLife_Total!$A$3:A$72,Export_ELG_RemainingLife_Total!B$3:B$72)</f>
        <v>1664764.01</v>
      </c>
      <c r="O61" s="25"/>
      <c r="P61" s="25">
        <f t="shared" si="3"/>
        <v>17572928.259999998</v>
      </c>
      <c r="Q61" s="25"/>
      <c r="R61" s="24" cm="1">
        <f t="array" ref="R61">_xlfn.XLOOKUP(A61,Export_ELG_RemainingLife_Total!$A$3:A$72,Export_ELG_RemainingLife_Total!I$3:I$72)</f>
        <v>2814701</v>
      </c>
      <c r="S61" s="22"/>
      <c r="T61" s="51" cm="1">
        <f t="array" ref="T61">_xlfn.XLOOKUP(A61,Export_ELG_RemainingLife_Total!$A$3:A$72,Export_ELG_RemainingLife_Total!K$3:K$72)</f>
        <v>6.2430418318572398</v>
      </c>
      <c r="U61" s="22"/>
      <c r="V61" s="52" cm="1">
        <f t="array" ref="V61">_xlfn.XLOOKUP(A61,Export_ELG_RemainingLife_Total!$A$3:A$72,Export_ELG_RemainingLife_Total!J$3:J$72)</f>
        <v>0.14631178004595499</v>
      </c>
      <c r="W61" s="22"/>
      <c r="X61" s="42"/>
    </row>
    <row r="62" spans="1:24" ht="13.5" x14ac:dyDescent="0.25">
      <c r="A62" s="36">
        <v>483</v>
      </c>
      <c r="B62" s="36">
        <v>483</v>
      </c>
      <c r="C62" s="18"/>
      <c r="D62" s="17" t="s">
        <v>70</v>
      </c>
      <c r="E62" s="19"/>
      <c r="F62" s="39">
        <f>_xlfn.XLOOKUP(A62,Export_ELG_RemainingLife_Total!A$3:A$72,Export_ELG_RemainingLife_Total!C$3:C$72,)</f>
        <v>2050</v>
      </c>
      <c r="G62" s="19"/>
      <c r="H62" s="21" t="str">
        <f>VLOOKUP(A62,Export_ELG_RemainingLife_Total!A$2:M$95,4,FALSE)&amp;"-"&amp;TRIM(VLOOKUP(A62,Export_ELG_RemainingLife_Total!A$2:M$95,5,FALSE))</f>
        <v>15-SQ</v>
      </c>
      <c r="I62" s="21"/>
      <c r="J62" s="33">
        <f>_xlfn.XLOOKUP(A62,Export_ELG_RemainingLife_Total!A$3:A$72,Export_ELG_RemainingLife_Total!F$3:F$72)</f>
        <v>0</v>
      </c>
      <c r="K62" s="21"/>
      <c r="L62" s="24" cm="1">
        <f t="array" ref="L62">_xlfn.XLOOKUP(A62,Export_ELG_RemainingLife_Total!$A$3:A$72,Export_ELG_RemainingLife_Total!G$3:G$72)</f>
        <v>29776061.718400002</v>
      </c>
      <c r="M62" s="25"/>
      <c r="N62" s="24" cm="1">
        <f t="array" ref="N62">_xlfn.XLOOKUP(A62,Export_ELG_RemainingLife_Total!$A$3:A$72,Export_ELG_RemainingLife_Total!B$3:B$72)</f>
        <v>20323395.93</v>
      </c>
      <c r="O62" s="25"/>
      <c r="P62" s="25">
        <f t="shared" ref="P62:P78" si="4">(L62*(1-(J62)))-N62</f>
        <v>9452665.7884000018</v>
      </c>
      <c r="Q62" s="25"/>
      <c r="R62" s="24" cm="1">
        <f t="array" ref="R62">_xlfn.XLOOKUP(A62,Export_ELG_RemainingLife_Total!$A$3:A$72,Export_ELG_RemainingLife_Total!I$3:I$72)</f>
        <v>1200881</v>
      </c>
      <c r="S62" s="22"/>
      <c r="T62" s="51" cm="1">
        <f t="array" ref="T62">_xlfn.XLOOKUP(A62,Export_ELG_RemainingLife_Total!$A$3:A$72,Export_ELG_RemainingLife_Total!K$3:K$72)</f>
        <v>6.0143504472297602</v>
      </c>
      <c r="U62" s="22"/>
      <c r="V62" s="52" cm="1">
        <f t="array" ref="V62">_xlfn.XLOOKUP(A62,Export_ELG_RemainingLife_Total!$A$3:A$72,Export_ELG_RemainingLife_Total!J$3:J$72)</f>
        <v>4.0330417479552703E-2</v>
      </c>
      <c r="W62" s="22"/>
      <c r="X62" s="42"/>
    </row>
    <row r="63" spans="1:24" ht="13.5" x14ac:dyDescent="0.25">
      <c r="A63" s="36">
        <v>484</v>
      </c>
      <c r="B63" s="36">
        <v>484</v>
      </c>
      <c r="C63" s="18"/>
      <c r="D63" s="17" t="s">
        <v>71</v>
      </c>
      <c r="E63" s="19"/>
      <c r="F63" s="39">
        <f>_xlfn.XLOOKUP(A63,Export_ELG_RemainingLife_Total!A$3:A$72,Export_ELG_RemainingLife_Total!C$3:C$72,)</f>
        <v>2050</v>
      </c>
      <c r="G63" s="19"/>
      <c r="H63" s="21" t="str">
        <f>VLOOKUP(A63,Export_ELG_RemainingLife_Total!A$2:M$95,4,FALSE)&amp;"-"&amp;TRIM(VLOOKUP(A63,Export_ELG_RemainingLife_Total!A$2:M$95,5,FALSE))</f>
        <v>12-L2.5</v>
      </c>
      <c r="I63" s="21"/>
      <c r="J63" s="33">
        <f>_xlfn.XLOOKUP(A63,Export_ELG_RemainingLife_Total!A$3:A$72,Export_ELG_RemainingLife_Total!F$3:F$72)</f>
        <v>0</v>
      </c>
      <c r="K63" s="21"/>
      <c r="L63" s="24" cm="1">
        <f t="array" ref="L63">_xlfn.XLOOKUP(A63,Export_ELG_RemainingLife_Total!$A$3:A$72,Export_ELG_RemainingLife_Total!G$3:G$72)</f>
        <v>134722077.68599999</v>
      </c>
      <c r="M63" s="25"/>
      <c r="N63" s="24" cm="1">
        <f t="array" ref="N63">_xlfn.XLOOKUP(A63,Export_ELG_RemainingLife_Total!$A$3:A$72,Export_ELG_RemainingLife_Total!B$3:B$72)</f>
        <v>89525828.900000006</v>
      </c>
      <c r="O63" s="25"/>
      <c r="P63" s="25">
        <f t="shared" si="4"/>
        <v>45196248.785999984</v>
      </c>
      <c r="Q63" s="25"/>
      <c r="R63" s="24" cm="1">
        <f t="array" ref="R63">_xlfn.XLOOKUP(A63,Export_ELG_RemainingLife_Total!$A$3:A$72,Export_ELG_RemainingLife_Total!I$3:I$72)</f>
        <v>6201577</v>
      </c>
      <c r="S63" s="22"/>
      <c r="T63" s="51" cm="1">
        <f t="array" ref="T63">_xlfn.XLOOKUP(A63,Export_ELG_RemainingLife_Total!$A$3:A$72,Export_ELG_RemainingLife_Total!K$3:K$72)</f>
        <v>5.7178620237386104</v>
      </c>
      <c r="U63" s="22"/>
      <c r="V63" s="52" cm="1">
        <f t="array" ref="V63">_xlfn.XLOOKUP(A63,Export_ELG_RemainingLife_Total!$A$3:A$72,Export_ELG_RemainingLife_Total!J$3:J$72)</f>
        <v>4.6032373509367702E-2</v>
      </c>
      <c r="W63" s="22"/>
      <c r="X63" s="42"/>
    </row>
    <row r="64" spans="1:24" ht="13.5" x14ac:dyDescent="0.25">
      <c r="A64" s="36">
        <v>485</v>
      </c>
      <c r="B64" s="36">
        <v>485</v>
      </c>
      <c r="C64" s="18"/>
      <c r="D64" s="17" t="s">
        <v>72</v>
      </c>
      <c r="E64" s="19"/>
      <c r="F64" s="39">
        <f>_xlfn.XLOOKUP(A64,Export_ELG_RemainingLife_Total!A$3:A$72,Export_ELG_RemainingLife_Total!C$3:C$72,)</f>
        <v>2050</v>
      </c>
      <c r="G64" s="19"/>
      <c r="H64" s="21" t="str">
        <f>VLOOKUP(A64,Export_ELG_RemainingLife_Total!A$2:M$95,4,FALSE)&amp;"-"&amp;TRIM(VLOOKUP(A64,Export_ELG_RemainingLife_Total!A$2:M$95,5,FALSE))</f>
        <v>17-L1.5</v>
      </c>
      <c r="I64" s="21"/>
      <c r="J64" s="33">
        <f>_xlfn.XLOOKUP(A64,Export_ELG_RemainingLife_Total!A$3:A$72,Export_ELG_RemainingLife_Total!F$3:F$72)</f>
        <v>0</v>
      </c>
      <c r="K64" s="21"/>
      <c r="L64" s="24" cm="1">
        <f t="array" ref="L64">_xlfn.XLOOKUP(A64,Export_ELG_RemainingLife_Total!$A$3:A$72,Export_ELG_RemainingLife_Total!G$3:G$72)</f>
        <v>44128920.964599997</v>
      </c>
      <c r="M64" s="25"/>
      <c r="N64" s="24" cm="1">
        <f t="array" ref="N64">_xlfn.XLOOKUP(A64,Export_ELG_RemainingLife_Total!$A$3:A$72,Export_ELG_RemainingLife_Total!B$3:B$72)</f>
        <v>12811265.76</v>
      </c>
      <c r="O64" s="25"/>
      <c r="P64" s="25">
        <f t="shared" si="4"/>
        <v>31317655.204599999</v>
      </c>
      <c r="Q64" s="25"/>
      <c r="R64" s="24" cm="1">
        <f t="array" ref="R64">_xlfn.XLOOKUP(A64,Export_ELG_RemainingLife_Total!$A$3:A$72,Export_ELG_RemainingLife_Total!I$3:I$72)</f>
        <v>3664830</v>
      </c>
      <c r="S64" s="22"/>
      <c r="T64" s="51" cm="1">
        <f t="array" ref="T64">_xlfn.XLOOKUP(A64,Export_ELG_RemainingLife_Total!$A$3:A$72,Export_ELG_RemainingLife_Total!K$3:K$72)</f>
        <v>8.5517056581212092</v>
      </c>
      <c r="U64" s="22"/>
      <c r="V64" s="52" cm="1">
        <f t="array" ref="V64">_xlfn.XLOOKUP(A64,Export_ELG_RemainingLife_Total!$A$3:A$72,Export_ELG_RemainingLife_Total!J$3:J$72)</f>
        <v>8.3048257693404903E-2</v>
      </c>
      <c r="W64" s="22"/>
      <c r="X64" s="42"/>
    </row>
    <row r="65" spans="1:24" ht="13.5" x14ac:dyDescent="0.25">
      <c r="A65" s="36">
        <v>486</v>
      </c>
      <c r="B65" s="36">
        <v>486</v>
      </c>
      <c r="C65" s="18"/>
      <c r="D65" s="17" t="s">
        <v>73</v>
      </c>
      <c r="E65" s="19"/>
      <c r="F65" s="39">
        <f>_xlfn.XLOOKUP(A65,Export_ELG_RemainingLife_Total!A$3:A$72,Export_ELG_RemainingLife_Total!C$3:C$72,)</f>
        <v>2050</v>
      </c>
      <c r="G65" s="19"/>
      <c r="H65" s="21" t="str">
        <f>VLOOKUP(A65,Export_ELG_RemainingLife_Total!A$2:M$95,4,FALSE)&amp;"-"&amp;TRIM(VLOOKUP(A65,Export_ELG_RemainingLife_Total!A$2:M$95,5,FALSE))</f>
        <v>15-SQ</v>
      </c>
      <c r="I65" s="21"/>
      <c r="J65" s="33">
        <f>_xlfn.XLOOKUP(A65,Export_ELG_RemainingLife_Total!A$3:A$72,Export_ELG_RemainingLife_Total!F$3:F$72)</f>
        <v>0</v>
      </c>
      <c r="K65" s="21"/>
      <c r="L65" s="24" cm="1">
        <f t="array" ref="L65">_xlfn.XLOOKUP(A65,Export_ELG_RemainingLife_Total!$A$3:A$72,Export_ELG_RemainingLife_Total!G$3:G$72)</f>
        <v>79966854.3618</v>
      </c>
      <c r="M65" s="25"/>
      <c r="N65" s="24" cm="1">
        <f t="array" ref="N65">_xlfn.XLOOKUP(A65,Export_ELG_RemainingLife_Total!$A$3:A$72,Export_ELG_RemainingLife_Total!B$3:B$72)</f>
        <v>26128213.52</v>
      </c>
      <c r="O65" s="25"/>
      <c r="P65" s="25">
        <f t="shared" si="4"/>
        <v>53838640.841800004</v>
      </c>
      <c r="Q65" s="25"/>
      <c r="R65" s="24" cm="1">
        <f t="array" ref="R65">_xlfn.XLOOKUP(A65,Export_ELG_RemainingLife_Total!$A$3:A$72,Export_ELG_RemainingLife_Total!I$3:I$72)</f>
        <v>9529666</v>
      </c>
      <c r="S65" s="22"/>
      <c r="T65" s="51" cm="1">
        <f t="array" ref="T65">_xlfn.XLOOKUP(A65,Export_ELG_RemainingLife_Total!$A$3:A$72,Export_ELG_RemainingLife_Total!K$3:K$72)</f>
        <v>7.5696796066841596</v>
      </c>
      <c r="U65" s="22"/>
      <c r="V65" s="52" cm="1">
        <f t="array" ref="V65">_xlfn.XLOOKUP(A65,Export_ELG_RemainingLife_Total!$A$3:A$72,Export_ELG_RemainingLife_Total!J$3:J$72)</f>
        <v>0.11917019965402401</v>
      </c>
      <c r="W65" s="22"/>
      <c r="X65" s="42"/>
    </row>
    <row r="66" spans="1:24" ht="13.5" x14ac:dyDescent="0.25">
      <c r="A66" s="36">
        <v>487.7</v>
      </c>
      <c r="B66" s="36">
        <v>487.7</v>
      </c>
      <c r="C66" s="18"/>
      <c r="D66" s="17" t="s">
        <v>74</v>
      </c>
      <c r="E66" s="19"/>
      <c r="F66" s="39">
        <f>_xlfn.XLOOKUP(A66,Export_ELG_RemainingLife_Total!A$3:A$72,Export_ELG_RemainingLife_Total!C$3:C$72,)</f>
        <v>2050</v>
      </c>
      <c r="G66" s="19"/>
      <c r="H66" s="21" t="str">
        <f>VLOOKUP(A66,Export_ELG_RemainingLife_Total!A$2:M$95,4,FALSE)&amp;"-"&amp;TRIM(VLOOKUP(A66,Export_ELG_RemainingLife_Total!A$2:M$95,5,FALSE))</f>
        <v>15-SQ</v>
      </c>
      <c r="I66" s="21"/>
      <c r="J66" s="33">
        <f>_xlfn.XLOOKUP(A66,Export_ELG_RemainingLife_Total!A$3:A$72,Export_ELG_RemainingLife_Total!F$3:F$72)</f>
        <v>0</v>
      </c>
      <c r="K66" s="21"/>
      <c r="L66" s="24" cm="1">
        <f t="array" ref="L66">_xlfn.XLOOKUP(A66,Export_ELG_RemainingLife_Total!$A$3:A$72,Export_ELG_RemainingLife_Total!G$3:G$72)</f>
        <v>864754.60770000005</v>
      </c>
      <c r="M66" s="25"/>
      <c r="N66" s="24" cm="1">
        <f t="array" ref="N66">_xlfn.XLOOKUP(A66,Export_ELG_RemainingLife_Total!$A$3:A$72,Export_ELG_RemainingLife_Total!B$3:B$72)</f>
        <v>92163.8</v>
      </c>
      <c r="O66" s="25"/>
      <c r="P66" s="25">
        <f t="shared" si="4"/>
        <v>772590.8077</v>
      </c>
      <c r="Q66" s="25"/>
      <c r="R66" s="24" cm="1">
        <f t="array" ref="R66">_xlfn.XLOOKUP(A66,Export_ELG_RemainingLife_Total!$A$3:A$72,Export_ELG_RemainingLife_Total!I$3:I$72)</f>
        <v>86895</v>
      </c>
      <c r="S66" s="22"/>
      <c r="T66" s="51" cm="1">
        <f t="array" ref="T66">_xlfn.XLOOKUP(A66,Export_ELG_RemainingLife_Total!$A$3:A$72,Export_ELG_RemainingLife_Total!K$3:K$72)</f>
        <v>9.2960550084039806</v>
      </c>
      <c r="U66" s="22"/>
      <c r="V66" s="52" cm="1">
        <f t="array" ref="V66">_xlfn.XLOOKUP(A66,Export_ELG_RemainingLife_Total!$A$3:A$72,Export_ELG_RemainingLife_Total!J$3:J$72)</f>
        <v>0.100485154084482</v>
      </c>
      <c r="W66" s="22"/>
      <c r="X66" s="42"/>
    </row>
    <row r="67" spans="1:24" ht="13.5" x14ac:dyDescent="0.25">
      <c r="A67" s="36">
        <v>487.8</v>
      </c>
      <c r="B67" s="36">
        <v>487.8</v>
      </c>
      <c r="C67" s="18"/>
      <c r="D67" s="17" t="s">
        <v>75</v>
      </c>
      <c r="E67" s="19"/>
      <c r="F67" s="39">
        <f>_xlfn.XLOOKUP(A67,Export_ELG_RemainingLife_Total!A$3:A$72,Export_ELG_RemainingLife_Total!C$3:C$72,)</f>
        <v>2050</v>
      </c>
      <c r="G67" s="19"/>
      <c r="H67" s="21" t="str">
        <f>VLOOKUP(A67,Export_ELG_RemainingLife_Total!A$2:M$95,4,FALSE)&amp;"-"&amp;TRIM(VLOOKUP(A67,Export_ELG_RemainingLife_Total!A$2:M$95,5,FALSE))</f>
        <v>20-SQ</v>
      </c>
      <c r="I67" s="21"/>
      <c r="J67" s="33">
        <f>_xlfn.XLOOKUP(A67,Export_ELG_RemainingLife_Total!A$3:A$72,Export_ELG_RemainingLife_Total!F$3:F$72)</f>
        <v>0</v>
      </c>
      <c r="K67" s="21"/>
      <c r="L67" s="24" cm="1">
        <f t="array" ref="L67">_xlfn.XLOOKUP(A67,Export_ELG_RemainingLife_Total!$A$3:A$72,Export_ELG_RemainingLife_Total!G$3:G$72)</f>
        <v>7774174.8556000004</v>
      </c>
      <c r="M67" s="25"/>
      <c r="N67" s="24" cm="1">
        <f t="array" ref="N67">_xlfn.XLOOKUP(A67,Export_ELG_RemainingLife_Total!$A$3:A$72,Export_ELG_RemainingLife_Total!B$3:B$72)</f>
        <v>2397143.13</v>
      </c>
      <c r="O67" s="25"/>
      <c r="P67" s="25">
        <f t="shared" si="4"/>
        <v>5377031.7256000005</v>
      </c>
      <c r="Q67" s="25"/>
      <c r="R67" s="24" cm="1">
        <f t="array" ref="R67">_xlfn.XLOOKUP(A67,Export_ELG_RemainingLife_Total!$A$3:A$72,Export_ELG_RemainingLife_Total!I$3:I$72)</f>
        <v>288265</v>
      </c>
      <c r="S67" s="22"/>
      <c r="T67" s="51" cm="1">
        <f t="array" ref="T67">_xlfn.XLOOKUP(A67,Export_ELG_RemainingLife_Total!$A$3:A$72,Export_ELG_RemainingLife_Total!K$3:K$72)</f>
        <v>18.3515504171393</v>
      </c>
      <c r="U67" s="22"/>
      <c r="V67" s="52" cm="1">
        <f t="array" ref="V67">_xlfn.XLOOKUP(A67,Export_ELG_RemainingLife_Total!$A$3:A$72,Export_ELG_RemainingLife_Total!J$3:J$72)</f>
        <v>3.7079819447635998E-2</v>
      </c>
      <c r="W67" s="22"/>
      <c r="X67" s="42"/>
    </row>
    <row r="68" spans="1:24" ht="13.5" x14ac:dyDescent="0.25">
      <c r="A68" s="36">
        <v>488</v>
      </c>
      <c r="B68" s="36">
        <v>488</v>
      </c>
      <c r="C68" s="18"/>
      <c r="D68" s="17" t="s">
        <v>76</v>
      </c>
      <c r="E68" s="19"/>
      <c r="F68" s="39">
        <f>_xlfn.XLOOKUP(A68,Export_ELG_RemainingLife_Total!A$3:A$72,Export_ELG_RemainingLife_Total!C$3:C$72,)</f>
        <v>2050</v>
      </c>
      <c r="G68" s="19"/>
      <c r="H68" s="21" t="str">
        <f>VLOOKUP(A68,Export_ELG_RemainingLife_Total!A$2:M$95,4,FALSE)&amp;"-"&amp;TRIM(VLOOKUP(A68,Export_ELG_RemainingLife_Total!A$2:M$95,5,FALSE))</f>
        <v>10-SQ</v>
      </c>
      <c r="I68" s="21"/>
      <c r="J68" s="33">
        <f>_xlfn.XLOOKUP(A68,Export_ELG_RemainingLife_Total!A$3:A$72,Export_ELG_RemainingLife_Total!F$3:F$72)</f>
        <v>0</v>
      </c>
      <c r="K68" s="21"/>
      <c r="L68" s="24" cm="1">
        <f t="array" ref="L68">_xlfn.XLOOKUP(A68,Export_ELG_RemainingLife_Total!$A$3:A$72,Export_ELG_RemainingLife_Total!G$3:G$72)</f>
        <v>11224609.198999999</v>
      </c>
      <c r="M68" s="25"/>
      <c r="N68" s="24" cm="1">
        <f t="array" ref="N68">_xlfn.XLOOKUP(A68,Export_ELG_RemainingLife_Total!$A$3:A$72,Export_ELG_RemainingLife_Total!B$3:B$72)</f>
        <v>4990529.78</v>
      </c>
      <c r="O68" s="25"/>
      <c r="P68" s="25">
        <f t="shared" si="4"/>
        <v>6234079.4189999988</v>
      </c>
      <c r="Q68" s="25"/>
      <c r="R68" s="24" cm="1">
        <f t="array" ref="R68">_xlfn.XLOOKUP(A68,Export_ELG_RemainingLife_Total!$A$3:A$72,Export_ELG_RemainingLife_Total!I$3:I$72)</f>
        <v>2946627</v>
      </c>
      <c r="S68" s="22"/>
      <c r="T68" s="51" cm="1">
        <f t="array" ref="T68">_xlfn.XLOOKUP(A68,Export_ELG_RemainingLife_Total!$A$3:A$72,Export_ELG_RemainingLife_Total!K$3:K$72)</f>
        <v>2.5883278465310302</v>
      </c>
      <c r="U68" s="22"/>
      <c r="V68" s="52" cm="1">
        <f t="array" ref="V68">_xlfn.XLOOKUP(A68,Export_ELG_RemainingLife_Total!$A$3:A$72,Export_ELG_RemainingLife_Total!J$3:J$72)</f>
        <v>0.26251488561958303</v>
      </c>
      <c r="W68" s="22"/>
      <c r="X68" s="42"/>
    </row>
    <row r="69" spans="1:24" ht="13.5" x14ac:dyDescent="0.25">
      <c r="A69" s="36">
        <v>490</v>
      </c>
      <c r="B69" s="36">
        <v>490</v>
      </c>
      <c r="C69" s="18"/>
      <c r="D69" s="17" t="s">
        <v>77</v>
      </c>
      <c r="E69" s="19"/>
      <c r="F69" s="39">
        <f>_xlfn.XLOOKUP(A69,Export_ELG_RemainingLife_Total!A$3:A$72,Export_ELG_RemainingLife_Total!C$3:C$72,)</f>
        <v>2050</v>
      </c>
      <c r="G69" s="19"/>
      <c r="H69" s="21" t="str">
        <f>VLOOKUP(A69,Export_ELG_RemainingLife_Total!A$2:M$95,4,FALSE)&amp;"-"&amp;TRIM(VLOOKUP(A69,Export_ELG_RemainingLife_Total!A$2:M$95,5,FALSE))</f>
        <v>4-SQ</v>
      </c>
      <c r="I69" s="21"/>
      <c r="J69" s="33">
        <f>_xlfn.XLOOKUP(A69,Export_ELG_RemainingLife_Total!A$3:A$72,Export_ELG_RemainingLife_Total!F$3:F$72)</f>
        <v>0</v>
      </c>
      <c r="K69" s="21"/>
      <c r="L69" s="24" cm="1">
        <f t="array" ref="L69">_xlfn.XLOOKUP(A69,Export_ELG_RemainingLife_Total!$A$3:A$72,Export_ELG_RemainingLife_Total!G$3:G$72)</f>
        <v>30306678.687800001</v>
      </c>
      <c r="M69" s="25"/>
      <c r="N69" s="24" cm="1">
        <f t="array" ref="N69">_xlfn.XLOOKUP(A69,Export_ELG_RemainingLife_Total!$A$3:A$72,Export_ELG_RemainingLife_Total!B$3:B$72)</f>
        <v>20774567.109999999</v>
      </c>
      <c r="O69" s="25"/>
      <c r="P69" s="25">
        <f t="shared" si="4"/>
        <v>9532111.5778000019</v>
      </c>
      <c r="Q69" s="25"/>
      <c r="R69" s="24" cm="1">
        <f t="array" ref="R69">_xlfn.XLOOKUP(A69,Export_ELG_RemainingLife_Total!$A$3:A$72,Export_ELG_RemainingLife_Total!I$3:I$72)</f>
        <v>4041429</v>
      </c>
      <c r="S69" s="22"/>
      <c r="T69" s="51" cm="1">
        <f t="array" ref="T69">_xlfn.XLOOKUP(A69,Export_ELG_RemainingLife_Total!$A$3:A$72,Export_ELG_RemainingLife_Total!K$3:K$72)</f>
        <v>1.7281715045992101</v>
      </c>
      <c r="U69" s="22"/>
      <c r="V69" s="52" cm="1">
        <f t="array" ref="V69">_xlfn.XLOOKUP(A69,Export_ELG_RemainingLife_Total!$A$3:A$72,Export_ELG_RemainingLife_Total!J$3:J$72)</f>
        <v>0.13335110196772801</v>
      </c>
      <c r="W69" s="22"/>
      <c r="X69" s="42"/>
    </row>
    <row r="70" spans="1:24" ht="13.5" x14ac:dyDescent="0.25">
      <c r="A70" s="36"/>
      <c r="B70" s="36"/>
      <c r="C70" s="18"/>
      <c r="D70" s="17" t="s">
        <v>78</v>
      </c>
      <c r="E70" s="19"/>
      <c r="F70" s="39">
        <f>_xlfn.XLOOKUP(A70,Export_ELG_RemainingLife_Total!A$3:A$72,Export_ELG_RemainingLife_Total!C$3:C$72,)</f>
        <v>0</v>
      </c>
      <c r="G70" s="19"/>
      <c r="H70" s="21" t="s">
        <v>79</v>
      </c>
      <c r="I70" s="21"/>
      <c r="J70" s="33">
        <f>_xlfn.XLOOKUP(A70,Export_ELG_RemainingLife_Total!A$3:A$72,Export_ELG_RemainingLife_Total!F$3:F$72)</f>
        <v>0</v>
      </c>
      <c r="K70" s="21"/>
      <c r="L70" s="24" cm="1">
        <f t="array" ref="L70">_xlfn.XLOOKUP(A70,Export_ELG_RemainingLife_Total!$A$3:A$72,Export_ELG_RemainingLife_Total!G$3:G$72)</f>
        <v>0</v>
      </c>
      <c r="M70" s="25"/>
      <c r="N70" s="24" cm="1">
        <f t="array" ref="N70">_xlfn.XLOOKUP(A70,Export_ELG_RemainingLife_Total!$A$3:A$72,Export_ELG_RemainingLife_Total!B$3:B$72)</f>
        <v>0</v>
      </c>
      <c r="O70" s="25"/>
      <c r="P70" s="25">
        <f t="shared" si="4"/>
        <v>0</v>
      </c>
      <c r="Q70" s="25"/>
      <c r="R70" s="24" cm="1">
        <f t="array" ref="R70">_xlfn.XLOOKUP(A70,Export_ELG_RemainingLife_Total!$A$3:A$72,Export_ELG_RemainingLife_Total!I$3:I$72)</f>
        <v>0</v>
      </c>
      <c r="S70" s="22"/>
      <c r="T70" s="51" cm="1">
        <f t="array" ref="T70">_xlfn.XLOOKUP(A70,Export_ELG_RemainingLife_Total!$A$3:A$72,Export_ELG_RemainingLife_Total!K$3:K$72)</f>
        <v>0</v>
      </c>
      <c r="U70" s="22"/>
      <c r="V70" s="52">
        <v>0.25</v>
      </c>
      <c r="W70" s="22"/>
      <c r="X70" s="42"/>
    </row>
    <row r="71" spans="1:24" ht="13.5" x14ac:dyDescent="0.25">
      <c r="A71" s="36">
        <v>490.3</v>
      </c>
      <c r="B71" s="36">
        <v>490.3</v>
      </c>
      <c r="C71" s="18"/>
      <c r="D71" s="17" t="s">
        <v>80</v>
      </c>
      <c r="E71" s="19"/>
      <c r="F71" s="39">
        <f>_xlfn.XLOOKUP(A71,Export_ELG_RemainingLife_Total!A$3:A$72,Export_ELG_RemainingLife_Total!C$3:C$72,)</f>
        <v>2050</v>
      </c>
      <c r="G71" s="19"/>
      <c r="H71" s="21" t="str">
        <f>VLOOKUP(A71,Export_ELG_RemainingLife_Total!A$2:M$95,4,FALSE)&amp;"-"&amp;TRIM(VLOOKUP(A71,Export_ELG_RemainingLife_Total!A$2:M$95,5,FALSE))</f>
        <v>10-SQ</v>
      </c>
      <c r="I71" s="21"/>
      <c r="J71" s="33">
        <f>_xlfn.XLOOKUP(A71,Export_ELG_RemainingLife_Total!A$3:A$72,Export_ELG_RemainingLife_Total!F$3:F$72)</f>
        <v>0</v>
      </c>
      <c r="K71" s="21"/>
      <c r="L71" s="24" cm="1">
        <f t="array" ref="L71">_xlfn.XLOOKUP(A71,Export_ELG_RemainingLife_Total!$A$3:A$72,Export_ELG_RemainingLife_Total!G$3:G$72)</f>
        <v>4680899.1341000004</v>
      </c>
      <c r="M71" s="25"/>
      <c r="N71" s="24" cm="1">
        <f t="array" ref="N71">_xlfn.XLOOKUP(A71,Export_ELG_RemainingLife_Total!$A$3:A$72,Export_ELG_RemainingLife_Total!B$3:B$72)</f>
        <v>2418464.59</v>
      </c>
      <c r="O71" s="25"/>
      <c r="P71" s="25">
        <f t="shared" si="4"/>
        <v>2262434.5441000005</v>
      </c>
      <c r="Q71" s="25"/>
      <c r="R71" s="24" cm="1">
        <f t="array" ref="R71">_xlfn.XLOOKUP(A71,Export_ELG_RemainingLife_Total!$A$3:A$72,Export_ELG_RemainingLife_Total!I$3:I$72)</f>
        <v>502763</v>
      </c>
      <c r="S71" s="22"/>
      <c r="T71" s="51" cm="1">
        <f t="array" ref="T71">_xlfn.XLOOKUP(A71,Export_ELG_RemainingLife_Total!$A$3:A$72,Export_ELG_RemainingLife_Total!K$3:K$72)</f>
        <v>4.5</v>
      </c>
      <c r="U71" s="22"/>
      <c r="V71" s="52" cm="1">
        <f t="array" ref="V71">_xlfn.XLOOKUP(A71,Export_ELG_RemainingLife_Total!$A$3:A$72,Export_ELG_RemainingLife_Total!J$3:J$72)</f>
        <v>0.107407356064866</v>
      </c>
      <c r="W71" s="22"/>
      <c r="X71" s="42"/>
    </row>
    <row r="72" spans="1:24" ht="13.5" x14ac:dyDescent="0.25">
      <c r="A72" s="36">
        <v>491.01</v>
      </c>
      <c r="B72" s="36">
        <v>491.01</v>
      </c>
      <c r="C72" s="18"/>
      <c r="D72" s="17" t="s">
        <v>81</v>
      </c>
      <c r="E72" s="19"/>
      <c r="F72" s="39">
        <f>_xlfn.XLOOKUP(A72,Export_ELG_RemainingLife_Total!A$3:A$72,Export_ELG_RemainingLife_Total!C$3:C$72,)</f>
        <v>2050</v>
      </c>
      <c r="G72" s="19"/>
      <c r="H72" s="21" t="str">
        <f>VLOOKUP(A72,Export_ELG_RemainingLife_Total!A$2:M$95,4,FALSE)&amp;"-"&amp;TRIM(VLOOKUP(A72,Export_ELG_RemainingLife_Total!A$2:M$95,5,FALSE))</f>
        <v>4-SQ</v>
      </c>
      <c r="I72" s="21"/>
      <c r="J72" s="33">
        <f>_xlfn.XLOOKUP(A72,Export_ELG_RemainingLife_Total!A$3:A$72,Export_ELG_RemainingLife_Total!F$3:F$72)</f>
        <v>0</v>
      </c>
      <c r="K72" s="21"/>
      <c r="L72" s="24" cm="1">
        <f t="array" ref="L72">_xlfn.XLOOKUP(A72,Export_ELG_RemainingLife_Total!$A$3:A$72,Export_ELG_RemainingLife_Total!G$3:G$72)</f>
        <v>155164785.38980001</v>
      </c>
      <c r="M72" s="25"/>
      <c r="N72" s="24" cm="1">
        <f t="array" ref="N72">_xlfn.XLOOKUP(A72,Export_ELG_RemainingLife_Total!$A$3:A$72,Export_ELG_RemainingLife_Total!B$3:B$72)</f>
        <v>107550337.34</v>
      </c>
      <c r="O72" s="25"/>
      <c r="P72" s="25">
        <f t="shared" si="4"/>
        <v>47614448.049800009</v>
      </c>
      <c r="Q72" s="25"/>
      <c r="R72" s="24" cm="1">
        <f t="array" ref="R72">_xlfn.XLOOKUP(A72,Export_ELG_RemainingLife_Total!$A$3:A$72,Export_ELG_RemainingLife_Total!I$3:I$72)</f>
        <v>13604128</v>
      </c>
      <c r="S72" s="22"/>
      <c r="T72" s="51" cm="1">
        <f t="array" ref="T72">_xlfn.XLOOKUP(A72,Export_ELG_RemainingLife_Total!$A$3:A$72,Export_ELG_RemainingLife_Total!K$3:K$72)</f>
        <v>2.03501030759687</v>
      </c>
      <c r="U72" s="22"/>
      <c r="V72" s="52" cm="1">
        <f t="array" ref="V72">_xlfn.XLOOKUP(A72,Export_ELG_RemainingLife_Total!$A$3:A$72,Export_ELG_RemainingLife_Total!J$3:J$72)</f>
        <v>8.7675357303682894E-2</v>
      </c>
      <c r="W72" s="22"/>
      <c r="X72" s="42"/>
    </row>
    <row r="73" spans="1:24" ht="13.5" x14ac:dyDescent="0.25">
      <c r="A73" s="36"/>
      <c r="B73" s="36"/>
      <c r="C73" s="18"/>
      <c r="D73" s="17" t="s">
        <v>82</v>
      </c>
      <c r="E73" s="19"/>
      <c r="F73" s="39">
        <f>_xlfn.XLOOKUP(A73,Export_ELG_RemainingLife_Total!A$3:A$72,Export_ELG_RemainingLife_Total!C$3:C$72,)</f>
        <v>0</v>
      </c>
      <c r="G73" s="19"/>
      <c r="H73" s="21" t="s">
        <v>79</v>
      </c>
      <c r="I73" s="21"/>
      <c r="J73" s="33">
        <f>_xlfn.XLOOKUP(A73,Export_ELG_RemainingLife_Total!A$3:A$72,Export_ELG_RemainingLife_Total!F$3:F$72)</f>
        <v>0</v>
      </c>
      <c r="K73" s="21"/>
      <c r="L73" s="24" cm="1">
        <f t="array" ref="L73">_xlfn.XLOOKUP(A73,Export_ELG_RemainingLife_Total!$A$3:A$72,Export_ELG_RemainingLife_Total!G$3:G$72)</f>
        <v>0</v>
      </c>
      <c r="M73" s="25"/>
      <c r="N73" s="24" cm="1">
        <f t="array" ref="N73">_xlfn.XLOOKUP(A73,Export_ELG_RemainingLife_Total!$A$3:A$72,Export_ELG_RemainingLife_Total!B$3:B$72)</f>
        <v>0</v>
      </c>
      <c r="O73" s="25"/>
      <c r="P73" s="25">
        <f t="shared" si="4"/>
        <v>0</v>
      </c>
      <c r="Q73" s="25"/>
      <c r="R73" s="24" cm="1">
        <f t="array" ref="R73">_xlfn.XLOOKUP(A73,Export_ELG_RemainingLife_Total!$A$3:A$72,Export_ELG_RemainingLife_Total!I$3:I$72)</f>
        <v>0</v>
      </c>
      <c r="S73" s="22"/>
      <c r="T73" s="51" cm="1">
        <f t="array" ref="T73">_xlfn.XLOOKUP(A73,Export_ELG_RemainingLife_Total!$A$3:A$72,Export_ELG_RemainingLife_Total!K$3:K$72)</f>
        <v>0</v>
      </c>
      <c r="U73" s="22"/>
      <c r="V73" s="52">
        <v>0.25</v>
      </c>
      <c r="W73" s="22"/>
      <c r="X73" s="42"/>
    </row>
    <row r="74" spans="1:24" ht="13.5" x14ac:dyDescent="0.25">
      <c r="A74" s="36">
        <v>491.02</v>
      </c>
      <c r="B74" s="36">
        <v>491.02</v>
      </c>
      <c r="C74" s="18"/>
      <c r="D74" s="17" t="s">
        <v>83</v>
      </c>
      <c r="E74" s="19"/>
      <c r="F74" s="39">
        <f>_xlfn.XLOOKUP(A74,Export_ELG_RemainingLife_Total!A$3:A$72,Export_ELG_RemainingLife_Total!C$3:C$72,)</f>
        <v>2050</v>
      </c>
      <c r="G74" s="19"/>
      <c r="H74" s="21" t="str">
        <f>VLOOKUP(A74,Export_ELG_RemainingLife_Total!A$2:M$95,4,FALSE)&amp;"-"&amp;TRIM(VLOOKUP(A74,Export_ELG_RemainingLife_Total!A$2:M$95,5,FALSE))</f>
        <v>4-SQ</v>
      </c>
      <c r="I74" s="21"/>
      <c r="J74" s="33">
        <f>_xlfn.XLOOKUP(A74,Export_ELG_RemainingLife_Total!A$3:A$72,Export_ELG_RemainingLife_Total!F$3:F$72)</f>
        <v>0</v>
      </c>
      <c r="K74" s="21"/>
      <c r="L74" s="24" cm="1">
        <f t="array" ref="L74">_xlfn.XLOOKUP(A74,Export_ELG_RemainingLife_Total!$A$3:A$72,Export_ELG_RemainingLife_Total!G$3:G$72)</f>
        <v>38776287.631300002</v>
      </c>
      <c r="M74" s="25"/>
      <c r="N74" s="24" cm="1">
        <f t="array" ref="N74">_xlfn.XLOOKUP(A74,Export_ELG_RemainingLife_Total!$A$3:A$72,Export_ELG_RemainingLife_Total!B$3:B$72)</f>
        <v>25519357.379999999</v>
      </c>
      <c r="O74" s="25"/>
      <c r="P74" s="25">
        <f t="shared" si="4"/>
        <v>13256930.251300003</v>
      </c>
      <c r="Q74" s="25"/>
      <c r="R74" s="24" cm="1">
        <f t="array" ref="R74">_xlfn.XLOOKUP(A74,Export_ELG_RemainingLife_Total!$A$3:A$72,Export_ELG_RemainingLife_Total!I$3:I$72)</f>
        <v>3892471</v>
      </c>
      <c r="S74" s="22"/>
      <c r="T74" s="51" cm="1">
        <f t="array" ref="T74">_xlfn.XLOOKUP(A74,Export_ELG_RemainingLife_Total!$A$3:A$72,Export_ELG_RemainingLife_Total!K$3:K$72)</f>
        <v>2.2294717016635599</v>
      </c>
      <c r="U74" s="22"/>
      <c r="V74" s="52" cm="1">
        <f t="array" ref="V74">_xlfn.XLOOKUP(A74,Export_ELG_RemainingLife_Total!$A$3:A$72,Export_ELG_RemainingLife_Total!J$3:J$72)</f>
        <v>0.100382765802934</v>
      </c>
      <c r="W74" s="22"/>
      <c r="X74" s="42"/>
    </row>
    <row r="75" spans="1:24" ht="13.5" x14ac:dyDescent="0.25">
      <c r="A75" s="36"/>
      <c r="B75" s="36"/>
      <c r="C75" s="18"/>
      <c r="D75" s="17" t="s">
        <v>84</v>
      </c>
      <c r="E75" s="19"/>
      <c r="F75" s="39">
        <f>_xlfn.XLOOKUP(A75,Export_ELG_RemainingLife_Total!A$3:A$72,Export_ELG_RemainingLife_Total!C$3:C$72,)</f>
        <v>0</v>
      </c>
      <c r="G75" s="19"/>
      <c r="H75" s="21" t="s">
        <v>79</v>
      </c>
      <c r="I75" s="21"/>
      <c r="J75" s="33">
        <f>_xlfn.XLOOKUP(A75,Export_ELG_RemainingLife_Total!A$3:A$72,Export_ELG_RemainingLife_Total!F$3:F$72)</f>
        <v>0</v>
      </c>
      <c r="K75" s="21"/>
      <c r="L75" s="24" cm="1">
        <f t="array" ref="L75">_xlfn.XLOOKUP(A75,Export_ELG_RemainingLife_Total!$A$3:A$72,Export_ELG_RemainingLife_Total!G$3:G$72)</f>
        <v>0</v>
      </c>
      <c r="M75" s="25"/>
      <c r="N75" s="24" cm="1">
        <f t="array" ref="N75">_xlfn.XLOOKUP(A75,Export_ELG_RemainingLife_Total!$A$3:A$72,Export_ELG_RemainingLife_Total!B$3:B$72)</f>
        <v>0</v>
      </c>
      <c r="O75" s="25"/>
      <c r="P75" s="25">
        <f t="shared" si="4"/>
        <v>0</v>
      </c>
      <c r="Q75" s="25"/>
      <c r="R75" s="24" cm="1">
        <f t="array" ref="R75">_xlfn.XLOOKUP(A75,Export_ELG_RemainingLife_Total!$A$3:A$72,Export_ELG_RemainingLife_Total!I$3:I$72)</f>
        <v>0</v>
      </c>
      <c r="S75" s="22"/>
      <c r="T75" s="51" cm="1">
        <f t="array" ref="T75">_xlfn.XLOOKUP(A75,Export_ELG_RemainingLife_Total!$A$3:A$72,Export_ELG_RemainingLife_Total!K$3:K$72)</f>
        <v>0</v>
      </c>
      <c r="U75" s="22"/>
      <c r="V75" s="52">
        <v>0.25</v>
      </c>
      <c r="W75" s="22"/>
      <c r="X75" s="42"/>
    </row>
    <row r="76" spans="1:24" ht="13.5" x14ac:dyDescent="0.25">
      <c r="A76" s="36">
        <v>491.03</v>
      </c>
      <c r="B76" s="36">
        <v>491.03</v>
      </c>
      <c r="C76" s="18"/>
      <c r="D76" s="17" t="s">
        <v>85</v>
      </c>
      <c r="E76" s="19"/>
      <c r="F76" s="39">
        <f>_xlfn.XLOOKUP(A76,Export_ELG_RemainingLife_Total!A$3:A$72,Export_ELG_RemainingLife_Total!C$3:C$72,)</f>
        <v>2050</v>
      </c>
      <c r="G76" s="19"/>
      <c r="H76" s="21" t="str">
        <f>VLOOKUP(A76,Export_ELG_RemainingLife_Total!A$2:M$95,4,FALSE)&amp;"-"&amp;TRIM(VLOOKUP(A76,Export_ELG_RemainingLife_Total!A$2:M$95,5,FALSE))</f>
        <v>10-SQ</v>
      </c>
      <c r="I76" s="21"/>
      <c r="J76" s="33">
        <f>_xlfn.XLOOKUP(A76,Export_ELG_RemainingLife_Total!A$3:A$72,Export_ELG_RemainingLife_Total!F$3:F$72)</f>
        <v>0</v>
      </c>
      <c r="K76" s="21"/>
      <c r="L76" s="24" cm="1">
        <f t="array" ref="L76">_xlfn.XLOOKUP(A76,Export_ELG_RemainingLife_Total!$A$3:A$72,Export_ELG_RemainingLife_Total!G$3:G$72)</f>
        <v>87626213.569299996</v>
      </c>
      <c r="M76" s="25"/>
      <c r="N76" s="24" cm="1">
        <f t="array" ref="N76">_xlfn.XLOOKUP(A76,Export_ELG_RemainingLife_Total!$A$3:A$72,Export_ELG_RemainingLife_Total!B$3:B$72)</f>
        <v>20250171.190000001</v>
      </c>
      <c r="O76" s="25"/>
      <c r="P76" s="25">
        <f t="shared" si="4"/>
        <v>67376042.379299998</v>
      </c>
      <c r="Q76" s="25"/>
      <c r="R76" s="24" cm="1">
        <f t="array" ref="R76">_xlfn.XLOOKUP(A76,Export_ELG_RemainingLife_Total!$A$3:A$72,Export_ELG_RemainingLife_Total!I$3:I$72)</f>
        <v>7217716</v>
      </c>
      <c r="S76" s="22"/>
      <c r="T76" s="51" cm="1">
        <f t="array" ref="T76">_xlfn.XLOOKUP(A76,Export_ELG_RemainingLife_Total!$A$3:A$72,Export_ELG_RemainingLife_Total!K$3:K$72)</f>
        <v>8.4139277312167007</v>
      </c>
      <c r="U76" s="22"/>
      <c r="V76" s="52" cm="1">
        <f t="array" ref="V76">_xlfn.XLOOKUP(A76,Export_ELG_RemainingLife_Total!$A$3:A$72,Export_ELG_RemainingLife_Total!J$3:J$72)</f>
        <v>8.2369369917961899E-2</v>
      </c>
      <c r="W76" s="22"/>
      <c r="X76" s="42"/>
    </row>
    <row r="77" spans="1:24" ht="13.5" x14ac:dyDescent="0.25">
      <c r="A77" s="36"/>
      <c r="B77" s="36"/>
      <c r="C77" s="18" t="s">
        <v>86</v>
      </c>
      <c r="D77" s="17" t="s">
        <v>87</v>
      </c>
      <c r="E77" s="19"/>
      <c r="F77" s="39">
        <v>0</v>
      </c>
      <c r="G77" s="19"/>
      <c r="H77" s="21" t="s">
        <v>88</v>
      </c>
      <c r="I77" s="21"/>
      <c r="J77" s="33">
        <v>0</v>
      </c>
      <c r="K77" s="21"/>
      <c r="L77" s="24">
        <v>0</v>
      </c>
      <c r="M77" s="25"/>
      <c r="N77" s="24">
        <v>0</v>
      </c>
      <c r="O77" s="25"/>
      <c r="P77" s="25">
        <v>0</v>
      </c>
      <c r="Q77" s="25"/>
      <c r="R77" s="24">
        <v>0</v>
      </c>
      <c r="S77" s="22"/>
      <c r="T77" s="51">
        <v>0</v>
      </c>
      <c r="U77" s="22"/>
      <c r="V77" s="52">
        <v>0.1</v>
      </c>
      <c r="W77" s="22"/>
      <c r="X77" s="42"/>
    </row>
    <row r="78" spans="1:24" ht="13.5" x14ac:dyDescent="0.25">
      <c r="A78" s="36">
        <v>491.04</v>
      </c>
      <c r="B78" s="36">
        <v>491.04</v>
      </c>
      <c r="C78" s="18"/>
      <c r="D78" s="17" t="s">
        <v>89</v>
      </c>
      <c r="E78" s="19"/>
      <c r="F78" s="39">
        <f>_xlfn.XLOOKUP(A78,Export_ELG_RemainingLife_Total!A$3:A$72,Export_ELG_RemainingLife_Total!C$3:C$72,)</f>
        <v>2050</v>
      </c>
      <c r="G78" s="19"/>
      <c r="H78" s="21" t="str">
        <f>VLOOKUP(A78,Export_ELG_RemainingLife_Total!A$2:M$95,4,FALSE)&amp;"-"&amp;TRIM(VLOOKUP(A78,Export_ELG_RemainingLife_Total!A$2:M$95,5,FALSE))</f>
        <v>10-SQ</v>
      </c>
      <c r="I78" s="21"/>
      <c r="J78" s="33">
        <f>_xlfn.XLOOKUP(A78,Export_ELG_RemainingLife_Total!A$3:A$72,Export_ELG_RemainingLife_Total!F$3:F$72)</f>
        <v>0</v>
      </c>
      <c r="K78" s="21"/>
      <c r="L78" s="24" cm="1">
        <f t="array" ref="L78">_xlfn.XLOOKUP(A78,Export_ELG_RemainingLife_Total!$A$3:A$72,Export_ELG_RemainingLife_Total!G$3:G$72)</f>
        <v>85221905.357800007</v>
      </c>
      <c r="M78" s="25"/>
      <c r="N78" s="24" cm="1">
        <f t="array" ref="N78">_xlfn.XLOOKUP(A78,Export_ELG_RemainingLife_Total!$A$3:A$72,Export_ELG_RemainingLife_Total!B$3:B$72)</f>
        <v>44031317.979999997</v>
      </c>
      <c r="O78" s="25"/>
      <c r="P78" s="25">
        <f t="shared" si="4"/>
        <v>41190587.37780001</v>
      </c>
      <c r="Q78" s="25"/>
      <c r="R78" s="24" cm="1">
        <f t="array" ref="R78">_xlfn.XLOOKUP(A78,Export_ELG_RemainingLife_Total!$A$3:A$72,Export_ELG_RemainingLife_Total!I$3:I$72)</f>
        <v>9153464</v>
      </c>
      <c r="S78" s="22"/>
      <c r="T78" s="51" cm="1">
        <f t="array" ref="T78">_xlfn.XLOOKUP(A78,Export_ELG_RemainingLife_Total!$A$3:A$72,Export_ELG_RemainingLife_Total!K$3:K$72)</f>
        <v>4.5</v>
      </c>
      <c r="U78" s="22"/>
      <c r="V78" s="52" cm="1">
        <f t="array" ref="V78">_xlfn.XLOOKUP(A78,Export_ELG_RemainingLife_Total!$A$3:A$72,Export_ELG_RemainingLife_Total!J$3:J$72)</f>
        <v>0.107407408477546</v>
      </c>
      <c r="W78" s="22"/>
      <c r="X78" s="42"/>
    </row>
    <row r="79" spans="1:24" ht="14" x14ac:dyDescent="0.3">
      <c r="B79" s="23" t="s">
        <v>90</v>
      </c>
      <c r="C79" s="34"/>
      <c r="D79" s="17"/>
      <c r="E79" s="19"/>
      <c r="F79" s="19"/>
      <c r="G79" s="19"/>
      <c r="H79" s="20"/>
      <c r="I79" s="21"/>
      <c r="J79" s="33"/>
      <c r="K79" s="21"/>
      <c r="L79" s="54" cm="1">
        <f t="array" ref="L79">SUM(IF(ISERROR(L56:L78),"",L56:L78))</f>
        <v>918099975.20829988</v>
      </c>
      <c r="M79" s="28"/>
      <c r="N79" s="54" cm="1">
        <f t="array" ref="N79">SUM(IF(ISERROR(N56:N78),"",N56:N78))</f>
        <v>431260755.71000004</v>
      </c>
      <c r="O79" s="28"/>
      <c r="P79" s="54" cm="1">
        <f t="array" ref="P79">SUM(IF(ISERROR(P56:P78),"",P56:P78))</f>
        <v>486839219.49829984</v>
      </c>
      <c r="Q79" s="28"/>
      <c r="R79" s="54" cm="1">
        <f t="array" ref="R79">SUM(IF(ISERROR(R56:R78),"",R56:R78))</f>
        <v>83518970</v>
      </c>
      <c r="S79" s="29"/>
      <c r="T79" s="29"/>
      <c r="U79" s="29"/>
      <c r="V79" s="26">
        <f>R79/L79</f>
        <v>9.0969363092566355E-2</v>
      </c>
      <c r="W79" s="29"/>
      <c r="X79" s="2"/>
    </row>
    <row r="80" spans="1:24" ht="13.5" x14ac:dyDescent="0.25">
      <c r="B80" s="17"/>
      <c r="C80" s="18"/>
      <c r="D80" s="17"/>
      <c r="E80" s="19"/>
      <c r="F80" s="19"/>
      <c r="G80" s="19"/>
      <c r="H80" s="20"/>
      <c r="I80" s="21"/>
      <c r="J80" s="33"/>
      <c r="K80" s="21"/>
      <c r="L80" s="24"/>
      <c r="M80" s="25"/>
      <c r="N80" s="25"/>
      <c r="O80" s="25"/>
      <c r="P80" s="25"/>
      <c r="Q80" s="25"/>
      <c r="R80" s="25"/>
      <c r="S80" s="22"/>
      <c r="T80" s="22"/>
      <c r="U80" s="22"/>
      <c r="V80" s="26"/>
      <c r="W80" s="22"/>
      <c r="X80" s="2"/>
    </row>
    <row r="81" spans="2:24" ht="14.5" thickBot="1" x14ac:dyDescent="0.35">
      <c r="B81" s="23" t="s">
        <v>91</v>
      </c>
      <c r="C81" s="18"/>
      <c r="D81" s="18"/>
      <c r="E81" s="19"/>
      <c r="F81" s="19"/>
      <c r="G81" s="19"/>
      <c r="H81" s="20"/>
      <c r="I81" s="21"/>
      <c r="J81" s="21"/>
      <c r="K81" s="21"/>
      <c r="L81" s="27">
        <f>L79+L53+L23+L33+L13</f>
        <v>21693291183.268604</v>
      </c>
      <c r="M81" s="28"/>
      <c r="N81" s="55">
        <f>N79+N53+N23+N33+N13</f>
        <v>7125714397.4200001</v>
      </c>
      <c r="O81" s="28"/>
      <c r="P81" s="55">
        <f>P79+P53+P23+P33+P13</f>
        <v>20550649476.051216</v>
      </c>
      <c r="Q81" s="28"/>
      <c r="R81" s="55">
        <f>R79+R53+R23+R33+R13</f>
        <v>1042619645</v>
      </c>
      <c r="S81" s="29"/>
      <c r="T81" s="41"/>
      <c r="U81" s="29"/>
      <c r="V81" s="30">
        <f>R81/L81</f>
        <v>4.8061847148584892E-2</v>
      </c>
      <c r="W81" s="29"/>
      <c r="X81" s="2"/>
    </row>
    <row r="82" spans="2:24" ht="14.5" thickTop="1" x14ac:dyDescent="0.3">
      <c r="B82" s="23"/>
      <c r="C82" s="18"/>
      <c r="D82" s="18"/>
      <c r="E82" s="19"/>
      <c r="F82" s="19"/>
      <c r="G82" s="19"/>
      <c r="H82" s="20"/>
      <c r="I82" s="21"/>
      <c r="J82" s="21"/>
      <c r="K82" s="21"/>
      <c r="L82" s="27"/>
      <c r="M82" s="28"/>
      <c r="N82" s="28"/>
      <c r="O82" s="28"/>
      <c r="P82" s="28"/>
      <c r="Q82" s="28"/>
      <c r="R82" s="28"/>
      <c r="S82" s="29"/>
      <c r="T82" s="29"/>
      <c r="U82" s="29"/>
      <c r="V82" s="30"/>
      <c r="W82" s="29"/>
      <c r="X82" s="2"/>
    </row>
    <row r="83" spans="2:24" ht="14" x14ac:dyDescent="0.3">
      <c r="B83" s="23" t="s">
        <v>92</v>
      </c>
      <c r="C83" s="18"/>
      <c r="D83" s="18"/>
      <c r="E83" s="19"/>
      <c r="F83" s="19"/>
      <c r="G83" s="19"/>
      <c r="H83" s="20"/>
      <c r="I83" s="21"/>
      <c r="J83" s="21"/>
      <c r="K83" s="21"/>
      <c r="L83" s="27"/>
      <c r="M83" s="28"/>
      <c r="N83" s="28"/>
      <c r="O83" s="28"/>
      <c r="P83" s="28"/>
      <c r="Q83" s="28"/>
      <c r="R83" s="28"/>
      <c r="S83" s="29"/>
      <c r="T83" s="29"/>
      <c r="U83" s="29"/>
      <c r="V83" s="30"/>
      <c r="W83" s="29"/>
      <c r="X83" s="2"/>
    </row>
    <row r="84" spans="2:24" ht="14" x14ac:dyDescent="0.3">
      <c r="B84" s="36">
        <v>401</v>
      </c>
      <c r="C84" s="18"/>
      <c r="D84" s="17" t="s">
        <v>93</v>
      </c>
      <c r="E84" s="19"/>
      <c r="F84" s="19"/>
      <c r="G84" s="19"/>
      <c r="H84" s="20"/>
      <c r="I84" s="21"/>
      <c r="J84" s="21"/>
      <c r="K84" s="21"/>
      <c r="L84" s="24">
        <v>1175081.4000000001</v>
      </c>
      <c r="M84" s="28"/>
      <c r="N84" s="28"/>
      <c r="O84" s="28"/>
      <c r="P84" s="28"/>
      <c r="Q84" s="28"/>
      <c r="R84" s="28"/>
      <c r="S84" s="29"/>
      <c r="T84" s="29"/>
      <c r="U84" s="29"/>
      <c r="V84" s="30"/>
      <c r="W84" s="29"/>
      <c r="X84" s="2"/>
    </row>
    <row r="85" spans="2:24" ht="14" x14ac:dyDescent="0.3">
      <c r="B85" s="36">
        <v>402.04</v>
      </c>
      <c r="C85" s="18"/>
      <c r="D85" s="17" t="s">
        <v>94</v>
      </c>
      <c r="E85" s="19"/>
      <c r="F85" s="19"/>
      <c r="G85" s="19"/>
      <c r="H85" s="20"/>
      <c r="I85" s="21"/>
      <c r="J85" s="21"/>
      <c r="K85" s="21"/>
      <c r="L85" s="24">
        <v>494760.59</v>
      </c>
      <c r="M85" s="28"/>
      <c r="N85" s="28"/>
      <c r="O85" s="28"/>
      <c r="P85" s="28"/>
      <c r="Q85" s="28"/>
      <c r="R85" s="28"/>
      <c r="S85" s="29"/>
      <c r="T85" s="29"/>
      <c r="U85" s="29"/>
      <c r="V85" s="30"/>
      <c r="W85" s="29"/>
      <c r="X85" s="2"/>
    </row>
    <row r="86" spans="2:24" ht="14" x14ac:dyDescent="0.3">
      <c r="B86" s="36">
        <v>458</v>
      </c>
      <c r="C86" s="18"/>
      <c r="D86" s="17" t="s">
        <v>95</v>
      </c>
      <c r="E86" s="19"/>
      <c r="F86" s="19"/>
      <c r="G86" s="19"/>
      <c r="H86" s="20"/>
      <c r="I86" s="21"/>
      <c r="J86" s="21"/>
      <c r="K86" s="21"/>
      <c r="L86" s="24">
        <v>76135051.99000001</v>
      </c>
      <c r="M86" s="28"/>
      <c r="N86" s="25"/>
      <c r="O86" s="28"/>
      <c r="P86" s="28"/>
      <c r="Q86" s="28"/>
      <c r="R86" s="28"/>
      <c r="S86" s="29"/>
      <c r="T86" s="29"/>
      <c r="U86" s="29"/>
      <c r="V86" s="30"/>
      <c r="W86" s="29"/>
      <c r="X86" s="2"/>
    </row>
    <row r="87" spans="2:24" ht="13.5" x14ac:dyDescent="0.25">
      <c r="B87" s="36"/>
      <c r="C87" s="18"/>
      <c r="D87" s="17" t="s">
        <v>96</v>
      </c>
      <c r="E87" s="19"/>
      <c r="F87" s="19"/>
      <c r="G87" s="19"/>
      <c r="H87" s="20"/>
      <c r="I87" s="21"/>
      <c r="J87" s="21"/>
      <c r="K87" s="21"/>
      <c r="L87" s="24">
        <v>177293391.23159912</v>
      </c>
      <c r="M87" s="25"/>
      <c r="N87" s="25"/>
      <c r="O87" s="25"/>
      <c r="P87" s="25"/>
      <c r="Q87" s="25"/>
      <c r="R87" s="25"/>
      <c r="S87" s="22"/>
      <c r="T87" s="22"/>
      <c r="U87" s="22"/>
      <c r="V87" s="26"/>
      <c r="W87" s="22"/>
    </row>
    <row r="88" spans="2:24" ht="13.5" x14ac:dyDescent="0.25">
      <c r="B88" s="36"/>
      <c r="C88" s="18"/>
      <c r="D88" s="17" t="s">
        <v>97</v>
      </c>
      <c r="E88" s="19"/>
      <c r="F88" s="19"/>
      <c r="G88" s="19"/>
      <c r="H88" s="20"/>
      <c r="I88" s="21"/>
      <c r="J88" s="21"/>
      <c r="K88" s="21"/>
      <c r="L88" s="24">
        <v>1670861</v>
      </c>
      <c r="M88" s="25"/>
      <c r="N88" s="25"/>
      <c r="O88" s="25"/>
      <c r="P88" s="25"/>
      <c r="Q88" s="25"/>
      <c r="R88" s="25"/>
      <c r="S88" s="22"/>
      <c r="T88" s="22"/>
      <c r="U88" s="22"/>
      <c r="V88" s="26"/>
      <c r="W88" s="22"/>
    </row>
    <row r="89" spans="2:24" ht="13.5" x14ac:dyDescent="0.25">
      <c r="B89" s="36"/>
      <c r="C89" s="18"/>
      <c r="D89" s="17" t="s">
        <v>98</v>
      </c>
      <c r="E89" s="19"/>
      <c r="F89" s="19"/>
      <c r="G89" s="19"/>
      <c r="H89" s="20"/>
      <c r="I89" s="21"/>
      <c r="J89" s="21"/>
      <c r="K89" s="21"/>
      <c r="L89" s="31">
        <v>59309970.909999996</v>
      </c>
      <c r="M89" s="25"/>
      <c r="N89" s="25"/>
      <c r="O89" s="25"/>
      <c r="P89" s="25"/>
      <c r="Q89" s="25"/>
      <c r="R89" s="25"/>
      <c r="S89" s="22"/>
      <c r="T89" s="22"/>
      <c r="U89" s="22"/>
      <c r="V89" s="26"/>
      <c r="W89" s="22"/>
    </row>
    <row r="90" spans="2:24" ht="13.5" x14ac:dyDescent="0.25">
      <c r="B90" s="36"/>
      <c r="C90" s="18" t="s">
        <v>129</v>
      </c>
      <c r="D90" s="17" t="s">
        <v>130</v>
      </c>
      <c r="E90" s="19"/>
      <c r="F90" s="19"/>
      <c r="G90" s="19"/>
      <c r="H90" s="20"/>
      <c r="I90" s="21"/>
      <c r="J90" s="21"/>
      <c r="K90" s="21"/>
      <c r="L90" s="31">
        <v>5005525</v>
      </c>
      <c r="M90" s="25"/>
      <c r="N90" s="25"/>
      <c r="O90" s="25"/>
      <c r="P90" s="25"/>
      <c r="Q90" s="25"/>
      <c r="R90" s="25"/>
      <c r="S90" s="22"/>
      <c r="T90" s="22"/>
      <c r="U90" s="22"/>
      <c r="V90" s="58"/>
      <c r="W90" s="22"/>
    </row>
    <row r="91" spans="2:24" ht="14" x14ac:dyDescent="0.3">
      <c r="B91" s="23" t="s">
        <v>99</v>
      </c>
      <c r="C91" s="18"/>
      <c r="D91" s="18"/>
      <c r="E91" s="19"/>
      <c r="F91" s="19"/>
      <c r="G91" s="19"/>
      <c r="H91" s="20"/>
      <c r="I91" s="21"/>
      <c r="J91" s="21"/>
      <c r="K91" s="21"/>
      <c r="L91" s="54">
        <f>SUM(L84:L90)</f>
        <v>321084642.12159908</v>
      </c>
      <c r="M91" s="25"/>
      <c r="N91" s="25"/>
      <c r="O91" s="25"/>
      <c r="P91" s="25"/>
      <c r="Q91" s="25"/>
      <c r="R91" s="25"/>
      <c r="S91" s="22"/>
      <c r="T91" s="22"/>
      <c r="U91" s="22"/>
      <c r="V91" s="26"/>
      <c r="W91" s="22"/>
    </row>
    <row r="92" spans="2:24" ht="13.5" x14ac:dyDescent="0.25">
      <c r="B92" s="17"/>
      <c r="C92" s="18"/>
      <c r="D92" s="18"/>
      <c r="E92" s="19"/>
      <c r="F92" s="19"/>
      <c r="G92" s="19"/>
      <c r="H92" s="20"/>
      <c r="I92" s="21"/>
      <c r="J92" s="21"/>
      <c r="K92" s="21"/>
      <c r="L92" s="24"/>
      <c r="M92" s="25"/>
      <c r="N92" s="25"/>
      <c r="O92" s="25"/>
      <c r="P92" s="25"/>
      <c r="Q92" s="25"/>
      <c r="R92" s="25"/>
      <c r="S92" s="22"/>
      <c r="T92" s="22"/>
      <c r="U92" s="22"/>
      <c r="V92" s="26"/>
      <c r="W92" s="22"/>
    </row>
    <row r="93" spans="2:24" ht="14.5" thickBot="1" x14ac:dyDescent="0.35">
      <c r="B93" s="23" t="s">
        <v>100</v>
      </c>
      <c r="C93" s="18"/>
      <c r="D93" s="18"/>
      <c r="E93" s="19"/>
      <c r="F93" s="19"/>
      <c r="G93" s="19"/>
      <c r="H93" s="20"/>
      <c r="I93" s="21"/>
      <c r="J93" s="21"/>
      <c r="K93" s="21"/>
      <c r="L93" s="55">
        <f>L81+L91</f>
        <v>22014375825.390202</v>
      </c>
      <c r="M93" s="25"/>
      <c r="N93" s="25"/>
      <c r="O93" s="25"/>
      <c r="P93" s="25"/>
      <c r="Q93" s="25"/>
      <c r="R93" s="25"/>
      <c r="S93" s="22"/>
      <c r="T93" s="22"/>
      <c r="U93" s="22"/>
      <c r="V93" s="26"/>
      <c r="W93" s="22"/>
    </row>
    <row r="94" spans="2:24" ht="13" thickTop="1" x14ac:dyDescent="0.25"/>
    <row r="95" spans="2:24" x14ac:dyDescent="0.25">
      <c r="C95" s="53"/>
    </row>
    <row r="96" spans="2:24" x14ac:dyDescent="0.25">
      <c r="C96" s="53"/>
      <c r="L96" s="34"/>
    </row>
    <row r="97" spans="3:12" x14ac:dyDescent="0.25">
      <c r="C97" s="53"/>
      <c r="D97" s="6"/>
      <c r="L97" s="34"/>
    </row>
    <row r="98" spans="3:12" x14ac:dyDescent="0.25">
      <c r="C98" s="53" t="s">
        <v>47</v>
      </c>
      <c r="D98" s="6" t="s">
        <v>131</v>
      </c>
      <c r="L98" s="34"/>
    </row>
    <row r="99" spans="3:12" x14ac:dyDescent="0.25">
      <c r="C99" s="53" t="s">
        <v>86</v>
      </c>
      <c r="D99" t="s">
        <v>101</v>
      </c>
      <c r="L99" s="34"/>
    </row>
    <row r="100" spans="3:12" x14ac:dyDescent="0.25">
      <c r="C100" s="53" t="s">
        <v>129</v>
      </c>
      <c r="D100" s="6" t="s">
        <v>132</v>
      </c>
      <c r="L100" s="34"/>
    </row>
    <row r="101" spans="3:12" x14ac:dyDescent="0.25">
      <c r="L101" s="34"/>
    </row>
  </sheetData>
  <conditionalFormatting sqref="B16:E22 B34:E34 C23:E25 C33:E33 B92:W92 B60:E61 C26:C32 E26:E32 Q26:Q34 O26:O34 N24:N25 P26:P35 D26 A26:B26 R13:R15 O13:Q25 N34:N35 A46:E52 N54:R55 L14:L22 L24:L32 R23:R25 U13:V15 U23:V25 U16:U22 U33:V35 U26:U32 U53:V55 B85:K89 L84:W89 U56:U78 A62:E76 L54:L78 O56:R78 H10:H12 L10:L12 P10:Q12 L34:L52 U36:U52 R34:R52 W10:W78 M13:M78 S13:S78 T12:T78 G13:H78 I10:K78 F10:F78 O36:Q52 A78:E78 A77:C77 E77 A36:E44 M91:W91">
    <cfRule type="expression" dxfId="159" priority="229">
      <formula>MOD(ROW(),2)=0</formula>
    </cfRule>
  </conditionalFormatting>
  <conditionalFormatting sqref="B80:W80 C93:W93 C35:E35 B54:E54 C53:E53 Q35 C45 E45 Q53 O35 O53 C55:E59 C79:U79 C81:W83 W79 C84 E84:K84">
    <cfRule type="expression" dxfId="158" priority="228">
      <formula>MOD(ROW(),2)=0</formula>
    </cfRule>
  </conditionalFormatting>
  <conditionalFormatting sqref="B8:W8 C15:E15 B14:E14 C9:W9 C13:E13 C10:C12 N14:N15 E10:E12 G10:G12 M10:M12 O10:O12 S10:S12 U10:U12">
    <cfRule type="expression" dxfId="157" priority="227">
      <formula>MOD(ROW(),2)=0</formula>
    </cfRule>
  </conditionalFormatting>
  <conditionalFormatting sqref="B15">
    <cfRule type="expression" dxfId="156" priority="226">
      <formula>MOD(ROW(),2)=0</formula>
    </cfRule>
  </conditionalFormatting>
  <conditionalFormatting sqref="B79">
    <cfRule type="expression" dxfId="155" priority="225">
      <formula>MOD(ROW(),2)=0</formula>
    </cfRule>
  </conditionalFormatting>
  <conditionalFormatting sqref="B81:B83">
    <cfRule type="expression" dxfId="154" priority="224">
      <formula>MOD(ROW(),2)=0</formula>
    </cfRule>
  </conditionalFormatting>
  <conditionalFormatting sqref="B93">
    <cfRule type="expression" dxfId="153" priority="223">
      <formula>MOD(ROW(),2)=0</formula>
    </cfRule>
  </conditionalFormatting>
  <conditionalFormatting sqref="B23:B24 B33">
    <cfRule type="expression" dxfId="152" priority="222">
      <formula>MOD(ROW(),2)=0</formula>
    </cfRule>
  </conditionalFormatting>
  <conditionalFormatting sqref="B55">
    <cfRule type="expression" dxfId="151" priority="217">
      <formula>MOD(ROW(),2)=0</formula>
    </cfRule>
  </conditionalFormatting>
  <conditionalFormatting sqref="B35">
    <cfRule type="expression" dxfId="150" priority="221">
      <formula>MOD(ROW(),2)=0</formula>
    </cfRule>
  </conditionalFormatting>
  <conditionalFormatting sqref="B53">
    <cfRule type="expression" dxfId="149" priority="220">
      <formula>MOD(ROW(),2)=0</formula>
    </cfRule>
  </conditionalFormatting>
  <conditionalFormatting sqref="B30:B31">
    <cfRule type="expression" dxfId="148" priority="213">
      <formula>MOD(ROW(),2)=0</formula>
    </cfRule>
  </conditionalFormatting>
  <conditionalFormatting sqref="D27:D29 D32">
    <cfRule type="expression" dxfId="147" priority="212">
      <formula>MOD(ROW(),2)=0</formula>
    </cfRule>
  </conditionalFormatting>
  <conditionalFormatting sqref="B25">
    <cfRule type="expression" dxfId="146" priority="215">
      <formula>MOD(ROW(),2)=0</formula>
    </cfRule>
  </conditionalFormatting>
  <conditionalFormatting sqref="B27:B29 B32">
    <cfRule type="expression" dxfId="145" priority="216">
      <formula>MOD(ROW(),2)=0</formula>
    </cfRule>
  </conditionalFormatting>
  <conditionalFormatting sqref="D45">
    <cfRule type="expression" dxfId="144" priority="204">
      <formula>MOD(ROW(),2)=0</formula>
    </cfRule>
  </conditionalFormatting>
  <conditionalFormatting sqref="D30:D31">
    <cfRule type="expression" dxfId="143" priority="210">
      <formula>MOD(ROW(),2)=0</formula>
    </cfRule>
  </conditionalFormatting>
  <conditionalFormatting sqref="B10:B12">
    <cfRule type="expression" dxfId="142" priority="208">
      <formula>MOD(ROW(),2)=0</formula>
    </cfRule>
  </conditionalFormatting>
  <conditionalFormatting sqref="B9">
    <cfRule type="expression" dxfId="141" priority="209">
      <formula>MOD(ROW(),2)=0</formula>
    </cfRule>
  </conditionalFormatting>
  <conditionalFormatting sqref="B13">
    <cfRule type="expression" dxfId="140" priority="207">
      <formula>MOD(ROW(),2)=0</formula>
    </cfRule>
  </conditionalFormatting>
  <conditionalFormatting sqref="D10:D12">
    <cfRule type="expression" dxfId="139" priority="206">
      <formula>MOD(ROW(),2)=0</formula>
    </cfRule>
  </conditionalFormatting>
  <conditionalFormatting sqref="A30:A31">
    <cfRule type="expression" dxfId="138" priority="198">
      <formula>MOD(ROW(),2)=0</formula>
    </cfRule>
  </conditionalFormatting>
  <conditionalFormatting sqref="B45">
    <cfRule type="expression" dxfId="137" priority="205">
      <formula>MOD(ROW(),2)=0</formula>
    </cfRule>
  </conditionalFormatting>
  <conditionalFormatting sqref="A27:A29 A32">
    <cfRule type="expression" dxfId="136" priority="200">
      <formula>MOD(ROW(),2)=0</formula>
    </cfRule>
  </conditionalFormatting>
  <conditionalFormatting sqref="P53">
    <cfRule type="expression" dxfId="135" priority="203">
      <formula>MOD(ROW(),2)=0</formula>
    </cfRule>
  </conditionalFormatting>
  <conditionalFormatting sqref="A10:A12">
    <cfRule type="expression" dxfId="134" priority="202">
      <formula>MOD(ROW(),2)=0</formula>
    </cfRule>
  </conditionalFormatting>
  <conditionalFormatting sqref="A16:A22">
    <cfRule type="expression" dxfId="133" priority="201">
      <formula>MOD(ROW(),2)=0</formula>
    </cfRule>
  </conditionalFormatting>
  <conditionalFormatting sqref="A45">
    <cfRule type="expression" dxfId="132" priority="196">
      <formula>MOD(ROW(),2)=0</formula>
    </cfRule>
  </conditionalFormatting>
  <conditionalFormatting sqref="B59">
    <cfRule type="expression" dxfId="131" priority="189">
      <formula>MOD(ROW(),2)=0</formula>
    </cfRule>
  </conditionalFormatting>
  <conditionalFormatting sqref="B58">
    <cfRule type="expression" dxfId="130" priority="188">
      <formula>MOD(ROW(),2)=0</formula>
    </cfRule>
  </conditionalFormatting>
  <conditionalFormatting sqref="B56:B57">
    <cfRule type="expression" dxfId="129" priority="187">
      <formula>MOD(ROW(),2)=0</formula>
    </cfRule>
  </conditionalFormatting>
  <conditionalFormatting sqref="C91:L91">
    <cfRule type="expression" dxfId="128" priority="182">
      <formula>MOD(ROW(),2)=0</formula>
    </cfRule>
  </conditionalFormatting>
  <conditionalFormatting sqref="B91">
    <cfRule type="expression" dxfId="127" priority="181">
      <formula>MOD(ROW(),2)=0</formula>
    </cfRule>
  </conditionalFormatting>
  <conditionalFormatting sqref="L53">
    <cfRule type="expression" dxfId="126" priority="178">
      <formula>MOD(ROW(),2)=0</formula>
    </cfRule>
  </conditionalFormatting>
  <conditionalFormatting sqref="L33">
    <cfRule type="expression" dxfId="125" priority="177">
      <formula>MOD(ROW(),2)=0</formula>
    </cfRule>
  </conditionalFormatting>
  <conditionalFormatting sqref="L23">
    <cfRule type="expression" dxfId="124" priority="176">
      <formula>MOD(ROW(),2)=0</formula>
    </cfRule>
  </conditionalFormatting>
  <conditionalFormatting sqref="L13">
    <cfRule type="expression" dxfId="123" priority="175">
      <formula>MOD(ROW(),2)=0</formula>
    </cfRule>
  </conditionalFormatting>
  <conditionalFormatting sqref="N53">
    <cfRule type="expression" dxfId="122" priority="174">
      <formula>MOD(ROW(),2)=0</formula>
    </cfRule>
  </conditionalFormatting>
  <conditionalFormatting sqref="N33">
    <cfRule type="expression" dxfId="121" priority="173">
      <formula>MOD(ROW(),2)=0</formula>
    </cfRule>
  </conditionalFormatting>
  <conditionalFormatting sqref="N23">
    <cfRule type="expression" dxfId="120" priority="172">
      <formula>MOD(ROW(),2)=0</formula>
    </cfRule>
  </conditionalFormatting>
  <conditionalFormatting sqref="N13">
    <cfRule type="expression" dxfId="119" priority="171">
      <formula>MOD(ROW(),2)=0</formula>
    </cfRule>
  </conditionalFormatting>
  <conditionalFormatting sqref="R53">
    <cfRule type="expression" dxfId="118" priority="170">
      <formula>MOD(ROW(),2)=0</formula>
    </cfRule>
  </conditionalFormatting>
  <conditionalFormatting sqref="R33">
    <cfRule type="expression" dxfId="117" priority="169">
      <formula>MOD(ROW(),2)=0</formula>
    </cfRule>
  </conditionalFormatting>
  <conditionalFormatting sqref="B84 D84">
    <cfRule type="expression" dxfId="116" priority="166">
      <formula>MOD(ROW(),2)=0</formula>
    </cfRule>
  </conditionalFormatting>
  <conditionalFormatting sqref="V79">
    <cfRule type="expression" dxfId="115" priority="164">
      <formula>MOD(ROW(),2)=0</formula>
    </cfRule>
  </conditionalFormatting>
  <conditionalFormatting sqref="A56">
    <cfRule type="expression" dxfId="114" priority="163">
      <formula>MOD(ROW(),2)=0</formula>
    </cfRule>
  </conditionalFormatting>
  <conditionalFormatting sqref="A60:A61">
    <cfRule type="expression" dxfId="113" priority="162">
      <formula>MOD(ROW(),2)=0</formula>
    </cfRule>
  </conditionalFormatting>
  <conditionalFormatting sqref="A59">
    <cfRule type="expression" dxfId="112" priority="160">
      <formula>MOD(ROW(),2)=0</formula>
    </cfRule>
  </conditionalFormatting>
  <conditionalFormatting sqref="A58">
    <cfRule type="expression" dxfId="111" priority="159">
      <formula>MOD(ROW(),2)=0</formula>
    </cfRule>
  </conditionalFormatting>
  <conditionalFormatting sqref="A57">
    <cfRule type="expression" dxfId="110" priority="158">
      <formula>MOD(ROW(),2)=0</formula>
    </cfRule>
  </conditionalFormatting>
  <conditionalFormatting sqref="N10:N11">
    <cfRule type="expression" dxfId="109" priority="157">
      <formula>MOD(ROW(),2)=0</formula>
    </cfRule>
  </conditionalFormatting>
  <conditionalFormatting sqref="N12">
    <cfRule type="expression" dxfId="108" priority="156">
      <formula>MOD(ROW(),2)=0</formula>
    </cfRule>
  </conditionalFormatting>
  <conditionalFormatting sqref="N16">
    <cfRule type="expression" dxfId="107" priority="155">
      <formula>MOD(ROW(),2)=0</formula>
    </cfRule>
  </conditionalFormatting>
  <conditionalFormatting sqref="N17">
    <cfRule type="expression" dxfId="106" priority="154">
      <formula>MOD(ROW(),2)=0</formula>
    </cfRule>
  </conditionalFormatting>
  <conditionalFormatting sqref="N18">
    <cfRule type="expression" dxfId="105" priority="153">
      <formula>MOD(ROW(),2)=0</formula>
    </cfRule>
  </conditionalFormatting>
  <conditionalFormatting sqref="N19">
    <cfRule type="expression" dxfId="104" priority="152">
      <formula>MOD(ROW(),2)=0</formula>
    </cfRule>
  </conditionalFormatting>
  <conditionalFormatting sqref="N20">
    <cfRule type="expression" dxfId="103" priority="151">
      <formula>MOD(ROW(),2)=0</formula>
    </cfRule>
  </conditionalFormatting>
  <conditionalFormatting sqref="N21">
    <cfRule type="expression" dxfId="102" priority="150">
      <formula>MOD(ROW(),2)=0</formula>
    </cfRule>
  </conditionalFormatting>
  <conditionalFormatting sqref="N22">
    <cfRule type="expression" dxfId="101" priority="149">
      <formula>MOD(ROW(),2)=0</formula>
    </cfRule>
  </conditionalFormatting>
  <conditionalFormatting sqref="N26">
    <cfRule type="expression" dxfId="100" priority="148">
      <formula>MOD(ROW(),2)=0</formula>
    </cfRule>
  </conditionalFormatting>
  <conditionalFormatting sqref="N27">
    <cfRule type="expression" dxfId="99" priority="147">
      <formula>MOD(ROW(),2)=0</formula>
    </cfRule>
  </conditionalFormatting>
  <conditionalFormatting sqref="N28">
    <cfRule type="expression" dxfId="98" priority="146">
      <formula>MOD(ROW(),2)=0</formula>
    </cfRule>
  </conditionalFormatting>
  <conditionalFormatting sqref="N29">
    <cfRule type="expression" dxfId="97" priority="145">
      <formula>MOD(ROW(),2)=0</formula>
    </cfRule>
  </conditionalFormatting>
  <conditionalFormatting sqref="N30">
    <cfRule type="expression" dxfId="96" priority="144">
      <formula>MOD(ROW(),2)=0</formula>
    </cfRule>
  </conditionalFormatting>
  <conditionalFormatting sqref="N31">
    <cfRule type="expression" dxfId="95" priority="143">
      <formula>MOD(ROW(),2)=0</formula>
    </cfRule>
  </conditionalFormatting>
  <conditionalFormatting sqref="N32">
    <cfRule type="expression" dxfId="94" priority="142">
      <formula>MOD(ROW(),2)=0</formula>
    </cfRule>
  </conditionalFormatting>
  <conditionalFormatting sqref="N36">
    <cfRule type="expression" dxfId="93" priority="141">
      <formula>MOD(ROW(),2)=0</formula>
    </cfRule>
  </conditionalFormatting>
  <conditionalFormatting sqref="N37">
    <cfRule type="expression" dxfId="92" priority="140">
      <formula>MOD(ROW(),2)=0</formula>
    </cfRule>
  </conditionalFormatting>
  <conditionalFormatting sqref="N38">
    <cfRule type="expression" dxfId="91" priority="131">
      <formula>MOD(ROW(),2)=0</formula>
    </cfRule>
  </conditionalFormatting>
  <conditionalFormatting sqref="N39">
    <cfRule type="expression" dxfId="90" priority="130">
      <formula>MOD(ROW(),2)=0</formula>
    </cfRule>
  </conditionalFormatting>
  <conditionalFormatting sqref="N40">
    <cfRule type="expression" dxfId="89" priority="129">
      <formula>MOD(ROW(),2)=0</formula>
    </cfRule>
  </conditionalFormatting>
  <conditionalFormatting sqref="N41">
    <cfRule type="expression" dxfId="88" priority="128">
      <formula>MOD(ROW(),2)=0</formula>
    </cfRule>
  </conditionalFormatting>
  <conditionalFormatting sqref="N42">
    <cfRule type="expression" dxfId="87" priority="127">
      <formula>MOD(ROW(),2)=0</formula>
    </cfRule>
  </conditionalFormatting>
  <conditionalFormatting sqref="N43">
    <cfRule type="expression" dxfId="86" priority="119">
      <formula>MOD(ROW(),2)=0</formula>
    </cfRule>
  </conditionalFormatting>
  <conditionalFormatting sqref="N44">
    <cfRule type="expression" dxfId="85" priority="118">
      <formula>MOD(ROW(),2)=0</formula>
    </cfRule>
  </conditionalFormatting>
  <conditionalFormatting sqref="N45">
    <cfRule type="expression" dxfId="84" priority="117">
      <formula>MOD(ROW(),2)=0</formula>
    </cfRule>
  </conditionalFormatting>
  <conditionalFormatting sqref="N46">
    <cfRule type="expression" dxfId="83" priority="116">
      <formula>MOD(ROW(),2)=0</formula>
    </cfRule>
  </conditionalFormatting>
  <conditionalFormatting sqref="N47">
    <cfRule type="expression" dxfId="82" priority="115">
      <formula>MOD(ROW(),2)=0</formula>
    </cfRule>
  </conditionalFormatting>
  <conditionalFormatting sqref="N48">
    <cfRule type="expression" dxfId="81" priority="114">
      <formula>MOD(ROW(),2)=0</formula>
    </cfRule>
  </conditionalFormatting>
  <conditionalFormatting sqref="N49">
    <cfRule type="expression" dxfId="80" priority="113">
      <formula>MOD(ROW(),2)=0</formula>
    </cfRule>
  </conditionalFormatting>
  <conditionalFormatting sqref="N50:N51">
    <cfRule type="expression" dxfId="79" priority="112">
      <formula>MOD(ROW(),2)=0</formula>
    </cfRule>
  </conditionalFormatting>
  <conditionalFormatting sqref="N52">
    <cfRule type="expression" dxfId="78" priority="111">
      <formula>MOD(ROW(),2)=0</formula>
    </cfRule>
  </conditionalFormatting>
  <conditionalFormatting sqref="N56">
    <cfRule type="expression" dxfId="77" priority="110">
      <formula>MOD(ROW(),2)=0</formula>
    </cfRule>
  </conditionalFormatting>
  <conditionalFormatting sqref="N57">
    <cfRule type="expression" dxfId="76" priority="109">
      <formula>MOD(ROW(),2)=0</formula>
    </cfRule>
  </conditionalFormatting>
  <conditionalFormatting sqref="N58">
    <cfRule type="expression" dxfId="75" priority="108">
      <formula>MOD(ROW(),2)=0</formula>
    </cfRule>
  </conditionalFormatting>
  <conditionalFormatting sqref="N59">
    <cfRule type="expression" dxfId="74" priority="107">
      <formula>MOD(ROW(),2)=0</formula>
    </cfRule>
  </conditionalFormatting>
  <conditionalFormatting sqref="N60">
    <cfRule type="expression" dxfId="73" priority="105">
      <formula>MOD(ROW(),2)=0</formula>
    </cfRule>
  </conditionalFormatting>
  <conditionalFormatting sqref="N61">
    <cfRule type="expression" dxfId="72" priority="104">
      <formula>MOD(ROW(),2)=0</formula>
    </cfRule>
  </conditionalFormatting>
  <conditionalFormatting sqref="N62">
    <cfRule type="expression" dxfId="71" priority="103">
      <formula>MOD(ROW(),2)=0</formula>
    </cfRule>
  </conditionalFormatting>
  <conditionalFormatting sqref="N63">
    <cfRule type="expression" dxfId="70" priority="99">
      <formula>MOD(ROW(),2)=0</formula>
    </cfRule>
  </conditionalFormatting>
  <conditionalFormatting sqref="N64">
    <cfRule type="expression" dxfId="69" priority="98">
      <formula>MOD(ROW(),2)=0</formula>
    </cfRule>
  </conditionalFormatting>
  <conditionalFormatting sqref="N65">
    <cfRule type="expression" dxfId="68" priority="97">
      <formula>MOD(ROW(),2)=0</formula>
    </cfRule>
  </conditionalFormatting>
  <conditionalFormatting sqref="N66">
    <cfRule type="expression" dxfId="67" priority="95">
      <formula>MOD(ROW(),2)=0</formula>
    </cfRule>
  </conditionalFormatting>
  <conditionalFormatting sqref="N67">
    <cfRule type="expression" dxfId="66" priority="94">
      <formula>MOD(ROW(),2)=0</formula>
    </cfRule>
  </conditionalFormatting>
  <conditionalFormatting sqref="N68">
    <cfRule type="expression" dxfId="65" priority="93">
      <formula>MOD(ROW(),2)=0</formula>
    </cfRule>
  </conditionalFormatting>
  <conditionalFormatting sqref="N69:N71">
    <cfRule type="expression" dxfId="64" priority="92">
      <formula>MOD(ROW(),2)=0</formula>
    </cfRule>
  </conditionalFormatting>
  <conditionalFormatting sqref="N72:N77">
    <cfRule type="expression" dxfId="63" priority="90">
      <formula>MOD(ROW(),2)=0</formula>
    </cfRule>
  </conditionalFormatting>
  <conditionalFormatting sqref="N78">
    <cfRule type="expression" dxfId="62" priority="88">
      <formula>MOD(ROW(),2)=0</formula>
    </cfRule>
  </conditionalFormatting>
  <conditionalFormatting sqref="R10:R11">
    <cfRule type="expression" dxfId="61" priority="87">
      <formula>MOD(ROW(),2)=0</formula>
    </cfRule>
  </conditionalFormatting>
  <conditionalFormatting sqref="R12">
    <cfRule type="expression" dxfId="60" priority="86">
      <formula>MOD(ROW(),2)=0</formula>
    </cfRule>
  </conditionalFormatting>
  <conditionalFormatting sqref="R16">
    <cfRule type="expression" dxfId="59" priority="85">
      <formula>MOD(ROW(),2)=0</formula>
    </cfRule>
  </conditionalFormatting>
  <conditionalFormatting sqref="R17">
    <cfRule type="expression" dxfId="58" priority="84">
      <formula>MOD(ROW(),2)=0</formula>
    </cfRule>
  </conditionalFormatting>
  <conditionalFormatting sqref="R18">
    <cfRule type="expression" dxfId="57" priority="83">
      <formula>MOD(ROW(),2)=0</formula>
    </cfRule>
  </conditionalFormatting>
  <conditionalFormatting sqref="R19">
    <cfRule type="expression" dxfId="56" priority="82">
      <formula>MOD(ROW(),2)=0</formula>
    </cfRule>
  </conditionalFormatting>
  <conditionalFormatting sqref="R20">
    <cfRule type="expression" dxfId="55" priority="81">
      <formula>MOD(ROW(),2)=0</formula>
    </cfRule>
  </conditionalFormatting>
  <conditionalFormatting sqref="R21">
    <cfRule type="expression" dxfId="54" priority="80">
      <formula>MOD(ROW(),2)=0</formula>
    </cfRule>
  </conditionalFormatting>
  <conditionalFormatting sqref="R22">
    <cfRule type="expression" dxfId="53" priority="79">
      <formula>MOD(ROW(),2)=0</formula>
    </cfRule>
  </conditionalFormatting>
  <conditionalFormatting sqref="R26">
    <cfRule type="expression" dxfId="52" priority="78">
      <formula>MOD(ROW(),2)=0</formula>
    </cfRule>
  </conditionalFormatting>
  <conditionalFormatting sqref="R27:R32">
    <cfRule type="expression" dxfId="51" priority="77">
      <formula>MOD(ROW(),2)=0</formula>
    </cfRule>
  </conditionalFormatting>
  <conditionalFormatting sqref="T10:T11">
    <cfRule type="expression" dxfId="50" priority="74">
      <formula>MOD(ROW(),2)=0</formula>
    </cfRule>
  </conditionalFormatting>
  <conditionalFormatting sqref="V10:V11">
    <cfRule type="expression" dxfId="49" priority="72">
      <formula>MOD(ROW(),2)=0</formula>
    </cfRule>
  </conditionalFormatting>
  <conditionalFormatting sqref="V12">
    <cfRule type="expression" dxfId="48" priority="71">
      <formula>MOD(ROW(),2)=0</formula>
    </cfRule>
  </conditionalFormatting>
  <conditionalFormatting sqref="V16">
    <cfRule type="expression" dxfId="47" priority="70">
      <formula>MOD(ROW(),2)=0</formula>
    </cfRule>
  </conditionalFormatting>
  <conditionalFormatting sqref="V17">
    <cfRule type="expression" dxfId="46" priority="69">
      <formula>MOD(ROW(),2)=0</formula>
    </cfRule>
  </conditionalFormatting>
  <conditionalFormatting sqref="V18">
    <cfRule type="expression" dxfId="45" priority="68">
      <formula>MOD(ROW(),2)=0</formula>
    </cfRule>
  </conditionalFormatting>
  <conditionalFormatting sqref="V19">
    <cfRule type="expression" dxfId="44" priority="67">
      <formula>MOD(ROW(),2)=0</formula>
    </cfRule>
  </conditionalFormatting>
  <conditionalFormatting sqref="V20">
    <cfRule type="expression" dxfId="43" priority="66">
      <formula>MOD(ROW(),2)=0</formula>
    </cfRule>
  </conditionalFormatting>
  <conditionalFormatting sqref="V21">
    <cfRule type="expression" dxfId="42" priority="65">
      <formula>MOD(ROW(),2)=0</formula>
    </cfRule>
  </conditionalFormatting>
  <conditionalFormatting sqref="V22">
    <cfRule type="expression" dxfId="41" priority="64">
      <formula>MOD(ROW(),2)=0</formula>
    </cfRule>
  </conditionalFormatting>
  <conditionalFormatting sqref="V26">
    <cfRule type="expression" dxfId="40" priority="63">
      <formula>MOD(ROW(),2)=0</formula>
    </cfRule>
  </conditionalFormatting>
  <conditionalFormatting sqref="V27">
    <cfRule type="expression" dxfId="39" priority="62">
      <formula>MOD(ROW(),2)=0</formula>
    </cfRule>
  </conditionalFormatting>
  <conditionalFormatting sqref="V28">
    <cfRule type="expression" dxfId="38" priority="61">
      <formula>MOD(ROW(),2)=0</formula>
    </cfRule>
  </conditionalFormatting>
  <conditionalFormatting sqref="V29">
    <cfRule type="expression" dxfId="37" priority="60">
      <formula>MOD(ROW(),2)=0</formula>
    </cfRule>
  </conditionalFormatting>
  <conditionalFormatting sqref="V30">
    <cfRule type="expression" dxfId="36" priority="59">
      <formula>MOD(ROW(),2)=0</formula>
    </cfRule>
  </conditionalFormatting>
  <conditionalFormatting sqref="V31">
    <cfRule type="expression" dxfId="35" priority="58">
      <formula>MOD(ROW(),2)=0</formula>
    </cfRule>
  </conditionalFormatting>
  <conditionalFormatting sqref="V32">
    <cfRule type="expression" dxfId="34" priority="57">
      <formula>MOD(ROW(),2)=0</formula>
    </cfRule>
  </conditionalFormatting>
  <conditionalFormatting sqref="V36">
    <cfRule type="expression" dxfId="33" priority="56">
      <formula>MOD(ROW(),2)=0</formula>
    </cfRule>
  </conditionalFormatting>
  <conditionalFormatting sqref="V37">
    <cfRule type="expression" dxfId="32" priority="55">
      <formula>MOD(ROW(),2)=0</formula>
    </cfRule>
  </conditionalFormatting>
  <conditionalFormatting sqref="V38">
    <cfRule type="expression" dxfId="31" priority="46">
      <formula>MOD(ROW(),2)=0</formula>
    </cfRule>
  </conditionalFormatting>
  <conditionalFormatting sqref="V39">
    <cfRule type="expression" dxfId="30" priority="45">
      <formula>MOD(ROW(),2)=0</formula>
    </cfRule>
  </conditionalFormatting>
  <conditionalFormatting sqref="V41">
    <cfRule type="expression" dxfId="29" priority="44">
      <formula>MOD(ROW(),2)=0</formula>
    </cfRule>
  </conditionalFormatting>
  <conditionalFormatting sqref="V40">
    <cfRule type="expression" dxfId="28" priority="43">
      <formula>MOD(ROW(),2)=0</formula>
    </cfRule>
  </conditionalFormatting>
  <conditionalFormatting sqref="V42">
    <cfRule type="expression" dxfId="27" priority="42">
      <formula>MOD(ROW(),2)=0</formula>
    </cfRule>
  </conditionalFormatting>
  <conditionalFormatting sqref="V43">
    <cfRule type="expression" dxfId="26" priority="34">
      <formula>MOD(ROW(),2)=0</formula>
    </cfRule>
  </conditionalFormatting>
  <conditionalFormatting sqref="V44">
    <cfRule type="expression" dxfId="25" priority="33">
      <formula>MOD(ROW(),2)=0</formula>
    </cfRule>
  </conditionalFormatting>
  <conditionalFormatting sqref="V45">
    <cfRule type="expression" dxfId="24" priority="32">
      <formula>MOD(ROW(),2)=0</formula>
    </cfRule>
  </conditionalFormatting>
  <conditionalFormatting sqref="V46">
    <cfRule type="expression" dxfId="23" priority="31">
      <formula>MOD(ROW(),2)=0</formula>
    </cfRule>
  </conditionalFormatting>
  <conditionalFormatting sqref="V47">
    <cfRule type="expression" dxfId="22" priority="30">
      <formula>MOD(ROW(),2)=0</formula>
    </cfRule>
  </conditionalFormatting>
  <conditionalFormatting sqref="V48">
    <cfRule type="expression" dxfId="21" priority="29">
      <formula>MOD(ROW(),2)=0</formula>
    </cfRule>
  </conditionalFormatting>
  <conditionalFormatting sqref="V50:V51">
    <cfRule type="expression" dxfId="20" priority="28">
      <formula>MOD(ROW(),2)=0</formula>
    </cfRule>
  </conditionalFormatting>
  <conditionalFormatting sqref="V49">
    <cfRule type="expression" dxfId="19" priority="27">
      <formula>MOD(ROW(),2)=0</formula>
    </cfRule>
  </conditionalFormatting>
  <conditionalFormatting sqref="V52">
    <cfRule type="expression" dxfId="18" priority="26">
      <formula>MOD(ROW(),2)=0</formula>
    </cfRule>
  </conditionalFormatting>
  <conditionalFormatting sqref="V56">
    <cfRule type="expression" dxfId="17" priority="25">
      <formula>MOD(ROW(),2)=0</formula>
    </cfRule>
  </conditionalFormatting>
  <conditionalFormatting sqref="V57">
    <cfRule type="expression" dxfId="16" priority="24">
      <formula>MOD(ROW(),2)=0</formula>
    </cfRule>
  </conditionalFormatting>
  <conditionalFormatting sqref="V58">
    <cfRule type="expression" dxfId="15" priority="23">
      <formula>MOD(ROW(),2)=0</formula>
    </cfRule>
  </conditionalFormatting>
  <conditionalFormatting sqref="V59">
    <cfRule type="expression" dxfId="14" priority="22">
      <formula>MOD(ROW(),2)=0</formula>
    </cfRule>
  </conditionalFormatting>
  <conditionalFormatting sqref="V60">
    <cfRule type="expression" dxfId="13" priority="20">
      <formula>MOD(ROW(),2)=0</formula>
    </cfRule>
  </conditionalFormatting>
  <conditionalFormatting sqref="V61">
    <cfRule type="expression" dxfId="12" priority="19">
      <formula>MOD(ROW(),2)=0</formula>
    </cfRule>
  </conditionalFormatting>
  <conditionalFormatting sqref="V62">
    <cfRule type="expression" dxfId="11" priority="18">
      <formula>MOD(ROW(),2)=0</formula>
    </cfRule>
  </conditionalFormatting>
  <conditionalFormatting sqref="V63">
    <cfRule type="expression" dxfId="10" priority="15">
      <formula>MOD(ROW(),2)=0</formula>
    </cfRule>
  </conditionalFormatting>
  <conditionalFormatting sqref="V64">
    <cfRule type="expression" dxfId="9" priority="13">
      <formula>MOD(ROW(),2)=0</formula>
    </cfRule>
  </conditionalFormatting>
  <conditionalFormatting sqref="V65">
    <cfRule type="expression" dxfId="8" priority="12">
      <formula>MOD(ROW(),2)=0</formula>
    </cfRule>
  </conditionalFormatting>
  <conditionalFormatting sqref="V66">
    <cfRule type="expression" dxfId="7" priority="10">
      <formula>MOD(ROW(),2)=0</formula>
    </cfRule>
  </conditionalFormatting>
  <conditionalFormatting sqref="V67">
    <cfRule type="expression" dxfId="6" priority="9">
      <formula>MOD(ROW(),2)=0</formula>
    </cfRule>
  </conditionalFormatting>
  <conditionalFormatting sqref="V68">
    <cfRule type="expression" dxfId="5" priority="8">
      <formula>MOD(ROW(),2)=0</formula>
    </cfRule>
  </conditionalFormatting>
  <conditionalFormatting sqref="V72:V77">
    <cfRule type="expression" dxfId="4" priority="7">
      <formula>MOD(ROW(),2)=0</formula>
    </cfRule>
  </conditionalFormatting>
  <conditionalFormatting sqref="V69:V71">
    <cfRule type="expression" dxfId="3" priority="6">
      <formula>MOD(ROW(),2)=0</formula>
    </cfRule>
  </conditionalFormatting>
  <conditionalFormatting sqref="V78">
    <cfRule type="expression" dxfId="2" priority="3">
      <formula>MOD(ROW(),2)=0</formula>
    </cfRule>
  </conditionalFormatting>
  <conditionalFormatting sqref="D77">
    <cfRule type="expression" dxfId="1" priority="2">
      <formula>MOD(ROW(),2)=0</formula>
    </cfRule>
  </conditionalFormatting>
  <conditionalFormatting sqref="B90:W90">
    <cfRule type="expression" dxfId="0" priority="1">
      <formula>MOD(ROW(),2)=0</formula>
    </cfRule>
  </conditionalFormatting>
  <pageMargins left="0.7" right="0.7" top="0.75" bottom="0.75" header="0.3" footer="0.3"/>
  <pageSetup scale="50" orientation="landscape" r:id="rId1"/>
  <headerFooter>
    <oddHeader>&amp;RFiled: 2023-03-08
EB-2022-0200
Exhibit I.1.10-GEC-67
Attachment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6D52C-2D8B-4DD0-A17E-B7F70BE35BD5}">
  <sheetPr codeName="Sheet6"/>
  <dimension ref="A2:M55"/>
  <sheetViews>
    <sheetView tabSelected="1" view="pageBreakPreview" zoomScale="60" zoomScaleNormal="100" workbookViewId="0">
      <selection activeCell="M55" sqref="A1:M55"/>
    </sheetView>
  </sheetViews>
  <sheetFormatPr defaultColWidth="9.08984375" defaultRowHeight="14.5" x14ac:dyDescent="0.35"/>
  <cols>
    <col min="1" max="1" width="10.54296875" style="8" bestFit="1" customWidth="1"/>
    <col min="2" max="2" width="19.26953125" style="8" customWidth="1"/>
    <col min="3" max="3" width="15.81640625" style="8" customWidth="1"/>
    <col min="4" max="4" width="9.36328125" style="8" bestFit="1" customWidth="1"/>
    <col min="5" max="5" width="15.54296875" style="8" customWidth="1"/>
    <col min="6" max="6" width="13.1796875" style="8" customWidth="1"/>
    <col min="7" max="7" width="16.90625" style="8" customWidth="1"/>
    <col min="8" max="8" width="40.453125" style="8" bestFit="1" customWidth="1"/>
    <col min="9" max="9" width="26.6328125" style="8" customWidth="1"/>
    <col min="10" max="10" width="31.453125" style="8" bestFit="1" customWidth="1"/>
    <col min="11" max="11" width="15.54296875" style="8" bestFit="1" customWidth="1"/>
    <col min="12" max="13" width="12" style="8" bestFit="1" customWidth="1"/>
    <col min="14" max="16384" width="9.08984375" style="8"/>
  </cols>
  <sheetData>
    <row r="2" spans="1:13" x14ac:dyDescent="0.35">
      <c r="A2" s="8" t="s">
        <v>102</v>
      </c>
      <c r="B2" s="8" t="s">
        <v>103</v>
      </c>
      <c r="C2" s="8" t="s">
        <v>104</v>
      </c>
      <c r="D2" s="8" t="s">
        <v>105</v>
      </c>
      <c r="E2" s="8" t="s">
        <v>106</v>
      </c>
      <c r="F2" s="8" t="s">
        <v>107</v>
      </c>
      <c r="G2" s="8" t="s">
        <v>108</v>
      </c>
      <c r="H2" s="8" t="s">
        <v>109</v>
      </c>
      <c r="I2" s="8" t="s">
        <v>110</v>
      </c>
      <c r="J2" s="8" t="s">
        <v>111</v>
      </c>
      <c r="K2" s="8" t="s">
        <v>112</v>
      </c>
      <c r="L2" s="8" t="s">
        <v>113</v>
      </c>
      <c r="M2" s="8" t="s">
        <v>114</v>
      </c>
    </row>
    <row r="3" spans="1:13" x14ac:dyDescent="0.35">
      <c r="A3" s="8">
        <v>442</v>
      </c>
      <c r="B3" s="9">
        <v>2805060.39</v>
      </c>
      <c r="C3" s="8">
        <v>2050</v>
      </c>
      <c r="D3" s="8">
        <v>40</v>
      </c>
      <c r="E3" s="8" t="s">
        <v>115</v>
      </c>
      <c r="F3" s="8">
        <v>0</v>
      </c>
      <c r="G3" s="9">
        <v>6282181.0899999999</v>
      </c>
      <c r="H3" s="8">
        <v>2418318.17</v>
      </c>
      <c r="I3" s="8">
        <v>125758</v>
      </c>
      <c r="J3" s="8">
        <v>2.00182067658288E-2</v>
      </c>
      <c r="K3" s="8">
        <v>20.6812562191888</v>
      </c>
      <c r="L3" s="8">
        <v>0.44651059079864902</v>
      </c>
      <c r="M3" s="8">
        <v>17.7968615793277</v>
      </c>
    </row>
    <row r="4" spans="1:13" x14ac:dyDescent="0.35">
      <c r="A4" s="8">
        <v>443.01</v>
      </c>
      <c r="B4" s="9">
        <v>4023543.84</v>
      </c>
      <c r="C4" s="8">
        <v>2050</v>
      </c>
      <c r="D4" s="8">
        <v>45</v>
      </c>
      <c r="E4" s="8" t="s">
        <v>116</v>
      </c>
      <c r="F4" s="8">
        <v>0</v>
      </c>
      <c r="G4" s="9">
        <v>5804412.46</v>
      </c>
      <c r="H4" s="8">
        <v>3300033.37</v>
      </c>
      <c r="I4" s="8">
        <v>70878</v>
      </c>
      <c r="J4" s="8">
        <v>1.2211055035878699E-2</v>
      </c>
      <c r="K4" s="8">
        <v>15.8367537354367</v>
      </c>
      <c r="L4" s="8">
        <v>0.69318709993948302</v>
      </c>
      <c r="M4" s="8">
        <v>28.999333827493</v>
      </c>
    </row>
    <row r="5" spans="1:13" x14ac:dyDescent="0.35">
      <c r="A5" s="8">
        <v>443.02</v>
      </c>
      <c r="B5" s="9">
        <v>11363395.92</v>
      </c>
      <c r="C5" s="8">
        <v>2050</v>
      </c>
      <c r="D5" s="8">
        <v>55</v>
      </c>
      <c r="E5" s="8" t="s">
        <v>116</v>
      </c>
      <c r="F5" s="8">
        <v>0</v>
      </c>
      <c r="G5" s="9">
        <v>21554521.93</v>
      </c>
      <c r="H5" s="8">
        <v>7452428.9400000004</v>
      </c>
      <c r="I5" s="8">
        <v>366664</v>
      </c>
      <c r="J5" s="8">
        <v>1.7011001273457602E-2</v>
      </c>
      <c r="K5" s="8">
        <v>24.4633389615963</v>
      </c>
      <c r="L5" s="8">
        <v>0.52719313176620297</v>
      </c>
      <c r="M5" s="8">
        <v>16.555404207705401</v>
      </c>
    </row>
    <row r="6" spans="1:13" x14ac:dyDescent="0.35">
      <c r="A6" s="8">
        <v>451</v>
      </c>
      <c r="B6" s="9">
        <v>45841824.509999998</v>
      </c>
      <c r="C6" s="8">
        <v>2050</v>
      </c>
      <c r="D6" s="8">
        <v>55</v>
      </c>
      <c r="E6" s="8" t="s">
        <v>116</v>
      </c>
      <c r="F6" s="8">
        <v>0</v>
      </c>
      <c r="G6" s="9">
        <v>74762353.599999994</v>
      </c>
      <c r="H6" s="8">
        <v>44754952.240000002</v>
      </c>
      <c r="I6" s="8">
        <v>1306142</v>
      </c>
      <c r="J6" s="8">
        <v>1.74705842861533E-2</v>
      </c>
      <c r="K6" s="8">
        <v>20.168238938895399</v>
      </c>
      <c r="L6" s="8">
        <v>0.613167219898759</v>
      </c>
      <c r="M6" s="8">
        <v>32.099774181935302</v>
      </c>
    </row>
    <row r="7" spans="1:13" x14ac:dyDescent="0.35">
      <c r="A7" s="8">
        <v>452</v>
      </c>
      <c r="B7" s="9">
        <v>47148031.880000003</v>
      </c>
      <c r="C7" s="8">
        <v>2050</v>
      </c>
      <c r="D7" s="8">
        <v>40</v>
      </c>
      <c r="E7" s="8" t="s">
        <v>117</v>
      </c>
      <c r="F7" s="8">
        <v>-0.11</v>
      </c>
      <c r="G7" s="9">
        <v>104433820.29000001</v>
      </c>
      <c r="H7" s="8">
        <v>56141776.310000002</v>
      </c>
      <c r="I7" s="8">
        <v>4739050</v>
      </c>
      <c r="J7" s="8">
        <v>4.5378498908114601E-2</v>
      </c>
      <c r="K7" s="8">
        <v>17.404050317860801</v>
      </c>
      <c r="L7" s="8">
        <v>0.45146324963575601</v>
      </c>
      <c r="M7" s="8">
        <v>21.2780484249677</v>
      </c>
    </row>
    <row r="8" spans="1:13" x14ac:dyDescent="0.35">
      <c r="A8" s="8">
        <v>453</v>
      </c>
      <c r="B8" s="9">
        <v>50040539.740000002</v>
      </c>
      <c r="C8" s="8">
        <v>2050</v>
      </c>
      <c r="D8" s="8">
        <v>45</v>
      </c>
      <c r="E8" s="8" t="s">
        <v>118</v>
      </c>
      <c r="F8" s="8">
        <v>-0.34</v>
      </c>
      <c r="G8" s="9">
        <v>143144394.63710001</v>
      </c>
      <c r="H8" s="8">
        <v>69709680.810000002</v>
      </c>
      <c r="I8" s="8">
        <v>7057598</v>
      </c>
      <c r="J8" s="8">
        <v>4.9304047272632899E-2</v>
      </c>
      <c r="K8" s="8">
        <v>20.764894480659301</v>
      </c>
      <c r="L8" s="8">
        <v>0.34958085412190198</v>
      </c>
      <c r="M8" s="8">
        <v>16.363011746262799</v>
      </c>
    </row>
    <row r="9" spans="1:13" x14ac:dyDescent="0.35">
      <c r="A9" s="8">
        <v>454</v>
      </c>
      <c r="B9" s="9">
        <v>8575935.5600000005</v>
      </c>
      <c r="C9" s="8">
        <v>2050</v>
      </c>
      <c r="D9" s="8">
        <v>40</v>
      </c>
      <c r="E9" s="8" t="s">
        <v>119</v>
      </c>
      <c r="F9" s="8">
        <v>0</v>
      </c>
      <c r="G9" s="9">
        <v>13364517.02</v>
      </c>
      <c r="H9" s="8">
        <v>5494383.2400000002</v>
      </c>
      <c r="I9" s="8">
        <v>215267</v>
      </c>
      <c r="J9" s="8">
        <v>1.6107353500156602E-2</v>
      </c>
      <c r="K9" s="8">
        <v>18.4297073896008</v>
      </c>
      <c r="L9" s="8">
        <v>0.64169438724692496</v>
      </c>
      <c r="M9" s="8">
        <v>17.3530161271776</v>
      </c>
    </row>
    <row r="10" spans="1:13" x14ac:dyDescent="0.35">
      <c r="A10" s="8">
        <v>455</v>
      </c>
      <c r="B10" s="9">
        <v>53298115.350000001</v>
      </c>
      <c r="C10" s="8">
        <v>2050</v>
      </c>
      <c r="D10" s="8">
        <v>55</v>
      </c>
      <c r="E10" s="8" t="s">
        <v>117</v>
      </c>
      <c r="F10" s="8">
        <v>-0.11</v>
      </c>
      <c r="G10" s="9">
        <v>201920080.43079999</v>
      </c>
      <c r="H10" s="8">
        <v>85691203.579999998</v>
      </c>
      <c r="I10" s="8">
        <v>7264186</v>
      </c>
      <c r="J10" s="8">
        <v>3.5975550249889597E-2</v>
      </c>
      <c r="K10" s="8">
        <v>23.7766160469494</v>
      </c>
      <c r="L10" s="8">
        <v>0.263956488311056</v>
      </c>
      <c r="M10" s="8">
        <v>18.4224001185327</v>
      </c>
    </row>
    <row r="11" spans="1:13" x14ac:dyDescent="0.35">
      <c r="A11" s="8">
        <v>456</v>
      </c>
      <c r="B11" s="9">
        <v>228311195.53999999</v>
      </c>
      <c r="C11" s="8">
        <v>2050</v>
      </c>
      <c r="D11" s="8">
        <v>40</v>
      </c>
      <c r="E11" s="8" t="s">
        <v>116</v>
      </c>
      <c r="F11" s="8">
        <v>-0.06</v>
      </c>
      <c r="G11" s="9">
        <v>682328756.58430004</v>
      </c>
      <c r="H11" s="8">
        <v>249504770.55000001</v>
      </c>
      <c r="I11" s="8">
        <v>23065924</v>
      </c>
      <c r="J11" s="8">
        <v>3.3804707448454499E-2</v>
      </c>
      <c r="K11" s="8">
        <v>21.6197634856909</v>
      </c>
      <c r="L11" s="8">
        <v>0.33460585287789002</v>
      </c>
      <c r="M11" s="8">
        <v>13.5309548968591</v>
      </c>
    </row>
    <row r="12" spans="1:13" x14ac:dyDescent="0.35">
      <c r="A12" s="8">
        <v>457</v>
      </c>
      <c r="B12" s="9">
        <v>51829827.640000001</v>
      </c>
      <c r="C12" s="8">
        <v>2050</v>
      </c>
      <c r="D12" s="8">
        <v>35</v>
      </c>
      <c r="E12" s="8" t="s">
        <v>117</v>
      </c>
      <c r="F12" s="8">
        <v>-0.15</v>
      </c>
      <c r="G12" s="9">
        <v>77194132.879999995</v>
      </c>
      <c r="H12" s="8">
        <v>48127058.590000004</v>
      </c>
      <c r="I12" s="8">
        <v>2303495</v>
      </c>
      <c r="J12" s="8">
        <v>2.9840285965525799E-2</v>
      </c>
      <c r="K12" s="8">
        <v>14.7224808200725</v>
      </c>
      <c r="L12" s="8">
        <v>0.67142185171728797</v>
      </c>
      <c r="M12" s="8">
        <v>20.481065309946899</v>
      </c>
    </row>
    <row r="13" spans="1:13" x14ac:dyDescent="0.35">
      <c r="A13" s="8">
        <v>461</v>
      </c>
      <c r="B13" s="9">
        <v>20599533.02</v>
      </c>
      <c r="C13" s="8">
        <v>2050</v>
      </c>
      <c r="D13" s="8">
        <v>60</v>
      </c>
      <c r="E13" s="8" t="s">
        <v>116</v>
      </c>
      <c r="F13" s="8">
        <v>0</v>
      </c>
      <c r="G13" s="9">
        <v>88171401.75</v>
      </c>
      <c r="H13" s="8">
        <v>25042738.210000001</v>
      </c>
      <c r="I13" s="8">
        <v>2473684</v>
      </c>
      <c r="J13" s="8">
        <v>2.8055400627675701E-2</v>
      </c>
      <c r="K13" s="8">
        <v>27.149576645609098</v>
      </c>
      <c r="L13" s="8">
        <v>0.23363054926139901</v>
      </c>
      <c r="M13" s="8">
        <v>12.571339554834699</v>
      </c>
    </row>
    <row r="14" spans="1:13" x14ac:dyDescent="0.35">
      <c r="A14" s="8">
        <v>462</v>
      </c>
      <c r="B14" s="9">
        <v>40353630.509999998</v>
      </c>
      <c r="C14" s="8">
        <v>2050</v>
      </c>
      <c r="D14" s="8">
        <v>50</v>
      </c>
      <c r="E14" s="8" t="s">
        <v>120</v>
      </c>
      <c r="F14" s="8">
        <v>-0.06</v>
      </c>
      <c r="G14" s="9">
        <v>163351957.93000001</v>
      </c>
      <c r="H14" s="8">
        <v>44967354.840000004</v>
      </c>
      <c r="I14" s="8">
        <v>5017376</v>
      </c>
      <c r="J14" s="8">
        <v>3.07151261826323E-2</v>
      </c>
      <c r="K14" s="8">
        <v>26.1768374969473</v>
      </c>
      <c r="L14" s="8">
        <v>0.24703487501075699</v>
      </c>
      <c r="M14" s="8">
        <v>10.839441744394399</v>
      </c>
    </row>
    <row r="15" spans="1:13" x14ac:dyDescent="0.35">
      <c r="A15" s="8">
        <v>463</v>
      </c>
      <c r="B15" s="9">
        <v>7167268.3499999996</v>
      </c>
      <c r="C15" s="8">
        <v>2050</v>
      </c>
      <c r="D15" s="8">
        <v>55</v>
      </c>
      <c r="E15" s="8" t="s">
        <v>120</v>
      </c>
      <c r="F15" s="8">
        <v>-7.0000000000000007E-2</v>
      </c>
      <c r="G15" s="9">
        <v>11252283.9</v>
      </c>
      <c r="H15" s="8">
        <v>6414778.0899999999</v>
      </c>
      <c r="I15" s="8">
        <v>206037</v>
      </c>
      <c r="J15" s="8">
        <v>1.8310682687272001E-2</v>
      </c>
      <c r="K15" s="8">
        <v>21.0804675579536</v>
      </c>
      <c r="L15" s="8">
        <v>0.63696120838188197</v>
      </c>
      <c r="M15" s="8">
        <v>28.343701589327999</v>
      </c>
    </row>
    <row r="16" spans="1:13" x14ac:dyDescent="0.35">
      <c r="A16" s="8">
        <v>464</v>
      </c>
      <c r="B16" s="9">
        <v>523641.78</v>
      </c>
      <c r="C16" s="8">
        <v>2050</v>
      </c>
      <c r="D16" s="8">
        <v>50</v>
      </c>
      <c r="E16" s="8" t="s">
        <v>120</v>
      </c>
      <c r="F16" s="8">
        <v>-0.06</v>
      </c>
      <c r="G16" s="9">
        <v>2920217.56</v>
      </c>
      <c r="H16" s="8">
        <v>661816.87</v>
      </c>
      <c r="I16" s="8">
        <v>100528</v>
      </c>
      <c r="J16" s="8">
        <v>3.4424832374475599E-2</v>
      </c>
      <c r="K16" s="8">
        <v>26.317836793317401</v>
      </c>
      <c r="L16" s="8">
        <v>0.179316016440912</v>
      </c>
      <c r="M16" s="8">
        <v>9.3024369252816896</v>
      </c>
    </row>
    <row r="17" spans="1:13" x14ac:dyDescent="0.35">
      <c r="A17" s="8">
        <v>465</v>
      </c>
      <c r="B17" s="9">
        <v>919330147.09000003</v>
      </c>
      <c r="C17" s="8">
        <v>2050</v>
      </c>
      <c r="D17" s="8">
        <v>60</v>
      </c>
      <c r="E17" s="8" t="s">
        <v>116</v>
      </c>
      <c r="F17" s="8">
        <v>-0.16</v>
      </c>
      <c r="G17" s="9">
        <v>2783251797.2038002</v>
      </c>
      <c r="H17" s="8">
        <v>1004646137.1900001</v>
      </c>
      <c r="I17" s="8">
        <v>86187728</v>
      </c>
      <c r="J17" s="8">
        <v>3.0966557925728701E-2</v>
      </c>
      <c r="K17" s="8">
        <v>25.952825728758299</v>
      </c>
      <c r="L17" s="8">
        <v>0.33030793261810099</v>
      </c>
      <c r="M17" s="8">
        <v>15.263081441161599</v>
      </c>
    </row>
    <row r="18" spans="1:13" x14ac:dyDescent="0.35">
      <c r="A18" s="8">
        <v>466</v>
      </c>
      <c r="B18" s="9">
        <v>331530581.56</v>
      </c>
      <c r="C18" s="8">
        <v>2050</v>
      </c>
      <c r="D18" s="8">
        <v>30</v>
      </c>
      <c r="E18" s="8" t="s">
        <v>116</v>
      </c>
      <c r="F18" s="8">
        <v>-7.0000000000000007E-2</v>
      </c>
      <c r="G18" s="9">
        <v>1005060038.76</v>
      </c>
      <c r="H18" s="8">
        <v>338500450.06999999</v>
      </c>
      <c r="I18" s="8">
        <v>38321598</v>
      </c>
      <c r="J18" s="8">
        <v>3.8128665474830299E-2</v>
      </c>
      <c r="K18" s="8">
        <v>19.166513987449999</v>
      </c>
      <c r="L18" s="8">
        <v>0.32986146973769698</v>
      </c>
      <c r="M18" s="8">
        <v>9.5886233847779803</v>
      </c>
    </row>
    <row r="19" spans="1:13" x14ac:dyDescent="0.35">
      <c r="A19" s="8">
        <v>467</v>
      </c>
      <c r="B19" s="9">
        <v>119798511.87</v>
      </c>
      <c r="C19" s="8">
        <v>2050</v>
      </c>
      <c r="D19" s="8">
        <v>40</v>
      </c>
      <c r="E19" s="8" t="s">
        <v>116</v>
      </c>
      <c r="F19" s="8">
        <v>-0.17</v>
      </c>
      <c r="G19" s="9">
        <v>395646541.68000001</v>
      </c>
      <c r="H19" s="8">
        <v>132783710.28</v>
      </c>
      <c r="I19" s="8">
        <v>14756768</v>
      </c>
      <c r="J19" s="8">
        <v>3.7297856660997497E-2</v>
      </c>
      <c r="K19" s="8">
        <v>23.076721704699398</v>
      </c>
      <c r="L19" s="8">
        <v>0.30279175791935398</v>
      </c>
      <c r="M19" s="8">
        <v>10.8065673720664</v>
      </c>
    </row>
    <row r="20" spans="1:13" x14ac:dyDescent="0.35">
      <c r="A20" s="8">
        <v>471</v>
      </c>
      <c r="B20" s="9">
        <v>12099618.74</v>
      </c>
      <c r="C20" s="8">
        <v>2050</v>
      </c>
      <c r="D20" s="8">
        <v>60</v>
      </c>
      <c r="E20" s="8" t="s">
        <v>116</v>
      </c>
      <c r="F20" s="8">
        <v>0</v>
      </c>
      <c r="G20" s="9">
        <v>63907559.649999999</v>
      </c>
      <c r="H20" s="8">
        <v>17190754.120000001</v>
      </c>
      <c r="I20" s="8">
        <v>1904842</v>
      </c>
      <c r="J20" s="8">
        <v>2.98062077543279E-2</v>
      </c>
      <c r="K20" s="8">
        <v>27.068987468366998</v>
      </c>
      <c r="L20" s="8">
        <v>0.18933000737730399</v>
      </c>
      <c r="M20" s="8">
        <v>11.796584584574999</v>
      </c>
    </row>
    <row r="21" spans="1:13" x14ac:dyDescent="0.35">
      <c r="A21" s="8">
        <v>472</v>
      </c>
      <c r="B21" s="9">
        <v>64014227.289999999</v>
      </c>
      <c r="C21" s="8">
        <v>2050</v>
      </c>
      <c r="D21" s="8">
        <v>40</v>
      </c>
      <c r="E21" s="8" t="s">
        <v>121</v>
      </c>
      <c r="F21" s="8">
        <v>0</v>
      </c>
      <c r="G21" s="9">
        <v>220832605.09</v>
      </c>
      <c r="H21" s="8">
        <v>75080262.180000007</v>
      </c>
      <c r="I21" s="8">
        <v>8303384</v>
      </c>
      <c r="J21" s="8">
        <v>3.7600353428860603E-2</v>
      </c>
      <c r="K21" s="8">
        <v>18.2883438380969</v>
      </c>
      <c r="L21" s="8">
        <v>0.28987670214690903</v>
      </c>
      <c r="M21" s="8">
        <v>15.6794128308356</v>
      </c>
    </row>
    <row r="22" spans="1:13" x14ac:dyDescent="0.35">
      <c r="A22" s="8">
        <v>472.31</v>
      </c>
      <c r="B22" s="9">
        <v>5056170.71</v>
      </c>
      <c r="C22" s="8">
        <v>2046</v>
      </c>
      <c r="D22" s="8">
        <v>40</v>
      </c>
      <c r="E22" s="8" t="s">
        <v>121</v>
      </c>
      <c r="F22" s="8">
        <v>0</v>
      </c>
      <c r="G22" s="9">
        <v>29662114.809999999</v>
      </c>
      <c r="H22" s="8">
        <v>9379387.2599999998</v>
      </c>
      <c r="I22" s="8">
        <v>1325428</v>
      </c>
      <c r="J22" s="8">
        <v>4.4684204362702998E-2</v>
      </c>
      <c r="K22" s="8">
        <v>18.554480231235399</v>
      </c>
      <c r="L22" s="8">
        <v>0.17045887464151399</v>
      </c>
      <c r="M22" s="8">
        <v>9.0885225673158896</v>
      </c>
    </row>
    <row r="23" spans="1:13" x14ac:dyDescent="0.35">
      <c r="A23" s="8">
        <v>472.32</v>
      </c>
      <c r="B23" s="9">
        <v>5549954.6900000004</v>
      </c>
      <c r="C23" s="8">
        <v>2046</v>
      </c>
      <c r="D23" s="8">
        <v>40</v>
      </c>
      <c r="E23" s="8" t="s">
        <v>121</v>
      </c>
      <c r="F23" s="8">
        <v>0</v>
      </c>
      <c r="G23" s="9">
        <v>23216545.940000001</v>
      </c>
      <c r="H23" s="8">
        <v>9567161.8200000003</v>
      </c>
      <c r="I23" s="8">
        <v>991735</v>
      </c>
      <c r="J23" s="8">
        <v>4.2716733254076801E-2</v>
      </c>
      <c r="K23" s="8">
        <v>17.880253714504502</v>
      </c>
      <c r="L23" s="8">
        <v>0.239051696335153</v>
      </c>
      <c r="M23" s="8">
        <v>12.801568368873401</v>
      </c>
    </row>
    <row r="24" spans="1:13" x14ac:dyDescent="0.35">
      <c r="A24" s="8">
        <v>472.33</v>
      </c>
      <c r="B24" s="9">
        <v>9778917.4900000002</v>
      </c>
      <c r="C24" s="8">
        <v>2026</v>
      </c>
      <c r="D24" s="8">
        <v>40</v>
      </c>
      <c r="E24" s="8" t="s">
        <v>121</v>
      </c>
      <c r="F24" s="8">
        <v>0</v>
      </c>
      <c r="G24" s="9">
        <v>19789902.039999999</v>
      </c>
      <c r="H24" s="8">
        <v>13708093.74</v>
      </c>
      <c r="I24" s="8">
        <v>2365393</v>
      </c>
      <c r="J24" s="8">
        <v>0.119525250565616</v>
      </c>
      <c r="K24" s="8">
        <v>4.1592024668086403</v>
      </c>
      <c r="L24" s="8">
        <v>0.49413673045144602</v>
      </c>
      <c r="M24" s="8">
        <v>26.767125383405901</v>
      </c>
    </row>
    <row r="25" spans="1:13" x14ac:dyDescent="0.35">
      <c r="A25" s="8">
        <v>472.34</v>
      </c>
      <c r="B25" s="9">
        <v>4069504.11</v>
      </c>
      <c r="C25" s="8">
        <v>2046</v>
      </c>
      <c r="D25" s="8">
        <v>40</v>
      </c>
      <c r="E25" s="8" t="s">
        <v>121</v>
      </c>
      <c r="F25" s="8">
        <v>0</v>
      </c>
      <c r="G25" s="9">
        <v>16737575.949999999</v>
      </c>
      <c r="H25" s="8">
        <v>6824520.7599999998</v>
      </c>
      <c r="I25" s="8">
        <v>704663</v>
      </c>
      <c r="J25" s="8">
        <v>4.21006603408422E-2</v>
      </c>
      <c r="K25" s="8">
        <v>17.976282525327399</v>
      </c>
      <c r="L25" s="8">
        <v>0.24313581143152299</v>
      </c>
      <c r="M25" s="8">
        <v>12.398188717106301</v>
      </c>
    </row>
    <row r="26" spans="1:13" x14ac:dyDescent="0.35">
      <c r="A26" s="8">
        <v>472.35</v>
      </c>
      <c r="B26" s="9">
        <v>3958251.83</v>
      </c>
      <c r="C26" s="8">
        <v>2023</v>
      </c>
      <c r="D26" s="8">
        <v>40</v>
      </c>
      <c r="E26" s="8" t="s">
        <v>121</v>
      </c>
      <c r="F26" s="8">
        <v>0</v>
      </c>
      <c r="G26" s="9">
        <v>15937296.630000001</v>
      </c>
      <c r="H26" s="8">
        <v>14257282.859999999</v>
      </c>
      <c r="I26" s="8">
        <v>8045939</v>
      </c>
      <c r="J26" s="8">
        <v>0.50484967349195897</v>
      </c>
      <c r="K26" s="8">
        <v>1.48881442987872</v>
      </c>
      <c r="L26" s="8">
        <v>0.248364068379645</v>
      </c>
      <c r="M26" s="8">
        <v>13.242269870144201</v>
      </c>
    </row>
    <row r="27" spans="1:13" x14ac:dyDescent="0.35">
      <c r="A27" s="8">
        <v>473.01</v>
      </c>
      <c r="B27" s="9">
        <v>268325814.99000001</v>
      </c>
      <c r="C27" s="8">
        <v>2050</v>
      </c>
      <c r="D27" s="8">
        <v>45</v>
      </c>
      <c r="E27" s="8" t="s">
        <v>122</v>
      </c>
      <c r="F27" s="8">
        <v>-0.36</v>
      </c>
      <c r="G27" s="9">
        <v>549648294.42019999</v>
      </c>
      <c r="H27" s="8">
        <v>330700800.51999998</v>
      </c>
      <c r="I27" s="8">
        <v>25654986</v>
      </c>
      <c r="J27" s="8">
        <v>4.6675276282012901E-2</v>
      </c>
      <c r="K27" s="8">
        <v>18.6076002987683</v>
      </c>
      <c r="L27" s="8">
        <v>0.48817729030351198</v>
      </c>
      <c r="M27" s="8">
        <v>23.360272064205699</v>
      </c>
    </row>
    <row r="28" spans="1:13" x14ac:dyDescent="0.35">
      <c r="A28" s="8">
        <v>473.02</v>
      </c>
      <c r="B28" s="9">
        <v>1384833503.55</v>
      </c>
      <c r="C28" s="8">
        <v>2050</v>
      </c>
      <c r="D28" s="8">
        <v>55</v>
      </c>
      <c r="E28" s="8" t="s">
        <v>123</v>
      </c>
      <c r="F28" s="8">
        <v>-0.32</v>
      </c>
      <c r="G28" s="9">
        <v>4458883264.6297998</v>
      </c>
      <c r="H28" s="8">
        <v>2076925058.6199999</v>
      </c>
      <c r="I28" s="8">
        <v>179929092</v>
      </c>
      <c r="J28" s="8">
        <v>4.0352949678519698E-2</v>
      </c>
      <c r="K28" s="8">
        <v>24.982318894311401</v>
      </c>
      <c r="L28" s="8">
        <v>0.31057855103209903</v>
      </c>
      <c r="M28" s="8">
        <v>16.261984452501999</v>
      </c>
    </row>
    <row r="29" spans="1:13" x14ac:dyDescent="0.35">
      <c r="A29" s="8">
        <v>474</v>
      </c>
      <c r="B29" s="9">
        <v>59858893.210000001</v>
      </c>
      <c r="C29" s="8">
        <v>2050</v>
      </c>
      <c r="D29" s="8">
        <v>25</v>
      </c>
      <c r="E29" s="8" t="s">
        <v>124</v>
      </c>
      <c r="F29" s="8">
        <v>0</v>
      </c>
      <c r="G29" s="9">
        <v>488870931.00120002</v>
      </c>
      <c r="H29" s="8">
        <v>184821829.13999999</v>
      </c>
      <c r="I29" s="8">
        <v>43329780</v>
      </c>
      <c r="J29" s="8">
        <v>8.8632351101877296E-2</v>
      </c>
      <c r="K29" s="8">
        <v>15.548536566275899</v>
      </c>
      <c r="L29" s="8">
        <v>0.122443142789059</v>
      </c>
      <c r="M29" s="8">
        <v>9.4514634337241006</v>
      </c>
    </row>
    <row r="30" spans="1:13" x14ac:dyDescent="0.35">
      <c r="A30" s="8">
        <v>475</v>
      </c>
      <c r="B30" s="9">
        <v>59887548.43</v>
      </c>
      <c r="C30" s="8">
        <v>2050</v>
      </c>
      <c r="D30" s="8">
        <v>25</v>
      </c>
      <c r="E30" s="8" t="s">
        <v>124</v>
      </c>
      <c r="F30" s="8">
        <v>0</v>
      </c>
      <c r="G30" s="9">
        <v>181264676.41999999</v>
      </c>
      <c r="H30" s="8">
        <v>92823432.310000002</v>
      </c>
      <c r="I30" s="8">
        <v>10469399</v>
      </c>
      <c r="J30" s="8">
        <v>5.7757524558959501E-2</v>
      </c>
      <c r="K30" s="8">
        <v>12.197804596891901</v>
      </c>
      <c r="L30" s="8">
        <v>0.33038730773577402</v>
      </c>
      <c r="M30" s="8">
        <v>12.802195403108099</v>
      </c>
    </row>
    <row r="31" spans="1:13" x14ac:dyDescent="0.35">
      <c r="A31" s="8">
        <v>475.21</v>
      </c>
      <c r="B31" s="9">
        <v>1051359035.75</v>
      </c>
      <c r="C31" s="8">
        <v>2050</v>
      </c>
      <c r="D31" s="8">
        <v>55</v>
      </c>
      <c r="E31" s="8" t="s">
        <v>117</v>
      </c>
      <c r="F31" s="8">
        <v>-0.53</v>
      </c>
      <c r="G31" s="9">
        <v>3320418328.4777999</v>
      </c>
      <c r="H31" s="8">
        <v>1705357258.73</v>
      </c>
      <c r="I31" s="8">
        <v>176679582</v>
      </c>
      <c r="J31" s="8">
        <v>5.3210036965732697E-2</v>
      </c>
      <c r="K31" s="8">
        <v>23.5613222561425</v>
      </c>
      <c r="L31" s="8">
        <v>0.31663451160142903</v>
      </c>
      <c r="M31" s="8">
        <v>16.9072078607931</v>
      </c>
    </row>
    <row r="32" spans="1:13" x14ac:dyDescent="0.35">
      <c r="A32" s="8">
        <v>475.3</v>
      </c>
      <c r="B32" s="9">
        <v>928431883.05999994</v>
      </c>
      <c r="C32" s="8">
        <v>2050</v>
      </c>
      <c r="D32" s="8">
        <v>60</v>
      </c>
      <c r="E32" s="8" t="s">
        <v>116</v>
      </c>
      <c r="F32" s="8">
        <v>-0.51</v>
      </c>
      <c r="G32" s="9">
        <v>3480106028.1153002</v>
      </c>
      <c r="H32" s="8">
        <v>1677734609.5999999</v>
      </c>
      <c r="I32" s="8">
        <v>163157768</v>
      </c>
      <c r="J32" s="8">
        <v>4.6882987668154602E-2</v>
      </c>
      <c r="K32" s="8">
        <v>26.484955695497401</v>
      </c>
      <c r="L32" s="8">
        <v>0.266782642700919</v>
      </c>
      <c r="M32" s="8">
        <v>15.1808820394597</v>
      </c>
    </row>
    <row r="33" spans="1:13" x14ac:dyDescent="0.35">
      <c r="A33" s="8">
        <v>476</v>
      </c>
      <c r="B33" s="9">
        <v>5181734.8099999996</v>
      </c>
      <c r="C33" s="8">
        <v>2050</v>
      </c>
      <c r="D33" s="8">
        <v>17</v>
      </c>
      <c r="E33" s="8" t="s">
        <v>125</v>
      </c>
      <c r="F33" s="8">
        <v>0</v>
      </c>
      <c r="G33" s="9">
        <v>9878702.7400000002</v>
      </c>
      <c r="H33" s="8">
        <v>3801952.94</v>
      </c>
      <c r="I33" s="8">
        <v>358412</v>
      </c>
      <c r="J33" s="8">
        <v>3.6281282009706498E-2</v>
      </c>
      <c r="K33" s="8">
        <v>9.6715727730383101</v>
      </c>
      <c r="L33" s="8">
        <v>0.52453595845318401</v>
      </c>
      <c r="M33" s="8">
        <v>8.6647713290743305</v>
      </c>
    </row>
    <row r="34" spans="1:13" x14ac:dyDescent="0.35">
      <c r="A34" s="8">
        <v>477</v>
      </c>
      <c r="B34" s="9">
        <v>367887431.82999998</v>
      </c>
      <c r="C34" s="8">
        <v>2050</v>
      </c>
      <c r="D34" s="8">
        <v>40</v>
      </c>
      <c r="E34" s="8" t="s">
        <v>119</v>
      </c>
      <c r="F34" s="8">
        <v>-0.1</v>
      </c>
      <c r="G34" s="9">
        <v>950956097.61000001</v>
      </c>
      <c r="H34" s="8">
        <v>363550372.95999998</v>
      </c>
      <c r="I34" s="8">
        <v>32432104</v>
      </c>
      <c r="J34" s="8">
        <v>3.4104733206412302E-2</v>
      </c>
      <c r="K34" s="8">
        <v>19.873026191487298</v>
      </c>
      <c r="L34" s="8">
        <v>0.386860584578612</v>
      </c>
      <c r="M34" s="8">
        <v>13.2272318114559</v>
      </c>
    </row>
    <row r="35" spans="1:13" x14ac:dyDescent="0.35">
      <c r="A35" s="8">
        <v>477.01</v>
      </c>
      <c r="B35" s="9">
        <v>52094469.159999996</v>
      </c>
      <c r="C35" s="8">
        <v>2050</v>
      </c>
      <c r="D35" s="8">
        <v>35</v>
      </c>
      <c r="E35" s="8" t="s">
        <v>117</v>
      </c>
      <c r="F35" s="8">
        <v>0</v>
      </c>
      <c r="G35" s="9">
        <v>143726981.13999999</v>
      </c>
      <c r="H35" s="8">
        <v>58245804.210000001</v>
      </c>
      <c r="I35" s="8">
        <v>5183135</v>
      </c>
      <c r="J35" s="8">
        <v>3.6062366014292503E-2</v>
      </c>
      <c r="K35" s="8">
        <v>17.673058508594</v>
      </c>
      <c r="L35" s="8">
        <v>0.36245434744960198</v>
      </c>
      <c r="M35" s="8">
        <v>14.9179596187405</v>
      </c>
    </row>
    <row r="36" spans="1:13" x14ac:dyDescent="0.35">
      <c r="A36" s="8">
        <v>478</v>
      </c>
      <c r="B36" s="9">
        <v>469525897.50999999</v>
      </c>
      <c r="C36" s="8">
        <v>2050</v>
      </c>
      <c r="D36" s="8">
        <v>15</v>
      </c>
      <c r="E36" s="8" t="s">
        <v>125</v>
      </c>
      <c r="F36" s="8">
        <v>0</v>
      </c>
      <c r="G36" s="9">
        <v>1020910893.6900001</v>
      </c>
      <c r="H36" s="8">
        <v>567033864.80999994</v>
      </c>
      <c r="I36" s="8">
        <v>104686352</v>
      </c>
      <c r="J36" s="8">
        <v>0.10254210494475099</v>
      </c>
      <c r="K36" s="8">
        <v>6.3682364339009396</v>
      </c>
      <c r="L36" s="8">
        <v>0.45990879361952602</v>
      </c>
      <c r="M36" s="8">
        <v>11.323103262629299</v>
      </c>
    </row>
    <row r="37" spans="1:13" x14ac:dyDescent="0.35">
      <c r="A37" s="8">
        <v>482</v>
      </c>
      <c r="B37" s="9">
        <v>8677609.6099999994</v>
      </c>
      <c r="C37" s="8">
        <v>2050</v>
      </c>
      <c r="D37" s="8">
        <v>40</v>
      </c>
      <c r="E37" s="8" t="s">
        <v>126</v>
      </c>
      <c r="F37" s="8">
        <v>0</v>
      </c>
      <c r="G37" s="9">
        <v>13255571.985099999</v>
      </c>
      <c r="H37" s="8">
        <v>3700900.2</v>
      </c>
      <c r="I37" s="8">
        <v>234463</v>
      </c>
      <c r="J37" s="8">
        <v>1.7687882519407599E-2</v>
      </c>
      <c r="K37" s="8">
        <v>19.573294673951601</v>
      </c>
      <c r="L37" s="8">
        <v>0.65463863949093404</v>
      </c>
      <c r="M37" s="8">
        <v>9.9846013796553308</v>
      </c>
    </row>
    <row r="38" spans="1:13" x14ac:dyDescent="0.35">
      <c r="A38" s="8">
        <v>482.01</v>
      </c>
      <c r="B38" s="9">
        <v>19270728.510000002</v>
      </c>
      <c r="C38" s="8">
        <v>2033</v>
      </c>
      <c r="D38" s="8">
        <v>40</v>
      </c>
      <c r="E38" s="8" t="s">
        <v>126</v>
      </c>
      <c r="F38" s="8">
        <v>0</v>
      </c>
      <c r="G38" s="9">
        <v>53463354.350000001</v>
      </c>
      <c r="H38" s="8">
        <v>26098479.059999999</v>
      </c>
      <c r="I38" s="8">
        <v>3400629</v>
      </c>
      <c r="J38" s="8">
        <v>6.3606727287211506E-2</v>
      </c>
      <c r="K38" s="8">
        <v>9.9678870402492006</v>
      </c>
      <c r="L38" s="8">
        <v>0.36044742692056703</v>
      </c>
      <c r="M38" s="8">
        <v>15.244675648657701</v>
      </c>
    </row>
    <row r="39" spans="1:13" x14ac:dyDescent="0.35">
      <c r="A39" s="8">
        <v>482.04</v>
      </c>
      <c r="B39" s="9">
        <v>6391978.1600000001</v>
      </c>
      <c r="C39" s="8">
        <v>2022</v>
      </c>
      <c r="D39" s="8">
        <v>40</v>
      </c>
      <c r="E39" s="8" t="s">
        <v>126</v>
      </c>
      <c r="F39" s="8">
        <v>0</v>
      </c>
      <c r="G39" s="9">
        <v>15678639.98</v>
      </c>
      <c r="H39" s="8">
        <v>14572514.74</v>
      </c>
      <c r="I39" s="8">
        <v>9286663</v>
      </c>
      <c r="J39" s="8">
        <v>0.592313045764573</v>
      </c>
      <c r="K39" s="8">
        <v>0.5</v>
      </c>
      <c r="L39" s="8">
        <v>0.40768702949705699</v>
      </c>
      <c r="M39" s="8">
        <v>7.5381483802653104</v>
      </c>
    </row>
    <row r="40" spans="1:13" x14ac:dyDescent="0.35">
      <c r="A40" s="8">
        <v>482.05</v>
      </c>
      <c r="B40" s="9">
        <v>6852979.6200000001</v>
      </c>
      <c r="C40" s="8">
        <v>2046</v>
      </c>
      <c r="D40" s="8">
        <v>40</v>
      </c>
      <c r="E40" s="8" t="s">
        <v>126</v>
      </c>
      <c r="F40" s="8">
        <v>0</v>
      </c>
      <c r="G40" s="9">
        <v>36671818.299999997</v>
      </c>
      <c r="H40" s="8">
        <v>11418658.279999999</v>
      </c>
      <c r="I40" s="8">
        <v>1544848</v>
      </c>
      <c r="J40" s="8">
        <v>4.2126299475038598E-2</v>
      </c>
      <c r="K40" s="8">
        <v>19.302515281826501</v>
      </c>
      <c r="L40" s="8">
        <v>0.18687318866869501</v>
      </c>
      <c r="M40" s="8">
        <v>8.8610063117595708</v>
      </c>
    </row>
    <row r="41" spans="1:13" x14ac:dyDescent="0.35">
      <c r="A41" s="8">
        <v>482.51</v>
      </c>
      <c r="B41" s="9">
        <v>11589939.390000001</v>
      </c>
      <c r="C41" s="8">
        <v>2049</v>
      </c>
      <c r="D41" s="8">
        <v>40</v>
      </c>
      <c r="E41" s="8" t="s">
        <v>126</v>
      </c>
      <c r="F41" s="8">
        <v>0</v>
      </c>
      <c r="G41" s="9">
        <v>69558675.159999996</v>
      </c>
      <c r="H41" s="8">
        <v>26196142.879999999</v>
      </c>
      <c r="I41" s="8">
        <v>3906954</v>
      </c>
      <c r="J41" s="8">
        <v>5.61677460218033E-2</v>
      </c>
      <c r="K41" s="8">
        <v>16.392625462509301</v>
      </c>
      <c r="L41" s="8">
        <v>0.16662104853694601</v>
      </c>
      <c r="M41" s="8">
        <v>18.528971986389401</v>
      </c>
    </row>
    <row r="42" spans="1:13" x14ac:dyDescent="0.35">
      <c r="A42" s="8">
        <v>482.52</v>
      </c>
      <c r="B42" s="9">
        <v>1664764.01</v>
      </c>
      <c r="C42" s="8">
        <v>2028</v>
      </c>
      <c r="D42" s="8">
        <v>40</v>
      </c>
      <c r="E42" s="8" t="s">
        <v>126</v>
      </c>
      <c r="F42" s="8">
        <v>0</v>
      </c>
      <c r="G42" s="9">
        <v>19237692.27</v>
      </c>
      <c r="H42" s="8">
        <v>10612390.609999999</v>
      </c>
      <c r="I42" s="8">
        <v>2814701</v>
      </c>
      <c r="J42" s="8">
        <v>0.14631178004595499</v>
      </c>
      <c r="K42" s="8">
        <v>6.2430418318572398</v>
      </c>
      <c r="L42" s="8">
        <v>8.6536575522423595E-2</v>
      </c>
      <c r="M42" s="8">
        <v>9.6354586243207407</v>
      </c>
    </row>
    <row r="43" spans="1:13" x14ac:dyDescent="0.35">
      <c r="A43" s="8">
        <v>483</v>
      </c>
      <c r="B43" s="9">
        <v>20323395.93</v>
      </c>
      <c r="C43" s="8">
        <v>2050</v>
      </c>
      <c r="D43" s="8">
        <v>15</v>
      </c>
      <c r="E43" s="8" t="s">
        <v>124</v>
      </c>
      <c r="F43" s="8">
        <v>0</v>
      </c>
      <c r="G43" s="9">
        <v>29776061.718400002</v>
      </c>
      <c r="H43" s="8">
        <v>17837150.379999999</v>
      </c>
      <c r="I43" s="8">
        <v>1200881</v>
      </c>
      <c r="J43" s="8">
        <v>4.0330417479552703E-2</v>
      </c>
      <c r="K43" s="8">
        <v>6.0143504472297602</v>
      </c>
      <c r="L43" s="8">
        <v>0.68254143621153396</v>
      </c>
      <c r="M43" s="8">
        <v>8.9856495527702407</v>
      </c>
    </row>
    <row r="44" spans="1:13" x14ac:dyDescent="0.35">
      <c r="A44" s="8">
        <v>484</v>
      </c>
      <c r="B44" s="9">
        <v>89525828.900000006</v>
      </c>
      <c r="C44" s="8">
        <v>2050</v>
      </c>
      <c r="D44" s="8">
        <v>12</v>
      </c>
      <c r="E44" s="8" t="s">
        <v>127</v>
      </c>
      <c r="F44" s="8">
        <v>0</v>
      </c>
      <c r="G44" s="9">
        <v>134722077.68599999</v>
      </c>
      <c r="H44" s="8">
        <v>66324106.740000002</v>
      </c>
      <c r="I44" s="8">
        <v>6201577</v>
      </c>
      <c r="J44" s="8">
        <v>4.6032373509367702E-2</v>
      </c>
      <c r="K44" s="8">
        <v>5.7178620237386104</v>
      </c>
      <c r="L44" s="8">
        <v>0.66452232950756596</v>
      </c>
      <c r="M44" s="8">
        <v>6.49961254000163</v>
      </c>
    </row>
    <row r="45" spans="1:13" x14ac:dyDescent="0.35">
      <c r="A45" s="8">
        <v>485</v>
      </c>
      <c r="B45" s="9">
        <v>12811265.76</v>
      </c>
      <c r="C45" s="8">
        <v>2050</v>
      </c>
      <c r="D45" s="8">
        <v>17</v>
      </c>
      <c r="E45" s="8" t="s">
        <v>128</v>
      </c>
      <c r="F45" s="8">
        <v>0</v>
      </c>
      <c r="G45" s="9">
        <v>44128920.964599997</v>
      </c>
      <c r="H45" s="8">
        <v>19210570.149999999</v>
      </c>
      <c r="I45" s="8">
        <v>3664830</v>
      </c>
      <c r="J45" s="8">
        <v>8.3048257693404903E-2</v>
      </c>
      <c r="K45" s="8">
        <v>8.5517056581212092</v>
      </c>
      <c r="L45" s="8">
        <v>0.29031450305066703</v>
      </c>
      <c r="M45" s="8">
        <v>8.1749348113835101</v>
      </c>
    </row>
    <row r="46" spans="1:13" x14ac:dyDescent="0.35">
      <c r="A46" s="8">
        <v>486</v>
      </c>
      <c r="B46" s="9">
        <v>26128213.52</v>
      </c>
      <c r="C46" s="8">
        <v>2050</v>
      </c>
      <c r="D46" s="8">
        <v>15</v>
      </c>
      <c r="E46" s="8" t="s">
        <v>124</v>
      </c>
      <c r="F46" s="8">
        <v>0</v>
      </c>
      <c r="G46" s="9">
        <v>79966854.3618</v>
      </c>
      <c r="H46" s="8">
        <v>39611956.579999998</v>
      </c>
      <c r="I46" s="8">
        <v>9529666</v>
      </c>
      <c r="J46" s="8">
        <v>0.11917019965402401</v>
      </c>
      <c r="K46" s="8">
        <v>7.5696796066841596</v>
      </c>
      <c r="L46" s="8">
        <v>0.32673804326210198</v>
      </c>
      <c r="M46" s="8">
        <v>7.4303203933308399</v>
      </c>
    </row>
    <row r="47" spans="1:13" x14ac:dyDescent="0.35">
      <c r="A47" s="8">
        <v>487.7</v>
      </c>
      <c r="B47" s="9">
        <v>92163.8</v>
      </c>
      <c r="C47" s="8">
        <v>2050</v>
      </c>
      <c r="D47" s="8">
        <v>15</v>
      </c>
      <c r="E47" s="8" t="s">
        <v>124</v>
      </c>
      <c r="F47" s="8">
        <v>0</v>
      </c>
      <c r="G47" s="9">
        <v>864754.60770000005</v>
      </c>
      <c r="H47" s="8">
        <v>328834.18</v>
      </c>
      <c r="I47" s="8">
        <v>86895</v>
      </c>
      <c r="J47" s="8">
        <v>0.100485154084482</v>
      </c>
      <c r="K47" s="8">
        <v>9.2960550084039806</v>
      </c>
      <c r="L47" s="8">
        <v>0.106577980827566</v>
      </c>
      <c r="M47" s="8">
        <v>5.7039449915960203</v>
      </c>
    </row>
    <row r="48" spans="1:13" x14ac:dyDescent="0.35">
      <c r="A48" s="8">
        <v>487.8</v>
      </c>
      <c r="B48" s="9">
        <v>2397143.13</v>
      </c>
      <c r="C48" s="8">
        <v>2050</v>
      </c>
      <c r="D48" s="8">
        <v>20</v>
      </c>
      <c r="E48" s="8" t="s">
        <v>124</v>
      </c>
      <c r="F48" s="8">
        <v>0</v>
      </c>
      <c r="G48" s="9">
        <v>7774174.8556000004</v>
      </c>
      <c r="H48" s="8">
        <v>640766.77</v>
      </c>
      <c r="I48" s="8">
        <v>288265</v>
      </c>
      <c r="J48" s="8">
        <v>3.7079819447635998E-2</v>
      </c>
      <c r="K48" s="8">
        <v>18.3515504171393</v>
      </c>
      <c r="L48" s="8">
        <v>0.308346953152624</v>
      </c>
      <c r="M48" s="8">
        <v>1.6484495828607</v>
      </c>
    </row>
    <row r="49" spans="1:13" x14ac:dyDescent="0.35">
      <c r="A49" s="8">
        <v>488</v>
      </c>
      <c r="B49" s="9">
        <v>4990529.78</v>
      </c>
      <c r="C49" s="8">
        <v>2050</v>
      </c>
      <c r="D49" s="8">
        <v>10</v>
      </c>
      <c r="E49" s="8" t="s">
        <v>124</v>
      </c>
      <c r="F49" s="8">
        <v>0</v>
      </c>
      <c r="G49" s="9">
        <v>11224609.198999999</v>
      </c>
      <c r="H49" s="8">
        <v>8319312.3399999999</v>
      </c>
      <c r="I49" s="8">
        <v>2946627</v>
      </c>
      <c r="J49" s="8">
        <v>0.26251488561958303</v>
      </c>
      <c r="K49" s="8">
        <v>2.5883278465310302</v>
      </c>
      <c r="L49" s="8">
        <v>0.44460610534615402</v>
      </c>
      <c r="M49" s="8">
        <v>7.8194646426193204</v>
      </c>
    </row>
    <row r="50" spans="1:13" x14ac:dyDescent="0.35">
      <c r="A50" s="8">
        <v>490</v>
      </c>
      <c r="B50" s="9">
        <v>20774567.109999999</v>
      </c>
      <c r="C50" s="8">
        <v>2050</v>
      </c>
      <c r="D50" s="8">
        <v>4</v>
      </c>
      <c r="E50" s="8" t="s">
        <v>124</v>
      </c>
      <c r="F50" s="8">
        <v>0</v>
      </c>
      <c r="G50" s="9">
        <v>30306678.687800001</v>
      </c>
      <c r="H50" s="8">
        <v>17212894.059999999</v>
      </c>
      <c r="I50" s="8">
        <v>4041429</v>
      </c>
      <c r="J50" s="8">
        <v>0.13335110196772801</v>
      </c>
      <c r="K50" s="8">
        <v>1.7281715045992101</v>
      </c>
      <c r="L50" s="8">
        <v>0.68547818532034799</v>
      </c>
      <c r="M50" s="8">
        <v>2.2718284954007899</v>
      </c>
    </row>
    <row r="51" spans="1:13" x14ac:dyDescent="0.35">
      <c r="A51" s="8">
        <v>490.3</v>
      </c>
      <c r="B51" s="9">
        <v>2418464.59</v>
      </c>
      <c r="C51" s="8">
        <v>2050</v>
      </c>
      <c r="D51" s="8">
        <v>10</v>
      </c>
      <c r="E51" s="8" t="s">
        <v>124</v>
      </c>
      <c r="F51" s="8">
        <v>0</v>
      </c>
      <c r="G51" s="9">
        <v>4680899.1341000004</v>
      </c>
      <c r="H51" s="8">
        <v>2574494.52</v>
      </c>
      <c r="I51" s="8">
        <v>502763</v>
      </c>
      <c r="J51" s="8">
        <v>0.107407356064866</v>
      </c>
      <c r="K51" s="8">
        <v>4.5</v>
      </c>
      <c r="L51" s="8">
        <v>0.51666667465266802</v>
      </c>
      <c r="M51" s="8">
        <v>5.5</v>
      </c>
    </row>
    <row r="52" spans="1:13" x14ac:dyDescent="0.35">
      <c r="A52" s="8">
        <v>491.01</v>
      </c>
      <c r="B52" s="9">
        <v>107550337.34</v>
      </c>
      <c r="C52" s="8">
        <v>2050</v>
      </c>
      <c r="D52" s="8">
        <v>4</v>
      </c>
      <c r="E52" s="8" t="s">
        <v>124</v>
      </c>
      <c r="F52" s="8">
        <v>0</v>
      </c>
      <c r="G52" s="9">
        <v>155164785.38980001</v>
      </c>
      <c r="H52" s="8">
        <v>76224300.989999995</v>
      </c>
      <c r="I52" s="8">
        <v>13604128</v>
      </c>
      <c r="J52" s="8">
        <v>8.7675357303682894E-2</v>
      </c>
      <c r="K52" s="8">
        <v>2.03501030759687</v>
      </c>
      <c r="L52" s="8">
        <v>0.69313624911616101</v>
      </c>
      <c r="M52" s="8">
        <v>1.9841087775263799</v>
      </c>
    </row>
    <row r="53" spans="1:13" x14ac:dyDescent="0.35">
      <c r="A53" s="8">
        <v>491.02</v>
      </c>
      <c r="B53" s="9">
        <v>25519357.379999999</v>
      </c>
      <c r="C53" s="8">
        <v>2050</v>
      </c>
      <c r="D53" s="8">
        <v>4</v>
      </c>
      <c r="E53" s="8" t="s">
        <v>124</v>
      </c>
      <c r="F53" s="8">
        <v>0</v>
      </c>
      <c r="G53" s="9">
        <v>38776287.631300002</v>
      </c>
      <c r="H53" s="8">
        <v>17163628.640000001</v>
      </c>
      <c r="I53" s="8">
        <v>3892471</v>
      </c>
      <c r="J53" s="8">
        <v>0.100382765802934</v>
      </c>
      <c r="K53" s="8">
        <v>2.2294717016635599</v>
      </c>
      <c r="L53" s="8">
        <v>0.65811760070092196</v>
      </c>
      <c r="M53" s="8">
        <v>1.7705282983364401</v>
      </c>
    </row>
    <row r="54" spans="1:13" x14ac:dyDescent="0.35">
      <c r="A54" s="8">
        <v>491.03</v>
      </c>
      <c r="B54" s="9">
        <v>20250171.190000001</v>
      </c>
      <c r="C54" s="8">
        <v>2050</v>
      </c>
      <c r="D54" s="8">
        <v>10</v>
      </c>
      <c r="E54" s="8" t="s">
        <v>124</v>
      </c>
      <c r="F54" s="8">
        <v>0</v>
      </c>
      <c r="G54" s="9">
        <v>87626213.569299996</v>
      </c>
      <c r="H54" s="8">
        <v>13898150.73</v>
      </c>
      <c r="I54" s="8">
        <v>7217716</v>
      </c>
      <c r="J54" s="8">
        <v>8.2369369917961899E-2</v>
      </c>
      <c r="K54" s="8">
        <v>8.4139277312167007</v>
      </c>
      <c r="L54" s="8">
        <v>0.231097183880768</v>
      </c>
      <c r="M54" s="8">
        <v>1.5860722687833</v>
      </c>
    </row>
    <row r="55" spans="1:13" x14ac:dyDescent="0.35">
      <c r="A55" s="8">
        <v>491.04</v>
      </c>
      <c r="B55" s="9">
        <v>44031317.979999997</v>
      </c>
      <c r="C55" s="8">
        <v>2050</v>
      </c>
      <c r="D55" s="8">
        <v>10</v>
      </c>
      <c r="E55" s="8" t="s">
        <v>124</v>
      </c>
      <c r="F55" s="8">
        <v>0</v>
      </c>
      <c r="G55" s="9">
        <v>85221905.357800007</v>
      </c>
      <c r="H55" s="8">
        <v>46872047.950000003</v>
      </c>
      <c r="I55" s="8">
        <v>9153464</v>
      </c>
      <c r="J55" s="8">
        <v>0.107407408477546</v>
      </c>
      <c r="K55" s="8">
        <v>4.5</v>
      </c>
      <c r="L55" s="8">
        <v>0.51666666915198201</v>
      </c>
      <c r="M55" s="8">
        <v>5.5</v>
      </c>
    </row>
  </sheetData>
  <pageMargins left="0.7" right="0.7" top="0.75" bottom="0.75" header="0.3" footer="0.3"/>
  <pageSetup scale="5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E2251B1EE19E40ADD262C998ACD182" ma:contentTypeVersion="20" ma:contentTypeDescription="Create a new document." ma:contentTypeScope="" ma:versionID="a81d501cf18b48533e8369832005ca28">
  <xsd:schema xmlns:xsd="http://www.w3.org/2001/XMLSchema" xmlns:xs="http://www.w3.org/2001/XMLSchema" xmlns:p="http://schemas.microsoft.com/office/2006/metadata/properties" xmlns:ns1="http://schemas.microsoft.com/sharepoint/v3" xmlns:ns2="0f3dc55c-bcca-45e2-bb95-d6030d9207f1" xmlns:ns3="bc9be6ef-036f-4d38-ab45-2a4da0c93cb0" targetNamespace="http://schemas.microsoft.com/office/2006/metadata/properties" ma:root="true" ma:fieldsID="fdf4d8703acdc5d5135c3978ca0c151e" ns1:_="" ns2:_="" ns3:_="">
    <xsd:import namespace="http://schemas.microsoft.com/sharepoint/v3"/>
    <xsd:import namespace="0f3dc55c-bcca-45e2-bb95-d6030d9207f1"/>
    <xsd:import namespace="bc9be6ef-036f-4d38-ab45-2a4da0c93cb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rea" minOccurs="0"/>
                <xsd:element ref="ns2:RegLead" minOccurs="0"/>
                <xsd:element ref="ns2:Legal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Intervenor" minOccurs="0"/>
                <xsd:element ref="ns2:Exhibit" minOccurs="0"/>
                <xsd:element ref="ns2:Category" minOccurs="0"/>
                <xsd:element ref="ns2:KeySupport" minOccurs="0"/>
                <xsd:element ref="ns3:_dlc_DocId" minOccurs="0"/>
                <xsd:element ref="ns3:_dlc_DocIdUrl" minOccurs="0"/>
                <xsd:element ref="ns3:_dlc_DocIdPersistId" minOccurs="0"/>
                <xsd:element ref="ns2:Witnesses" minOccurs="0"/>
                <xsd:element ref="ns2:TeamsPlannerStatus" minOccurs="0"/>
                <xsd:element ref="ns1:_ip_UnifiedCompliancePolicyProperties" minOccurs="0"/>
                <xsd:element ref="ns1:_ip_UnifiedCompliancePolicyUIAction" minOccurs="0"/>
                <xsd:element ref="ns2:Int_x002f_Exhibit_x002f_Ta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3dc55c-bcca-45e2-bb95-d6030d9207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rea" ma:index="10" nillable="true" ma:displayName="Area" ma:format="Dropdown" ma:internalName="Area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D"/>
                    <xsd:enumeration value="Customer Care"/>
                    <xsd:enumeration value="Energy Services"/>
                    <xsd:enumeration value="Energy Transition"/>
                    <xsd:enumeration value="Finance"/>
                    <xsd:enumeration value="Operations"/>
                    <xsd:enumeration value="Rates"/>
                    <xsd:enumeration value="Regulatory"/>
                  </xsd:restriction>
                </xsd:simpleType>
              </xsd:element>
            </xsd:sequence>
          </xsd:extension>
        </xsd:complexContent>
      </xsd:complexType>
    </xsd:element>
    <xsd:element name="RegLead" ma:index="11" nillable="true" ma:displayName="Regulatory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l" ma:index="12" nillable="true" ma:displayName="Legal" ma:format="Dropdown" ma:list="UserInfo" ma:SharePointGroup="0" ma:internalName="Legal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Intervenor" ma:index="17" nillable="true" ma:displayName="Intervenor" ma:format="Dropdown" ma:internalName="Intervenor">
      <xsd:simpleType>
        <xsd:restriction base="dms:Choice">
          <xsd:enumeration value="A.Valastro"/>
          <xsd:enumeration value="APPro"/>
          <xsd:enumeration value="Atura"/>
          <xsd:enumeration value="BOMA"/>
          <xsd:enumeration value="CBA"/>
          <xsd:enumeration value="CCC"/>
          <xsd:enumeration value="CME"/>
          <xsd:enumeration value="ED"/>
          <xsd:enumeration value="Enercare"/>
          <xsd:enumeration value="EP"/>
          <xsd:enumeration value="F.Shah"/>
          <xsd:enumeration value="FRPO"/>
          <xsd:enumeration value="GEC"/>
          <xsd:enumeration value="GFN"/>
          <xsd:enumeration value="IESO"/>
          <xsd:enumeration value="IGUA"/>
          <xsd:enumeration value="KCES"/>
          <xsd:enumeration value="Kitchener"/>
          <xsd:enumeration value="LPMA"/>
          <xsd:enumeration value="M.Garnick"/>
          <xsd:enumeration value="OAPPA"/>
          <xsd:enumeration value="OGVG"/>
          <xsd:enumeration value="Otter Creek"/>
          <xsd:enumeration value="PP"/>
          <xsd:enumeration value="QMA"/>
          <xsd:enumeration value="R.Houldin"/>
          <xsd:enumeration value="RNG Coalition"/>
          <xsd:enumeration value="S.Riddell"/>
          <xsd:enumeration value="SEC"/>
          <xsd:enumeration value="SNNG"/>
          <xsd:enumeration value="TCPL"/>
          <xsd:enumeration value="Three Fires"/>
          <xsd:enumeration value="Unifor"/>
          <xsd:enumeration value="VECC"/>
          <xsd:enumeration value="STAFF"/>
        </xsd:restriction>
      </xsd:simpleType>
    </xsd:element>
    <xsd:element name="Exhibit" ma:index="18" nillable="true" ma:displayName="Exhibit" ma:internalName="Exhibit">
      <xsd:simpleType>
        <xsd:restriction base="dms:Number"/>
      </xsd:simpleType>
    </xsd:element>
    <xsd:element name="Category" ma:index="19" nillable="true" ma:displayName="Classification" ma:format="Dropdown" ma:internalName="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</xsd:restriction>
                </xsd:simpleType>
              </xsd:element>
            </xsd:sequence>
          </xsd:extension>
        </xsd:complexContent>
      </xsd:complexType>
    </xsd:element>
    <xsd:element name="KeySupport" ma:index="20" nillable="true" ma:displayName="Key Support" ma:description="*Not Maintained by Regulatory*" ma:format="Dropdown" ma:list="UserInfo" ma:SharePointGroup="0" ma:internalName="KeySupport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es" ma:index="24" nillable="true" ma:displayName="Witness" ma:format="Dropdown" ma:internalName="Witnesse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.J. Kearney"/>
                    <xsd:enumeration value="Alicia Lenny"/>
                    <xsd:enumeration value="Adam Gellman"/>
                    <xsd:enumeration value="Adam Stiers"/>
                    <xsd:enumeration value="Ainslie Murdock"/>
                    <xsd:enumeration value="Ala Abusalhieh"/>
                    <xsd:enumeration value="Alex Hews"/>
                    <xsd:enumeration value="Alexandra Burke"/>
                    <xsd:enumeration value="Amber Vanderiviere"/>
                    <xsd:enumeration value="Amir Hasan"/>
                    <xsd:enumeration value="Amy Leuschner"/>
                    <xsd:enumeration value="Amy Mikhaila"/>
                    <xsd:enumeration value="Andrea Seguin"/>
                    <xsd:enumeration value="Angela Scott"/>
                    <xsd:enumeration value="Ann-Marie Hessian"/>
                    <xsd:enumeration value="Anton Kacicnik"/>
                    <xsd:enumeration value="Aqeel Zaidi"/>
                    <xsd:enumeration value="Arnold Meurling"/>
                    <xsd:enumeration value="Asha Patel"/>
                    <xsd:enumeration value="Ben McIntyre"/>
                    <xsd:enumeration value="Bob Wellington"/>
                    <xsd:enumeration value="Bradley Clark"/>
                    <xsd:enumeration value="Brandon So"/>
                    <xsd:enumeration value="Brianna Hamilton"/>
                    <xsd:enumeration value="Brittany Zimmer"/>
                    <xsd:enumeration value="Cara-Lynne Wade"/>
                    <xsd:enumeration value="Catherine Ho"/>
                    <xsd:enumeration value="Chad Cook"/>
                    <xsd:enumeration value="Chris Ripley"/>
                    <xsd:enumeration value="Cody Wood"/>
                    <xsd:enumeration value="Colin Healey"/>
                    <xsd:enumeration value="Cora Carriveau"/>
                    <xsd:enumeration value="Craig Fernandes"/>
                    <xsd:enumeration value="Dan Pleckaitis"/>
                    <xsd:enumeration value="Danielle Dreveny"/>
                    <xsd:enumeration value="Dave Hoffman"/>
                    <xsd:enumeration value="Dave Janisse"/>
                    <xsd:enumeration value="Deborah Schmidt"/>
                    <xsd:enumeration value="Diane Simmons"/>
                    <xsd:enumeration value="Dwayne Conrod"/>
                    <xsd:enumeration value="Edward Hou"/>
                    <xsd:enumeration value="Elena Chang"/>
                    <xsd:enumeration value="Emily Nisbet"/>
                    <xsd:enumeration value="Eric Zhang"/>
                    <xsd:enumeration value="Faheem Ahmad"/>
                    <xsd:enumeration value="Gesiena Antuma"/>
                    <xsd:enumeration value="Gilmer Bashualdo-Hilario"/>
                    <xsd:enumeration value="Gord Dillon"/>
                    <xsd:enumeration value="Gord Lau"/>
                    <xsd:enumeration value="Greg Kaminski"/>
                    <xsd:enumeration value="Heidi Steinberg"/>
                    <xsd:enumeration value="Helen Huang"/>
                    <xsd:enumeration value="Hilary Thompson"/>
                    <xsd:enumeration value="Hulya Sayyan"/>
                    <xsd:enumeration value="Ian MacPherson"/>
                    <xsd:enumeration value="Ian McLeod"/>
                    <xsd:enumeration value="Jackie Collier"/>
                    <xsd:enumeration value="Jamee Lynn Laing"/>
                    <xsd:enumeration value="Jane Huang"/>
                    <xsd:enumeration value="Jane Pinsonneault"/>
                    <xsd:enumeration value="Janee O'Donohue"/>
                    <xsd:enumeration value="Jason Bond"/>
                    <xsd:enumeration value="Jason Gillett"/>
                    <xsd:enumeration value="Jason Vinagre"/>
                    <xsd:enumeration value="Jeff Cadotte"/>
                    <xsd:enumeration value="Jenn Cardoso"/>
                    <xsd:enumeration value="Jenna Vanderveen"/>
                    <xsd:enumeration value="Jennifer Burnham"/>
                    <xsd:enumeration value="Jennifer Heard"/>
                    <xsd:enumeration value="Jennifer Murphy"/>
                    <xsd:enumeration value="Jeremy Getson"/>
                    <xsd:enumeration value="Joseph Dimeo"/>
                    <xsd:enumeration value="Joel Denomy"/>
                    <xsd:enumeration value="Joey Cyples"/>
                    <xsd:enumeration value="John Gillis"/>
                    <xsd:enumeration value="Joseph Dimeo"/>
                    <xsd:enumeration value="Julie Rader"/>
                    <xsd:enumeration value="Karen Sweet"/>
                    <xsd:enumeration value="Katie Hooper"/>
                    <xsd:enumeration value="Kent Kerrigan"/>
                    <xsd:enumeration value="Kim Vitek"/>
                    <xsd:enumeration value="Kurt Holmes"/>
                    <xsd:enumeration value="Laura Sheehan"/>
                    <xsd:enumeration value="Leanne Sidorkewicz"/>
                    <xsd:enumeration value="Lee-Ann Giroux"/>
                    <xsd:enumeration value="Lisa Marusic"/>
                    <xsd:enumeration value="Louie Jeromel"/>
                    <xsd:enumeration value="Luna Munro"/>
                    <xsd:enumeration value="Lyne McMurchie"/>
                    <xsd:enumeration value="Margarita Suarez"/>
                    <xsd:enumeration value="Matt St. Pierre"/>
                    <xsd:enumeration value="Max Hagerman"/>
                    <xsd:enumeration value="Melinda Yan"/>
                    <xsd:enumeration value="Melissa Debevc"/>
                    <xsd:enumeration value="Michael Abate"/>
                    <xsd:enumeration value="Michael McGivery"/>
                    <xsd:enumeration value="Michelle Tian"/>
                    <xsd:enumeration value="Mike Wagle"/>
                    <xsd:enumeration value="Neerajah Raviraj"/>
                    <xsd:enumeration value="Nicole Brunner"/>
                    <xsd:enumeration value="Paaras Sood"/>
                    <xsd:enumeration value="Paolo Mastronardi"/>
                    <xsd:enumeration value="Pat Squires"/>
                    <xsd:enumeration value="Paul Baxter"/>
                    <xsd:enumeration value="Peter Mussio"/>
                    <xsd:enumeration value="Rachel Goodreau"/>
                    <xsd:enumeration value="Rakesh Torul"/>
                    <xsd:enumeration value="Ravi Sigurdson"/>
                    <xsd:enumeration value="Rob DiMaria"/>
                    <xsd:enumeration value="Rob Ford"/>
                    <xsd:enumeration value="Rob Goodreau"/>
                    <xsd:enumeration value="Robert Rutitis"/>
                    <xsd:enumeration value="Robin Stevenson"/>
                    <xsd:enumeration value="Ruth Swan"/>
                    <xsd:enumeration value="Ryan Cheung"/>
                    <xsd:enumeration value="Ryan Organ"/>
                    <xsd:enumeration value="Ryan Small"/>
                    <xsd:enumeration value="Ryan Stelmaschuk"/>
                    <xsd:enumeration value="Sam McDermott"/>
                    <xsd:enumeration value="Sara Hale"/>
                    <xsd:enumeration value="Sarah Tope"/>
                    <xsd:enumeration value="Scott Dodd"/>
                    <xsd:enumeration value="Scott Hines"/>
                    <xsd:enumeration value="Sean Collier"/>
                    <xsd:enumeration value="Stephanie Fife"/>
                    <xsd:enumeration value="Steve Dantzer"/>
                    <xsd:enumeration value="Steve Edwardson"/>
                    <xsd:enumeration value="Steve Kay"/>
                    <xsd:enumeration value="Steve Pardy"/>
                    <xsd:enumeration value="Steven Brignall"/>
                    <xsd:enumeration value="Steven Riccio"/>
                    <xsd:enumeration value="Steven Shen"/>
                    <xsd:enumeration value="Sunny Swatch"/>
                    <xsd:enumeration value="Sutha Ariyalingam"/>
                    <xsd:enumeration value="Tanya Ferguson"/>
                    <xsd:enumeration value="Teresa Chan"/>
                    <xsd:enumeration value="Tiffany Jonkins"/>
                    <xsd:enumeration value="Tom Byng"/>
                    <xsd:enumeration value="Tracey Teed Martin"/>
                    <xsd:enumeration value="Tracy Lynch"/>
                    <xsd:enumeration value="Trinette Lindley"/>
                    <xsd:enumeration value="Tyler Brady"/>
                    <xsd:enumeration value="Vanessa Innis"/>
                    <xsd:enumeration value="Victoria Wang"/>
                    <xsd:enumeration value="Warren Fisher"/>
                    <xsd:enumeration value="Warren Reinisch"/>
                    <xsd:enumeration value="Wayne Passmore"/>
                    <xsd:enumeration value="Yousuf Zaki"/>
                    <xsd:enumeration value="Malini Giridhar"/>
                    <xsd:enumeration value="Mark Kitchen"/>
                    <xsd:enumeration value="Lesley Austin"/>
                    <xsd:enumeration value="Rob Sterling"/>
                    <xsd:enumeration value="Lauren Whitwham"/>
                    <xsd:enumeration value="Evan Tomek"/>
                  </xsd:restriction>
                </xsd:simpleType>
              </xsd:element>
            </xsd:sequence>
          </xsd:extension>
        </xsd:complexContent>
      </xsd:complexType>
    </xsd:element>
    <xsd:element name="TeamsPlannerStatus" ma:index="25" nillable="true" ma:displayName="Teams Planner Status" ma:default="Draft Response" ma:format="Dropdown" ma:internalName="TeamsPlannerStatus">
      <xsd:simpleType>
        <xsd:restriction base="dms:Choice">
          <xsd:enumeration value="Draft Response"/>
          <xsd:enumeration value="Regulatory Review"/>
          <xsd:enumeration value="Back to witness"/>
          <xsd:enumeration value="Legal Review"/>
          <xsd:enumeration value="Executive Review"/>
          <xsd:enumeration value="Final"/>
          <xsd:enumeration value="Functional Area Review"/>
          <xsd:enumeration value="Back to Witness Post Functional Area"/>
        </xsd:restriction>
      </xsd:simpleType>
    </xsd:element>
    <xsd:element name="Int_x002f_Exhibit_x002f_Tab" ma:index="28" nillable="true" ma:displayName="Exhibit/Int/Quest" ma:internalName="Int_x002f_Exhibit_x002f_Tab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1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_x002f_Exhibit_x002f_Tab xmlns="0f3dc55c-bcca-45e2-bb95-d6030d9207f1">01.10.10.67</Int_x002f_Exhibit_x002f_Tab>
    <Witnesses xmlns="0f3dc55c-bcca-45e2-bb95-d6030d9207f1">
      <Value>Robert Rutitis</Value>
    </Witnesses>
    <_dlc_DocId xmlns="bc9be6ef-036f-4d38-ab45-2a4da0c93cb0">C6U45NHNYSXQ-1954422155-3387</_dlc_DocId>
    <TeamsPlannerStatus xmlns="0f3dc55c-bcca-45e2-bb95-d6030d9207f1">Draft Response</TeamsPlannerStatus>
    <Legal xmlns="0f3dc55c-bcca-45e2-bb95-d6030d9207f1">
      <UserInfo>
        <DisplayName/>
        <AccountId xsi:nil="true"/>
        <AccountType/>
      </UserInfo>
    </Legal>
    <RegLead xmlns="0f3dc55c-bcca-45e2-bb95-d6030d9207f1">
      <UserInfo>
        <DisplayName/>
        <AccountId xsi:nil="true"/>
        <AccountType/>
      </UserInfo>
    </RegLead>
    <Area xmlns="0f3dc55c-bcca-45e2-bb95-d6030d9207f1">
      <Value>Finance</Value>
    </Area>
    <Exhibit xmlns="0f3dc55c-bcca-45e2-bb95-d6030d9207f1">1</Exhibit>
    <KeySupport xmlns="0f3dc55c-bcca-45e2-bb95-d6030d9207f1">
      <UserInfo>
        <DisplayName/>
        <AccountId xsi:nil="true"/>
        <AccountType/>
      </UserInfo>
    </KeySupport>
    <_ip_UnifiedCompliancePolicyUIAction xmlns="http://schemas.microsoft.com/sharepoint/v3" xsi:nil="true"/>
    <_dlc_DocIdUrl xmlns="bc9be6ef-036f-4d38-ab45-2a4da0c93cb0">
      <Url>https://enbridge.sharepoint.com/teams/EB-2022-02002024Rebasing/_layouts/15/DocIdRedir.aspx?ID=C6U45NHNYSXQ-1954422155-3387</Url>
      <Description>C6U45NHNYSXQ-1954422155-3387</Description>
    </_dlc_DocIdUrl>
    <_ip_UnifiedCompliancePolicyProperties xmlns="http://schemas.microsoft.com/sharepoint/v3" xsi:nil="true"/>
    <Category xmlns="0f3dc55c-bcca-45e2-bb95-d6030d9207f1" xsi:nil="true"/>
    <Intervenor xmlns="0f3dc55c-bcca-45e2-bb95-d6030d9207f1">GEC</Intervenor>
    <SharedWithUsers xmlns="bc9be6ef-036f-4d38-ab45-2a4da0c93cb0">
      <UserInfo>
        <DisplayName>Richard Battista</DisplayName>
        <AccountId>126</AccountId>
        <AccountType/>
      </UserInfo>
      <UserInfo>
        <DisplayName>Loree Gregg</DisplayName>
        <AccountId>268</AccountId>
        <AccountType/>
      </UserInfo>
      <UserInfo>
        <DisplayName>Amanda Nori</DisplayName>
        <AccountId>939</AccountId>
        <AccountType/>
      </UserInfo>
      <UserInfo>
        <DisplayName>Colin Burns</DisplayName>
        <AccountId>949</AccountId>
        <AccountType/>
      </UserInfo>
      <UserInfo>
        <DisplayName>Larry Kennedy</DisplayName>
        <AccountId>907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147A3123-D816-45CB-8341-F9A56831E90C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B1C57D9B-8A9B-4F2C-9237-0E0B206BA0FD}"/>
</file>

<file path=customXml/itemProps3.xml><?xml version="1.0" encoding="utf-8"?>
<ds:datastoreItem xmlns:ds="http://schemas.openxmlformats.org/officeDocument/2006/customXml" ds:itemID="{46E0BAF5-42D3-45A1-825E-4BB07DD78167}"/>
</file>

<file path=customXml/itemProps4.xml><?xml version="1.0" encoding="utf-8"?>
<ds:datastoreItem xmlns:ds="http://schemas.openxmlformats.org/officeDocument/2006/customXml" ds:itemID="{12804505-740E-4A61-A452-918C697AB144}"/>
</file>

<file path=customXml/itemProps5.xml><?xml version="1.0" encoding="utf-8"?>
<ds:datastoreItem xmlns:ds="http://schemas.openxmlformats.org/officeDocument/2006/customXml" ds:itemID="{1BD978FA-2652-4798-9B8E-B558D76B21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TABLE 1 - TOTAL</vt:lpstr>
      <vt:lpstr>Export_ELG_RemainingLife_Total</vt:lpstr>
      <vt:lpstr>Export_ELG_RemainingLife_Total!Print_Area</vt:lpstr>
      <vt:lpstr>'TABLE 1 - TOTAL'!Print_Area</vt:lpstr>
      <vt:lpstr>'TABLE 1 - TOTAL'!Print_Titles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2023-03-08T21:51:20Z</dcterms:created>
  <dcterms:modified xsi:type="dcterms:W3CDTF">2023-03-08T21:52:47Z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2023-03-08T21:51:24Z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d027dd7b-3e82-4d21-87cc-22c0ffd9f883</vt:lpwstr>
  </property>
  <property fmtid="{D5CDD505-2E9C-101B-9397-08002B2CF9AE}" pid="8" name="MSIP_Label_b1a6f161-e42b-4c47-8f69-f6a81e023e2d_ContentBits">
    <vt:lpwstr>0</vt:lpwstr>
  </property>
  <property fmtid="{D5CDD505-2E9C-101B-9397-08002B2CF9AE}" pid="9" name="Order">
    <vt:lpwstr>100.000000000000</vt:lpwstr>
  </property>
  <property fmtid="{D5CDD505-2E9C-101B-9397-08002B2CF9AE}" pid="10" name="MediaServiceImageTags">
    <vt:lpwstr/>
  </property>
  <property fmtid="{D5CDD505-2E9C-101B-9397-08002B2CF9AE}" pid="11" name="ContentTypeId">
    <vt:lpwstr>0x010100F3E2251B1EE19E40ADD262C998ACD182</vt:lpwstr>
  </property>
  <property fmtid="{D5CDD505-2E9C-101B-9397-08002B2CF9AE}" pid="12" name="_dlc_DocIdItemGuid">
    <vt:lpwstr>8ed0c4af-ed4e-4332-bf9b-9533db548436</vt:lpwstr>
  </property>
  <property fmtid="{D5CDD505-2E9C-101B-9397-08002B2CF9AE}" pid="13" name="{A44787D4-0540-4523-9961-78E4036D8C6D}">
    <vt:lpwstr>{6938997D-29B9-46D6-B625-FD38309E047C}</vt:lpwstr>
  </property>
</Properties>
</file>