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2" documentId="13_ncr:1_{2F14D71C-227C-47D6-B29D-E76A7F6B8524}" xr6:coauthVersionLast="47" xr6:coauthVersionMax="47" xr10:uidLastSave="{1163F5E5-0B4E-4126-BCCF-25289ACBFBB5}"/>
  <bookViews>
    <workbookView xWindow="-28920" yWindow="-120" windowWidth="29040" windowHeight="15840" tabRatio="878" activeTab="10" xr2:uid="{744AFDDE-2F21-443F-B2C4-2089357D17C0}"/>
  </bookViews>
  <sheets>
    <sheet name="2.1.1 - Table 2" sheetId="3" r:id="rId1"/>
    <sheet name="2.1.1.A1 p3" sheetId="5" r:id="rId2"/>
    <sheet name="2.1.1.A1 p4" sheetId="6" r:id="rId3"/>
    <sheet name="2.2.1 - Table 1" sheetId="2" r:id="rId4"/>
    <sheet name="2.2.1 - Table 2" sheetId="1" r:id="rId5"/>
    <sheet name="2.3.1 - Table 2" sheetId="4" r:id="rId6"/>
    <sheet name="2.4.1 - Table 1" sheetId="7" r:id="rId7"/>
    <sheet name="2.4.2 - Table 4" sheetId="10" r:id="rId8"/>
    <sheet name="2.5.3 - Table 6" sheetId="20" r:id="rId9"/>
    <sheet name="2.5.3 - Table 9" sheetId="23" r:id="rId10"/>
    <sheet name="2.5.3 - Table 10" sheetId="24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0" l="1"/>
  <c r="L23" i="20"/>
  <c r="K23" i="20"/>
  <c r="I23" i="20"/>
  <c r="H23" i="20"/>
  <c r="G23" i="20"/>
  <c r="L12" i="7"/>
  <c r="K12" i="7"/>
  <c r="J12" i="7"/>
  <c r="I12" i="7"/>
  <c r="H12" i="7"/>
  <c r="G12" i="7"/>
  <c r="F33" i="6" l="1"/>
  <c r="F35" i="6" s="1"/>
  <c r="E29" i="6"/>
  <c r="G29" i="6" s="1"/>
  <c r="A27" i="6"/>
  <c r="A28" i="6" s="1"/>
  <c r="A29" i="6" s="1"/>
  <c r="A30" i="6" s="1"/>
  <c r="A31" i="6" s="1"/>
  <c r="A33" i="6" s="1"/>
  <c r="E26" i="6"/>
  <c r="G26" i="6" s="1"/>
  <c r="A26" i="6"/>
  <c r="F17" i="6"/>
  <c r="A17" i="6"/>
  <c r="A15" i="6"/>
  <c r="E33" i="5"/>
  <c r="E31" i="6"/>
  <c r="G31" i="6" s="1"/>
  <c r="G30" i="5"/>
  <c r="G29" i="5"/>
  <c r="E28" i="6"/>
  <c r="G28" i="6" s="1"/>
  <c r="G27" i="5"/>
  <c r="E27" i="6"/>
  <c r="G27" i="6" s="1"/>
  <c r="G26" i="5"/>
  <c r="A26" i="5"/>
  <c r="A27" i="5" s="1"/>
  <c r="A28" i="5" s="1"/>
  <c r="A29" i="5" s="1"/>
  <c r="A30" i="5" s="1"/>
  <c r="A31" i="5" s="1"/>
  <c r="A33" i="5" s="1"/>
  <c r="F33" i="5"/>
  <c r="E15" i="6"/>
  <c r="G15" i="6" s="1"/>
  <c r="A15" i="5"/>
  <c r="A17" i="5" s="1"/>
  <c r="G14" i="5"/>
  <c r="F17" i="5"/>
  <c r="G17" i="5" s="1"/>
  <c r="E17" i="5"/>
  <c r="E35" i="5" s="1"/>
  <c r="F35" i="5" l="1"/>
  <c r="G15" i="5"/>
  <c r="G31" i="5"/>
  <c r="E14" i="6"/>
  <c r="E30" i="6"/>
  <c r="G30" i="6" s="1"/>
  <c r="E25" i="6"/>
  <c r="G25" i="5"/>
  <c r="G33" i="5" s="1"/>
  <c r="G35" i="5" s="1"/>
  <c r="G28" i="5"/>
  <c r="E17" i="6" l="1"/>
  <c r="G17" i="6" s="1"/>
  <c r="G14" i="6"/>
  <c r="G25" i="6"/>
  <c r="G33" i="6" s="1"/>
  <c r="G35" i="6" s="1"/>
  <c r="E33" i="6"/>
  <c r="E35" i="6" s="1"/>
  <c r="K24" i="4" l="1"/>
  <c r="K22" i="4"/>
  <c r="J20" i="4"/>
  <c r="K19" i="4"/>
  <c r="K18" i="4"/>
  <c r="L24" i="4"/>
  <c r="I24" i="4"/>
  <c r="H24" i="4"/>
  <c r="L23" i="4"/>
  <c r="K23" i="4"/>
  <c r="J23" i="4"/>
  <c r="I23" i="4"/>
  <c r="H23" i="4"/>
  <c r="L22" i="4"/>
  <c r="I22" i="4"/>
  <c r="H22" i="4"/>
  <c r="L21" i="4"/>
  <c r="K21" i="4"/>
  <c r="J21" i="4"/>
  <c r="I21" i="4"/>
  <c r="H21" i="4"/>
  <c r="L20" i="4"/>
  <c r="K20" i="4"/>
  <c r="I20" i="4"/>
  <c r="H20" i="4"/>
  <c r="L19" i="4"/>
  <c r="I19" i="4"/>
  <c r="H19" i="4"/>
  <c r="L18" i="4"/>
  <c r="J18" i="4"/>
  <c r="I18" i="4"/>
  <c r="H18" i="4"/>
  <c r="L15" i="4"/>
  <c r="K15" i="4"/>
  <c r="H14" i="3"/>
  <c r="G14" i="3"/>
  <c r="I10" i="3"/>
  <c r="I14" i="3" s="1"/>
  <c r="H10" i="3"/>
  <c r="G10" i="3"/>
  <c r="L10" i="3"/>
  <c r="L14" i="3" s="1"/>
  <c r="K10" i="3"/>
  <c r="K14" i="3" s="1"/>
  <c r="J10" i="3"/>
  <c r="J14" i="3" s="1"/>
  <c r="J24" i="4" l="1"/>
  <c r="J22" i="4"/>
  <c r="J19" i="4"/>
  <c r="J25" i="4" s="1"/>
  <c r="K25" i="4"/>
  <c r="L25" i="4"/>
  <c r="H25" i="4"/>
  <c r="I25" i="4"/>
  <c r="L18" i="2"/>
  <c r="K18" i="2"/>
  <c r="J18" i="2"/>
  <c r="I18" i="2"/>
  <c r="H18" i="2"/>
  <c r="K13" i="2"/>
  <c r="G13" i="2"/>
  <c r="H8" i="2" s="1"/>
  <c r="H13" i="2" s="1"/>
  <c r="L8" i="2"/>
  <c r="L13" i="2" s="1"/>
  <c r="L17" i="2" s="1"/>
  <c r="G8" i="2"/>
  <c r="H17" i="2" l="1"/>
  <c r="I8" i="2"/>
  <c r="I13" i="2" s="1"/>
  <c r="I17" i="2" l="1"/>
  <c r="J8" i="2"/>
  <c r="J13" i="2" s="1"/>
  <c r="K17" i="2" l="1"/>
  <c r="J17" i="2"/>
  <c r="L19" i="1" l="1"/>
  <c r="K19" i="1"/>
  <c r="J19" i="1"/>
  <c r="I19" i="1"/>
  <c r="H19" i="1"/>
  <c r="L13" i="1"/>
  <c r="I11" i="1"/>
  <c r="H11" i="1"/>
  <c r="G11" i="1"/>
  <c r="L10" i="1"/>
  <c r="K10" i="1"/>
  <c r="G8" i="1"/>
  <c r="G14" i="1" s="1"/>
  <c r="H8" i="1" s="1"/>
  <c r="H14" i="1" s="1"/>
  <c r="H18" i="1" l="1"/>
  <c r="I8" i="1"/>
  <c r="I14" i="1" s="1"/>
  <c r="J8" i="1" l="1"/>
  <c r="J14" i="1" s="1"/>
  <c r="I18" i="1"/>
  <c r="K14" i="1" l="1"/>
  <c r="J18" i="1"/>
  <c r="K18" i="1" l="1"/>
  <c r="L8" i="1"/>
  <c r="L14" i="1" s="1"/>
  <c r="L18" i="1" s="1"/>
</calcChain>
</file>

<file path=xl/sharedStrings.xml><?xml version="1.0" encoding="utf-8"?>
<sst xmlns="http://schemas.openxmlformats.org/spreadsheetml/2006/main" count="374" uniqueCount="119">
  <si>
    <t>Table 2</t>
  </si>
  <si>
    <t>Utility Rate Base &amp; Capital Expenditures</t>
  </si>
  <si>
    <t>Line No.</t>
  </si>
  <si>
    <t>Particulars ($ millions)</t>
  </si>
  <si>
    <t>Utility</t>
  </si>
  <si>
    <t>Actual</t>
  </si>
  <si>
    <t>Bridge Year</t>
  </si>
  <si>
    <t>Test Year</t>
  </si>
  <si>
    <t>(a)</t>
  </si>
  <si>
    <t>(b)</t>
  </si>
  <si>
    <t>(c)</t>
  </si>
  <si>
    <t>(d)</t>
  </si>
  <si>
    <t>(e)</t>
  </si>
  <si>
    <t>(f)</t>
  </si>
  <si>
    <t>Gross Property, Plant and Equipment</t>
  </si>
  <si>
    <t>EGI</t>
  </si>
  <si>
    <t>Accumulated Depreciation</t>
  </si>
  <si>
    <t>Net Property, Plant and Equipment</t>
  </si>
  <si>
    <t>Working Capital</t>
  </si>
  <si>
    <t>Utility Rate Base</t>
  </si>
  <si>
    <t>Notes:</t>
  </si>
  <si>
    <t>(1)</t>
  </si>
  <si>
    <t>Column (a) - EB-2020-0134.</t>
  </si>
  <si>
    <t>Column (b) - EB-2021-0149, Updated: 2021-09-23.</t>
  </si>
  <si>
    <t>Column (c) - EB-2022-0110.</t>
  </si>
  <si>
    <t>Capital Expenditures</t>
  </si>
  <si>
    <t>Comparison of Utility Rate Base - EGI - 2021 Actual &amp; 2022 Actual</t>
  </si>
  <si>
    <t>2022 Actual Over/(Under) 2021 Actual</t>
  </si>
  <si>
    <t>(c) = (b-a)</t>
  </si>
  <si>
    <t>Property, Plant and Equipment</t>
  </si>
  <si>
    <t>Column (a) EB-2022-0110.</t>
  </si>
  <si>
    <t>Allowance for Working Capital</t>
  </si>
  <si>
    <t>Materials and Supplies</t>
  </si>
  <si>
    <t>Customer Security Deposits</t>
  </si>
  <si>
    <t>Prepaid Expenses</t>
  </si>
  <si>
    <t>ABC Receivable/(Payable)</t>
  </si>
  <si>
    <t>Balancing Gas</t>
  </si>
  <si>
    <t>Gas in Storage</t>
  </si>
  <si>
    <t>Cash Working Capital</t>
  </si>
  <si>
    <t>Total Allowance for Working Capital</t>
  </si>
  <si>
    <t>Total Utility Rate Base</t>
  </si>
  <si>
    <t>Comparison of Utility Rate Base - EGI - 2022 Actual &amp; 2023 Bridge Year</t>
  </si>
  <si>
    <t>2023 Bridge Over/(Under) 2022 Actual</t>
  </si>
  <si>
    <t xml:space="preserve">Gross Property, Plant and Equipment </t>
  </si>
  <si>
    <t>Table 1</t>
  </si>
  <si>
    <t>Utility Property, Plant &amp; Equipment - Continuity of Gross Assets</t>
  </si>
  <si>
    <t>Bridge
Year</t>
  </si>
  <si>
    <t>Test
Year</t>
  </si>
  <si>
    <t>Opening Gross Property, Plant and Equipment</t>
  </si>
  <si>
    <t>Opening Balance Adjustments (1)</t>
  </si>
  <si>
    <t>In-service Additions</t>
  </si>
  <si>
    <t>Retirements and Disposals</t>
  </si>
  <si>
    <t>Adjustments and Other</t>
  </si>
  <si>
    <t>Closing Property, Plant and Equipment</t>
  </si>
  <si>
    <t>Average of Monthly Averages</t>
  </si>
  <si>
    <t>Variance of Gross PPE to Prior Year</t>
  </si>
  <si>
    <t>Variance of Avg of Monthly Avg to Prior Year</t>
  </si>
  <si>
    <t>Note:</t>
  </si>
  <si>
    <t>Includes asset harmonization and unregulated cost allocation adjustments.</t>
  </si>
  <si>
    <t>Utility Property, Plant &amp; Equipment - Continuity of Accumulated Depreciation</t>
  </si>
  <si>
    <t>Opening Accumulated Depreciation</t>
  </si>
  <si>
    <t>Depreciation</t>
  </si>
  <si>
    <t>Costs net of Proceeds</t>
  </si>
  <si>
    <t>Closing Accumulated Depreciation</t>
  </si>
  <si>
    <t>Variance of Accumualted Depreciation to Prior Year</t>
  </si>
  <si>
    <t>Working Capital - Variance Analysis - Average of Monthly Averages</t>
  </si>
  <si>
    <t xml:space="preserve">Customer Security Deposits </t>
  </si>
  <si>
    <t>DCB Receivable/(Payable)</t>
  </si>
  <si>
    <t>Working Cash Allowance</t>
  </si>
  <si>
    <t>Total Working Capital</t>
  </si>
  <si>
    <t>Variances</t>
  </si>
  <si>
    <t>Variance of Working Capital to Prior Year</t>
  </si>
  <si>
    <t>APCDA Capitalization Policy Impacts - Capital Expenditures</t>
  </si>
  <si>
    <t>Particulars ($000s)</t>
  </si>
  <si>
    <t>(g)</t>
  </si>
  <si>
    <t>MOP Verification</t>
  </si>
  <si>
    <t>Distribution Integrity Technology</t>
  </si>
  <si>
    <t>Distribution Records Management Program</t>
  </si>
  <si>
    <t>Integrity Digs</t>
  </si>
  <si>
    <t>Sub-Total O&amp;M Impacts</t>
  </si>
  <si>
    <t>Interest During Construction</t>
  </si>
  <si>
    <t>Negatives represent decreases in capitalization and increases to O&amp;M for lines 1 to 5.</t>
  </si>
  <si>
    <t>(2)</t>
  </si>
  <si>
    <t>Positives represent a increase in capitalization and an decrease in interest expense for line 6.</t>
  </si>
  <si>
    <t>Table 4</t>
  </si>
  <si>
    <t>Change in Overhead Capitalization Methodology - O&amp;M Impact</t>
  </si>
  <si>
    <t>Bridge</t>
  </si>
  <si>
    <t>Year</t>
  </si>
  <si>
    <t>EGI Harmonized Methodology</t>
  </si>
  <si>
    <t>Historical Methodology</t>
  </si>
  <si>
    <t>O&amp;M Impact</t>
  </si>
  <si>
    <t>Negative amounts represent a decrease to Operating &amp; Maintenance (O&amp;M) expense and an increase to capital expenditures.</t>
  </si>
  <si>
    <t>Table 6</t>
  </si>
  <si>
    <t>Utility Capital Expenditures by Asset Class 2019 Actual -2024 Test Year</t>
  </si>
  <si>
    <t>Compression Stations</t>
  </si>
  <si>
    <t>Customer Connections</t>
  </si>
  <si>
    <t>Distribution Pipe</t>
  </si>
  <si>
    <t>Distribution Stations</t>
  </si>
  <si>
    <t>Fleet &amp; Equipment</t>
  </si>
  <si>
    <t>Growth - Distribution System Reinforcement</t>
  </si>
  <si>
    <t>Real Estate &amp; Workplace Services</t>
  </si>
  <si>
    <t>Technology Information Services (TIS)</t>
  </si>
  <si>
    <t>Transmission Pipe and Underground Storage</t>
  </si>
  <si>
    <t>Utilization</t>
  </si>
  <si>
    <t>Extended Alliance Fixed Overhead</t>
  </si>
  <si>
    <t>Capitalized Overheads</t>
  </si>
  <si>
    <t>Integration Capital</t>
  </si>
  <si>
    <t>Community Expansion</t>
  </si>
  <si>
    <t>Other</t>
  </si>
  <si>
    <t>/u</t>
  </si>
  <si>
    <t>Total</t>
  </si>
  <si>
    <t>Capital expenditures are shown on an annual basis</t>
  </si>
  <si>
    <t>Expenditures are net of contributions and include IDC</t>
  </si>
  <si>
    <t>(3)</t>
  </si>
  <si>
    <t>Overheads are included in the Asset Classes starting in 2021</t>
  </si>
  <si>
    <t>Table 9</t>
  </si>
  <si>
    <t>Comparison of Utility Capital Expenditures 2021 Actual &amp; 2022 Actual</t>
  </si>
  <si>
    <t>Table 10</t>
  </si>
  <si>
    <t>Comparison of Utility Capital Expenditures 2022 Actual &amp; 2023 Bridge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</si>
</sst>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0.0_);\(0.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/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3" fillId="0" borderId="0" xfId="0" quotePrefix="1" applyFont="1" applyAlignment="1">
      <alignment horizontal="center"/>
    </xf>
    <xf numFmtId="164" fontId="3" fillId="0" borderId="0" xfId="0" applyNumberFormat="1" applyFont="1"/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49" fontId="3" fillId="0" borderId="0" xfId="0" applyNumberFormat="1" applyFont="1" applyAlignment="1">
      <alignment horizontal="center"/>
    </xf>
    <xf numFmtId="10" fontId="3" fillId="0" borderId="0" xfId="1" applyNumberFormat="1" applyFont="1"/>
    <xf numFmtId="164" fontId="3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37" fontId="3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/>
    <xf numFmtId="0" fontId="5" fillId="0" borderId="0" xfId="0" applyFont="1" applyAlignment="1"/>
    <xf numFmtId="0" fontId="5" fillId="0" borderId="1" xfId="0" applyFont="1" applyBorder="1" applyAlignme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0B24-761D-4EC0-BA1F-A096C84C0BC9}">
  <sheetPr>
    <pageSetUpPr fitToPage="1"/>
  </sheetPr>
  <dimension ref="A1:M25"/>
  <sheetViews>
    <sheetView view="pageLayout" zoomScale="80" zoomScaleNormal="100" zoomScalePageLayoutView="80" workbookViewId="0">
      <selection activeCell="G28" sqref="G28"/>
    </sheetView>
  </sheetViews>
  <sheetFormatPr defaultColWidth="101.453125" defaultRowHeight="12.5" x14ac:dyDescent="0.25"/>
  <cols>
    <col min="1" max="1" width="4.7265625" style="8" customWidth="1"/>
    <col min="2" max="2" width="1.7265625" style="8" customWidth="1"/>
    <col min="3" max="3" width="34.54296875" style="8" customWidth="1"/>
    <col min="4" max="4" width="1.7265625" style="8" customWidth="1"/>
    <col min="5" max="5" width="8.54296875" style="9" customWidth="1"/>
    <col min="6" max="6" width="1.7265625" style="8" customWidth="1"/>
    <col min="7" max="12" width="10.453125" style="8" customWidth="1"/>
    <col min="13" max="13" width="4.453125" style="8" customWidth="1"/>
    <col min="14" max="16384" width="101.453125" style="8"/>
  </cols>
  <sheetData>
    <row r="1" spans="1:13" s="2" customForma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3" s="2" customForma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s="3" customFormat="1" x14ac:dyDescent="0.25">
      <c r="E4" s="4"/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">
        <v>2024</v>
      </c>
    </row>
    <row r="5" spans="1:13" s="6" customFormat="1" ht="25" x14ac:dyDescent="0.25">
      <c r="A5" s="5" t="s">
        <v>2</v>
      </c>
      <c r="C5" s="7" t="s">
        <v>3</v>
      </c>
      <c r="E5" s="5" t="s">
        <v>4</v>
      </c>
      <c r="G5" s="5" t="s">
        <v>5</v>
      </c>
      <c r="H5" s="5" t="s">
        <v>5</v>
      </c>
      <c r="I5" s="5" t="s">
        <v>5</v>
      </c>
      <c r="J5" s="5" t="s">
        <v>5</v>
      </c>
      <c r="K5" s="5" t="s">
        <v>6</v>
      </c>
      <c r="L5" s="5" t="s">
        <v>7</v>
      </c>
    </row>
    <row r="6" spans="1:13" x14ac:dyDescent="0.25"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10"/>
    </row>
    <row r="8" spans="1:13" x14ac:dyDescent="0.25">
      <c r="A8" s="9">
        <v>1</v>
      </c>
      <c r="C8" s="8" t="s">
        <v>14</v>
      </c>
      <c r="E8" s="9" t="s">
        <v>15</v>
      </c>
      <c r="G8" s="11">
        <v>19765.460000000003</v>
      </c>
      <c r="H8" s="11">
        <v>20582.057578726399</v>
      </c>
      <c r="I8" s="11">
        <v>21539.7881987168</v>
      </c>
      <c r="J8" s="11">
        <v>22585.927749080751</v>
      </c>
      <c r="K8" s="11">
        <v>23874.84626606141</v>
      </c>
      <c r="L8" s="11">
        <v>24902.941516122788</v>
      </c>
    </row>
    <row r="9" spans="1:13" x14ac:dyDescent="0.25">
      <c r="A9" s="9">
        <v>2</v>
      </c>
      <c r="C9" s="8" t="s">
        <v>16</v>
      </c>
      <c r="E9" s="9" t="s">
        <v>15</v>
      </c>
      <c r="G9" s="11">
        <v>-7188.6999999999989</v>
      </c>
      <c r="H9" s="11">
        <v>-7571.2412167614721</v>
      </c>
      <c r="I9" s="11">
        <v>-8005.915901442022</v>
      </c>
      <c r="J9" s="11">
        <v>-8320.0569155998091</v>
      </c>
      <c r="K9" s="11">
        <v>-8924.0526662553475</v>
      </c>
      <c r="L9" s="11">
        <v>-9178.8924698742467</v>
      </c>
    </row>
    <row r="10" spans="1:13" x14ac:dyDescent="0.25">
      <c r="A10" s="9">
        <v>3</v>
      </c>
      <c r="C10" s="8" t="s">
        <v>17</v>
      </c>
      <c r="E10" s="9" t="s">
        <v>15</v>
      </c>
      <c r="G10" s="12">
        <f t="shared" ref="G10:J10" si="0">SUM(G8:G9)</f>
        <v>12576.760000000004</v>
      </c>
      <c r="H10" s="12">
        <f t="shared" si="0"/>
        <v>13010.816361964928</v>
      </c>
      <c r="I10" s="12">
        <f t="shared" si="0"/>
        <v>13533.872297274778</v>
      </c>
      <c r="J10" s="12">
        <f t="shared" si="0"/>
        <v>14265.870833480942</v>
      </c>
      <c r="K10" s="12">
        <f>SUM(K8:K9)-0.1</f>
        <v>14950.693599806062</v>
      </c>
      <c r="L10" s="12">
        <f>SUM(L8:L9)</f>
        <v>15724.049046248541</v>
      </c>
    </row>
    <row r="11" spans="1:13" x14ac:dyDescent="0.25">
      <c r="A11" s="9"/>
      <c r="G11" s="11"/>
      <c r="H11" s="11"/>
      <c r="I11" s="11"/>
      <c r="J11" s="11"/>
      <c r="K11" s="11"/>
      <c r="L11" s="11"/>
    </row>
    <row r="12" spans="1:13" x14ac:dyDescent="0.25">
      <c r="A12" s="9">
        <v>4</v>
      </c>
      <c r="C12" s="8" t="s">
        <v>18</v>
      </c>
      <c r="E12" s="9" t="s">
        <v>15</v>
      </c>
      <c r="G12" s="11">
        <v>562.26174892733127</v>
      </c>
      <c r="H12" s="11">
        <v>551.20000000000016</v>
      </c>
      <c r="I12" s="11">
        <v>687.73378125649162</v>
      </c>
      <c r="J12" s="11">
        <v>1115.4257892722828</v>
      </c>
      <c r="K12" s="11">
        <v>689.4</v>
      </c>
      <c r="L12" s="11">
        <v>557.01647048292853</v>
      </c>
    </row>
    <row r="13" spans="1:13" x14ac:dyDescent="0.25">
      <c r="A13" s="9"/>
      <c r="G13" s="11"/>
      <c r="H13" s="11"/>
      <c r="I13" s="11"/>
      <c r="J13" s="11"/>
      <c r="K13" s="11"/>
      <c r="L13" s="11"/>
    </row>
    <row r="14" spans="1:13" ht="13" thickBot="1" x14ac:dyDescent="0.3">
      <c r="A14" s="9">
        <v>5</v>
      </c>
      <c r="C14" s="8" t="s">
        <v>19</v>
      </c>
      <c r="E14" s="9" t="s">
        <v>15</v>
      </c>
      <c r="G14" s="16">
        <f t="shared" ref="G14:K14" si="1">SUM(G10,G12)</f>
        <v>13139.021748927335</v>
      </c>
      <c r="H14" s="16">
        <f t="shared" si="1"/>
        <v>13562.016361964928</v>
      </c>
      <c r="I14" s="16">
        <f t="shared" si="1"/>
        <v>14221.606078531269</v>
      </c>
      <c r="J14" s="16">
        <f t="shared" si="1"/>
        <v>15381.296622753225</v>
      </c>
      <c r="K14" s="16">
        <f t="shared" si="1"/>
        <v>15640.093599806061</v>
      </c>
      <c r="L14" s="16">
        <f>SUM(L10,L12)</f>
        <v>16281.065516731469</v>
      </c>
    </row>
    <row r="15" spans="1:13" ht="13" thickTop="1" x14ac:dyDescent="0.25">
      <c r="G15" s="17"/>
      <c r="H15" s="17"/>
      <c r="I15" s="17"/>
      <c r="J15" s="17"/>
      <c r="K15" s="17"/>
      <c r="L15" s="17"/>
    </row>
    <row r="16" spans="1:13" hidden="1" x14ac:dyDescent="0.25">
      <c r="A16" s="3" t="s">
        <v>20</v>
      </c>
    </row>
    <row r="17" spans="1:12" hidden="1" x14ac:dyDescent="0.25">
      <c r="A17" s="18" t="s">
        <v>21</v>
      </c>
      <c r="C17" s="8" t="s">
        <v>22</v>
      </c>
    </row>
    <row r="18" spans="1:12" hidden="1" x14ac:dyDescent="0.25">
      <c r="C18" s="8" t="s">
        <v>23</v>
      </c>
    </row>
    <row r="19" spans="1:12" hidden="1" x14ac:dyDescent="0.25">
      <c r="C19" s="8" t="s">
        <v>24</v>
      </c>
    </row>
    <row r="20" spans="1:12" ht="13" thickBot="1" x14ac:dyDescent="0.3">
      <c r="A20" s="9">
        <v>6</v>
      </c>
      <c r="C20" s="8" t="s">
        <v>25</v>
      </c>
      <c r="E20" s="9" t="s">
        <v>15</v>
      </c>
      <c r="G20" s="16">
        <v>1087.4000000000001</v>
      </c>
      <c r="H20" s="16">
        <v>1007.4</v>
      </c>
      <c r="I20" s="16">
        <v>1310.8</v>
      </c>
      <c r="J20" s="16">
        <v>1437.1</v>
      </c>
      <c r="K20" s="16">
        <v>1605.7</v>
      </c>
      <c r="L20" s="16">
        <v>1491.3</v>
      </c>
    </row>
    <row r="21" spans="1:12" ht="13" thickTop="1" x14ac:dyDescent="0.25"/>
    <row r="23" spans="1:12" x14ac:dyDescent="0.25">
      <c r="L23" s="15"/>
    </row>
    <row r="25" spans="1:12" x14ac:dyDescent="0.25">
      <c r="L25" s="19"/>
    </row>
  </sheetData>
  <mergeCells count="3">
    <mergeCell ref="A1:L1"/>
    <mergeCell ref="A2:L2"/>
    <mergeCell ref="A3:L3"/>
  </mergeCells>
  <pageMargins left="0.7" right="0.7" top="1.6015625" bottom="0.75" header="0.3" footer="0.3"/>
  <pageSetup orientation="landscape" r:id="rId1"/>
  <headerFooter>
    <oddHeader>&amp;R&amp;"Arial,Regular"&amp;10Filed: 2022-XX-XX
EB-2022-XXXX
Exhibit X
Tab X
Schedule X
Attachment X
Page 1 of X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A578-3172-4FB0-AA27-F47A7035FC54}">
  <dimension ref="A1:G27"/>
  <sheetViews>
    <sheetView zoomScaleNormal="100" workbookViewId="0">
      <selection activeCell="G28" sqref="G28"/>
    </sheetView>
  </sheetViews>
  <sheetFormatPr defaultRowHeight="14.5" x14ac:dyDescent="0.35"/>
  <cols>
    <col min="1" max="1" width="4.7265625" customWidth="1"/>
    <col min="2" max="2" width="1.7265625" customWidth="1"/>
    <col min="3" max="3" width="43.81640625" bestFit="1" customWidth="1"/>
    <col min="4" max="4" width="1.7265625" customWidth="1"/>
    <col min="7" max="7" width="11.26953125" customWidth="1"/>
  </cols>
  <sheetData>
    <row r="1" spans="1:7" x14ac:dyDescent="0.35">
      <c r="A1" s="1" t="s">
        <v>115</v>
      </c>
      <c r="B1" s="1"/>
      <c r="C1" s="1"/>
      <c r="D1" s="1"/>
      <c r="E1" s="1"/>
      <c r="F1" s="1"/>
      <c r="G1" s="1"/>
    </row>
    <row r="2" spans="1:7" x14ac:dyDescent="0.35">
      <c r="A2" s="1" t="s">
        <v>116</v>
      </c>
      <c r="B2" s="1"/>
      <c r="C2" s="1"/>
      <c r="D2" s="1"/>
      <c r="E2" s="1"/>
      <c r="F2" s="1"/>
      <c r="G2" s="1"/>
    </row>
    <row r="3" spans="1:7" x14ac:dyDescent="0.35">
      <c r="A3" s="8"/>
      <c r="B3" s="8"/>
      <c r="C3" s="8"/>
      <c r="D3" s="8"/>
      <c r="E3" s="8"/>
      <c r="F3" s="8"/>
      <c r="G3" s="8"/>
    </row>
    <row r="4" spans="1:7" x14ac:dyDescent="0.35">
      <c r="A4" s="3"/>
      <c r="B4" s="3"/>
      <c r="C4" s="3"/>
      <c r="D4" s="3"/>
      <c r="E4" s="4">
        <v>2021</v>
      </c>
      <c r="F4" s="4">
        <v>2022</v>
      </c>
      <c r="G4" s="4"/>
    </row>
    <row r="5" spans="1:7" ht="38.5" x14ac:dyDescent="0.35">
      <c r="A5" s="5" t="s">
        <v>2</v>
      </c>
      <c r="B5" s="6"/>
      <c r="C5" s="7" t="s">
        <v>3</v>
      </c>
      <c r="D5" s="6"/>
      <c r="E5" s="5" t="s">
        <v>5</v>
      </c>
      <c r="F5" s="5" t="s">
        <v>5</v>
      </c>
      <c r="G5" s="5" t="s">
        <v>27</v>
      </c>
    </row>
    <row r="6" spans="1:7" x14ac:dyDescent="0.35">
      <c r="A6" s="8"/>
      <c r="B6" s="8"/>
      <c r="C6" s="8"/>
      <c r="D6" s="8"/>
      <c r="E6" s="9" t="s">
        <v>8</v>
      </c>
      <c r="F6" s="9" t="s">
        <v>9</v>
      </c>
      <c r="G6" s="9" t="s">
        <v>28</v>
      </c>
    </row>
    <row r="7" spans="1:7" x14ac:dyDescent="0.35">
      <c r="A7" s="8"/>
      <c r="B7" s="8"/>
      <c r="C7" s="8"/>
      <c r="D7" s="8"/>
      <c r="E7" s="8"/>
      <c r="F7" s="8"/>
      <c r="G7" s="8"/>
    </row>
    <row r="8" spans="1:7" x14ac:dyDescent="0.35">
      <c r="A8" s="9">
        <v>1</v>
      </c>
      <c r="B8" s="8"/>
      <c r="C8" s="39" t="s">
        <v>94</v>
      </c>
      <c r="D8" s="8"/>
      <c r="E8" s="11">
        <v>42.312480326157306</v>
      </c>
      <c r="F8" s="11">
        <v>106.80874859137165</v>
      </c>
      <c r="G8" s="11">
        <v>64.496268265214354</v>
      </c>
    </row>
    <row r="9" spans="1:7" x14ac:dyDescent="0.35">
      <c r="A9" s="9">
        <v>2</v>
      </c>
      <c r="B9" s="8"/>
      <c r="C9" s="39" t="s">
        <v>95</v>
      </c>
      <c r="D9" s="8"/>
      <c r="E9" s="11">
        <v>260.66386311087774</v>
      </c>
      <c r="F9" s="11">
        <v>296.99205732251062</v>
      </c>
      <c r="G9" s="11">
        <v>36.328194211632876</v>
      </c>
    </row>
    <row r="10" spans="1:7" x14ac:dyDescent="0.35">
      <c r="A10" s="9">
        <v>3</v>
      </c>
      <c r="B10" s="8"/>
      <c r="C10" s="39" t="s">
        <v>96</v>
      </c>
      <c r="D10" s="8"/>
      <c r="E10" s="11">
        <v>447.18690856345643</v>
      </c>
      <c r="F10" s="11">
        <v>477.46706814743169</v>
      </c>
      <c r="G10" s="11">
        <v>30.280159583975262</v>
      </c>
    </row>
    <row r="11" spans="1:7" x14ac:dyDescent="0.35">
      <c r="A11" s="9">
        <v>4</v>
      </c>
      <c r="B11" s="8"/>
      <c r="C11" s="39" t="s">
        <v>97</v>
      </c>
      <c r="D11" s="8"/>
      <c r="E11" s="11">
        <v>91.226676732134706</v>
      </c>
      <c r="F11" s="11">
        <v>97.133455854805547</v>
      </c>
      <c r="G11" s="11">
        <v>5.9067791226708408</v>
      </c>
    </row>
    <row r="12" spans="1:7" x14ac:dyDescent="0.35">
      <c r="A12" s="9">
        <v>5</v>
      </c>
      <c r="B12" s="8"/>
      <c r="C12" s="39" t="s">
        <v>98</v>
      </c>
      <c r="D12" s="8"/>
      <c r="E12" s="11">
        <v>26.720280812675057</v>
      </c>
      <c r="F12" s="11">
        <v>30.551756360404568</v>
      </c>
      <c r="G12" s="11">
        <v>3.8314755477295108</v>
      </c>
    </row>
    <row r="13" spans="1:7" x14ac:dyDescent="0.35">
      <c r="A13" s="9">
        <v>6</v>
      </c>
      <c r="B13" s="8"/>
      <c r="C13" s="39" t="s">
        <v>99</v>
      </c>
      <c r="D13" s="8"/>
      <c r="E13" s="11">
        <v>48.537358496824012</v>
      </c>
      <c r="F13" s="11">
        <v>69.438212050754743</v>
      </c>
      <c r="G13" s="11">
        <v>20.90085355393073</v>
      </c>
    </row>
    <row r="14" spans="1:7" x14ac:dyDescent="0.35">
      <c r="A14" s="9">
        <v>7</v>
      </c>
      <c r="B14" s="8"/>
      <c r="C14" s="39" t="s">
        <v>100</v>
      </c>
      <c r="D14" s="8"/>
      <c r="E14" s="11">
        <v>70.458059665061882</v>
      </c>
      <c r="F14" s="11">
        <v>64.357944001473271</v>
      </c>
      <c r="G14" s="11">
        <v>-6.1001156635886105</v>
      </c>
    </row>
    <row r="15" spans="1:7" x14ac:dyDescent="0.35">
      <c r="A15" s="9">
        <v>8</v>
      </c>
      <c r="B15" s="8"/>
      <c r="C15" s="39" t="s">
        <v>101</v>
      </c>
      <c r="D15" s="8"/>
      <c r="E15" s="11">
        <v>22.826485491276514</v>
      </c>
      <c r="F15" s="11">
        <v>28.071055897746142</v>
      </c>
      <c r="G15" s="11">
        <v>5.2445704064696272</v>
      </c>
    </row>
    <row r="16" spans="1:7" x14ac:dyDescent="0.35">
      <c r="A16" s="9">
        <v>9</v>
      </c>
      <c r="B16" s="8"/>
      <c r="C16" s="39" t="s">
        <v>102</v>
      </c>
      <c r="D16" s="8"/>
      <c r="E16" s="11">
        <v>79.483072398217189</v>
      </c>
      <c r="F16" s="11">
        <v>96.81419653256529</v>
      </c>
      <c r="G16" s="11">
        <v>17.331124134348102</v>
      </c>
    </row>
    <row r="17" spans="1:7" x14ac:dyDescent="0.35">
      <c r="A17" s="9">
        <v>10</v>
      </c>
      <c r="B17" s="8"/>
      <c r="C17" s="39" t="s">
        <v>103</v>
      </c>
      <c r="D17" s="8"/>
      <c r="E17" s="11">
        <v>80.655574610011683</v>
      </c>
      <c r="F17" s="11">
        <v>98.385674711150585</v>
      </c>
      <c r="G17" s="11">
        <v>17.730100101138902</v>
      </c>
    </row>
    <row r="18" spans="1:7" x14ac:dyDescent="0.35">
      <c r="A18" s="9">
        <v>11</v>
      </c>
      <c r="B18" s="8"/>
      <c r="C18" s="39" t="s">
        <v>104</v>
      </c>
      <c r="D18" s="8"/>
      <c r="E18" s="11">
        <v>25.400212509999999</v>
      </c>
      <c r="F18" s="11">
        <v>27.035886720000001</v>
      </c>
      <c r="G18" s="11">
        <v>1.6356742100000012</v>
      </c>
    </row>
    <row r="19" spans="1:7" x14ac:dyDescent="0.35">
      <c r="A19" s="9">
        <v>12</v>
      </c>
      <c r="B19" s="8"/>
      <c r="C19" s="39" t="s">
        <v>105</v>
      </c>
      <c r="D19" s="8"/>
      <c r="E19" s="11">
        <v>0</v>
      </c>
      <c r="F19" s="11">
        <v>0</v>
      </c>
      <c r="G19" s="11">
        <v>0</v>
      </c>
    </row>
    <row r="20" spans="1:7" x14ac:dyDescent="0.35">
      <c r="A20" s="9">
        <v>13</v>
      </c>
      <c r="B20" s="8"/>
      <c r="C20" s="39" t="s">
        <v>106</v>
      </c>
      <c r="D20" s="8"/>
      <c r="E20" s="11">
        <v>87.497931944382628</v>
      </c>
      <c r="F20" s="11">
        <v>28.708346051670858</v>
      </c>
      <c r="G20" s="11">
        <v>-58.78958589271177</v>
      </c>
    </row>
    <row r="21" spans="1:7" x14ac:dyDescent="0.35">
      <c r="A21" s="9">
        <v>14</v>
      </c>
      <c r="B21" s="8"/>
      <c r="C21" s="39" t="s">
        <v>107</v>
      </c>
      <c r="D21" s="8"/>
      <c r="E21" s="11">
        <v>17.390341850000006</v>
      </c>
      <c r="F21" s="11">
        <v>14.221981459999995</v>
      </c>
      <c r="G21" s="11">
        <v>-3.1683603900000108</v>
      </c>
    </row>
    <row r="22" spans="1:7" x14ac:dyDescent="0.35">
      <c r="A22" s="9">
        <v>15</v>
      </c>
      <c r="B22" s="8"/>
      <c r="C22" s="39" t="s">
        <v>108</v>
      </c>
      <c r="D22" s="8"/>
      <c r="E22" s="11">
        <v>10.463693199999998</v>
      </c>
      <c r="F22" s="11">
        <v>1.1156080700000004</v>
      </c>
      <c r="G22" s="11">
        <v>-9.3480851299999976</v>
      </c>
    </row>
    <row r="23" spans="1:7" ht="15" thickBot="1" x14ac:dyDescent="0.4">
      <c r="A23" s="9">
        <v>16</v>
      </c>
      <c r="B23" s="8"/>
      <c r="C23" s="8" t="s">
        <v>110</v>
      </c>
      <c r="D23" s="8"/>
      <c r="E23" s="16">
        <v>1310.8229397110752</v>
      </c>
      <c r="F23" s="16">
        <v>1437.1019917718852</v>
      </c>
      <c r="G23" s="16">
        <v>126.2790520608098</v>
      </c>
    </row>
    <row r="24" spans="1:7" ht="15" thickTop="1" x14ac:dyDescent="0.35">
      <c r="A24" s="8"/>
      <c r="B24" s="8"/>
      <c r="C24" s="8"/>
      <c r="D24" s="8"/>
      <c r="E24" s="8"/>
      <c r="F24" s="8"/>
      <c r="G24" s="8"/>
    </row>
    <row r="25" spans="1:7" x14ac:dyDescent="0.35">
      <c r="A25" s="3" t="s">
        <v>20</v>
      </c>
      <c r="B25" s="8"/>
      <c r="C25" s="8"/>
      <c r="D25" s="8"/>
      <c r="E25" s="8"/>
      <c r="F25" s="8"/>
      <c r="G25" s="8"/>
    </row>
    <row r="26" spans="1:7" x14ac:dyDescent="0.35">
      <c r="A26" s="18" t="s">
        <v>21</v>
      </c>
      <c r="B26" s="8" t="s">
        <v>111</v>
      </c>
      <c r="D26" s="8"/>
      <c r="E26" s="8"/>
      <c r="F26" s="8"/>
      <c r="G26" s="8"/>
    </row>
    <row r="27" spans="1:7" x14ac:dyDescent="0.35">
      <c r="A27" s="18" t="s">
        <v>82</v>
      </c>
      <c r="B27" s="8" t="s">
        <v>112</v>
      </c>
      <c r="D27" s="8"/>
      <c r="E27" s="8"/>
      <c r="F27" s="8"/>
      <c r="G27" s="8"/>
    </row>
  </sheetData>
  <printOptions horizontalCentered="1"/>
  <pageMargins left="0.7" right="0.7" top="1.25" bottom="0.75" header="0.3" footer="0.3"/>
  <pageSetup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A65E-608C-4546-B736-F393883987DE}">
  <sheetPr>
    <pageSetUpPr fitToPage="1"/>
  </sheetPr>
  <dimension ref="A1:H32"/>
  <sheetViews>
    <sheetView tabSelected="1" topLeftCell="A5" zoomScaleNormal="100" workbookViewId="0">
      <selection activeCell="G28" sqref="G28"/>
    </sheetView>
  </sheetViews>
  <sheetFormatPr defaultColWidth="9.1796875" defaultRowHeight="14.5" x14ac:dyDescent="0.35"/>
  <cols>
    <col min="1" max="1" width="4.7265625" customWidth="1"/>
    <col min="2" max="2" width="1.7265625" customWidth="1"/>
    <col min="3" max="3" width="43.81640625" bestFit="1" customWidth="1"/>
    <col min="4" max="4" width="1.7265625" customWidth="1"/>
    <col min="7" max="7" width="11.1796875" customWidth="1"/>
    <col min="8" max="8" width="9.1796875" style="37"/>
  </cols>
  <sheetData>
    <row r="1" spans="1:7" x14ac:dyDescent="0.35">
      <c r="A1" s="1" t="s">
        <v>117</v>
      </c>
      <c r="B1" s="1"/>
      <c r="C1" s="1"/>
      <c r="D1" s="1"/>
      <c r="E1" s="1"/>
      <c r="F1" s="1"/>
      <c r="G1" s="1"/>
    </row>
    <row r="2" spans="1:7" x14ac:dyDescent="0.35">
      <c r="A2" s="1" t="s">
        <v>118</v>
      </c>
      <c r="B2" s="1"/>
      <c r="C2" s="1"/>
      <c r="D2" s="1"/>
      <c r="E2" s="1"/>
      <c r="F2" s="1"/>
      <c r="G2" s="1"/>
    </row>
    <row r="3" spans="1:7" x14ac:dyDescent="0.35">
      <c r="A3" s="8"/>
      <c r="B3" s="8"/>
      <c r="C3" s="8"/>
      <c r="D3" s="8"/>
      <c r="E3" s="8"/>
      <c r="F3" s="8"/>
      <c r="G3" s="8"/>
    </row>
    <row r="4" spans="1:7" x14ac:dyDescent="0.35">
      <c r="A4" s="3"/>
      <c r="B4" s="3"/>
      <c r="C4" s="3"/>
      <c r="D4" s="3"/>
      <c r="E4" s="4">
        <v>2022</v>
      </c>
      <c r="F4" s="4">
        <v>2023</v>
      </c>
      <c r="G4" s="4"/>
    </row>
    <row r="5" spans="1:7" ht="51" x14ac:dyDescent="0.35">
      <c r="A5" s="5" t="s">
        <v>2</v>
      </c>
      <c r="B5" s="6"/>
      <c r="C5" s="7" t="s">
        <v>3</v>
      </c>
      <c r="D5" s="6"/>
      <c r="E5" s="5" t="s">
        <v>5</v>
      </c>
      <c r="F5" s="5" t="s">
        <v>6</v>
      </c>
      <c r="G5" s="5" t="s">
        <v>42</v>
      </c>
    </row>
    <row r="6" spans="1:7" x14ac:dyDescent="0.35">
      <c r="A6" s="8"/>
      <c r="B6" s="8"/>
      <c r="C6" s="8"/>
      <c r="D6" s="8"/>
      <c r="E6" s="9" t="s">
        <v>8</v>
      </c>
      <c r="F6" s="9" t="s">
        <v>9</v>
      </c>
      <c r="G6" s="9" t="s">
        <v>28</v>
      </c>
    </row>
    <row r="7" spans="1:7" x14ac:dyDescent="0.35">
      <c r="A7" s="8"/>
      <c r="B7" s="8"/>
      <c r="C7" s="8"/>
      <c r="D7" s="8"/>
      <c r="E7" s="8"/>
      <c r="F7" s="8"/>
      <c r="G7" s="8"/>
    </row>
    <row r="8" spans="1:7" x14ac:dyDescent="0.35">
      <c r="A8" s="9">
        <v>1</v>
      </c>
      <c r="B8" s="8"/>
      <c r="C8" s="39" t="s">
        <v>94</v>
      </c>
      <c r="D8" s="8"/>
      <c r="E8" s="11">
        <v>106.80874859137165</v>
      </c>
      <c r="F8" s="11">
        <v>239.23580399371059</v>
      </c>
      <c r="G8" s="11">
        <v>132.42705540233894</v>
      </c>
    </row>
    <row r="9" spans="1:7" x14ac:dyDescent="0.35">
      <c r="A9" s="9">
        <v>2</v>
      </c>
      <c r="B9" s="8"/>
      <c r="C9" s="39" t="s">
        <v>95</v>
      </c>
      <c r="D9" s="8"/>
      <c r="E9" s="11">
        <v>296.99205732251062</v>
      </c>
      <c r="F9" s="11">
        <v>220.37953373350834</v>
      </c>
      <c r="G9" s="11">
        <v>-76.612523589002279</v>
      </c>
    </row>
    <row r="10" spans="1:7" x14ac:dyDescent="0.35">
      <c r="A10" s="9">
        <v>3</v>
      </c>
      <c r="B10" s="8"/>
      <c r="C10" s="39" t="s">
        <v>96</v>
      </c>
      <c r="D10" s="8"/>
      <c r="E10" s="11">
        <v>477.46706814743169</v>
      </c>
      <c r="F10" s="11">
        <v>261.93865625022454</v>
      </c>
      <c r="G10" s="11">
        <v>-215.52841189720715</v>
      </c>
    </row>
    <row r="11" spans="1:7" x14ac:dyDescent="0.35">
      <c r="A11" s="9">
        <v>4</v>
      </c>
      <c r="B11" s="8"/>
      <c r="C11" s="39" t="s">
        <v>97</v>
      </c>
      <c r="D11" s="8"/>
      <c r="E11" s="11">
        <v>97.133455854805547</v>
      </c>
      <c r="F11" s="11">
        <v>149.32744435510622</v>
      </c>
      <c r="G11" s="11">
        <v>52.193988500300676</v>
      </c>
    </row>
    <row r="12" spans="1:7" x14ac:dyDescent="0.35">
      <c r="A12" s="9">
        <v>5</v>
      </c>
      <c r="B12" s="8"/>
      <c r="C12" s="39" t="s">
        <v>98</v>
      </c>
      <c r="D12" s="8"/>
      <c r="E12" s="11">
        <v>30.551756360404568</v>
      </c>
      <c r="F12" s="11">
        <v>25.522210221585947</v>
      </c>
      <c r="G12" s="11">
        <v>-5.0295461388186204</v>
      </c>
    </row>
    <row r="13" spans="1:7" x14ac:dyDescent="0.35">
      <c r="A13" s="9">
        <v>6</v>
      </c>
      <c r="B13" s="8"/>
      <c r="C13" s="39" t="s">
        <v>99</v>
      </c>
      <c r="D13" s="8"/>
      <c r="E13" s="11">
        <v>69.438212050754743</v>
      </c>
      <c r="F13" s="11">
        <v>54.889396300865904</v>
      </c>
      <c r="G13" s="11">
        <v>-14.548815749888838</v>
      </c>
    </row>
    <row r="14" spans="1:7" x14ac:dyDescent="0.35">
      <c r="A14" s="9">
        <v>7</v>
      </c>
      <c r="B14" s="8"/>
      <c r="C14" s="39" t="s">
        <v>100</v>
      </c>
      <c r="D14" s="8"/>
      <c r="E14" s="11">
        <v>64.357944001473271</v>
      </c>
      <c r="F14" s="11">
        <v>52.101941928877693</v>
      </c>
      <c r="G14" s="11">
        <v>-12.256002072595578</v>
      </c>
    </row>
    <row r="15" spans="1:7" x14ac:dyDescent="0.35">
      <c r="A15" s="9">
        <v>8</v>
      </c>
      <c r="B15" s="8"/>
      <c r="C15" s="39" t="s">
        <v>101</v>
      </c>
      <c r="D15" s="8"/>
      <c r="E15" s="11">
        <v>28.071055897746142</v>
      </c>
      <c r="F15" s="11">
        <v>63.743859117557982</v>
      </c>
      <c r="G15" s="11">
        <v>35.67280321981184</v>
      </c>
    </row>
    <row r="16" spans="1:7" x14ac:dyDescent="0.35">
      <c r="A16" s="9">
        <v>9</v>
      </c>
      <c r="B16" s="8"/>
      <c r="C16" s="39" t="s">
        <v>102</v>
      </c>
      <c r="D16" s="8"/>
      <c r="E16" s="11">
        <v>96.81419653256529</v>
      </c>
      <c r="F16" s="11">
        <v>280.71828004785056</v>
      </c>
      <c r="G16" s="11">
        <v>183.90408351528527</v>
      </c>
    </row>
    <row r="17" spans="1:8" x14ac:dyDescent="0.35">
      <c r="A17" s="9">
        <v>10</v>
      </c>
      <c r="B17" s="8"/>
      <c r="C17" s="39" t="s">
        <v>103</v>
      </c>
      <c r="D17" s="8"/>
      <c r="E17" s="11">
        <v>98.385674711150585</v>
      </c>
      <c r="F17" s="11">
        <v>136.50669072862235</v>
      </c>
      <c r="G17" s="11">
        <v>38.12101601747176</v>
      </c>
    </row>
    <row r="18" spans="1:8" x14ac:dyDescent="0.35">
      <c r="A18" s="9">
        <v>11</v>
      </c>
      <c r="B18" s="8"/>
      <c r="C18" s="39" t="s">
        <v>104</v>
      </c>
      <c r="D18" s="8"/>
      <c r="E18" s="11">
        <v>27.035886720000001</v>
      </c>
      <c r="F18" s="11">
        <v>21.673996160791784</v>
      </c>
      <c r="G18" s="11">
        <v>-5.3618905592082164</v>
      </c>
    </row>
    <row r="19" spans="1:8" x14ac:dyDescent="0.35">
      <c r="A19" s="9">
        <v>12</v>
      </c>
      <c r="B19" s="8"/>
      <c r="C19" s="39" t="s">
        <v>105</v>
      </c>
      <c r="D19" s="8"/>
      <c r="E19" s="11">
        <v>0</v>
      </c>
      <c r="F19" s="11">
        <v>0</v>
      </c>
      <c r="G19" s="11">
        <v>0</v>
      </c>
    </row>
    <row r="20" spans="1:8" x14ac:dyDescent="0.35">
      <c r="A20" s="9">
        <v>13</v>
      </c>
      <c r="B20" s="8"/>
      <c r="C20" s="39" t="s">
        <v>106</v>
      </c>
      <c r="D20" s="8"/>
      <c r="E20" s="11">
        <v>28.708346051670858</v>
      </c>
      <c r="F20" s="11">
        <v>43.641900365938774</v>
      </c>
      <c r="G20" s="11">
        <v>14.933554314267916</v>
      </c>
    </row>
    <row r="21" spans="1:8" x14ac:dyDescent="0.35">
      <c r="A21" s="9">
        <v>14</v>
      </c>
      <c r="B21" s="8"/>
      <c r="C21" s="39" t="s">
        <v>107</v>
      </c>
      <c r="D21" s="8"/>
      <c r="E21" s="11">
        <v>14.221981459999995</v>
      </c>
      <c r="F21" s="11">
        <v>13.981688991708037</v>
      </c>
      <c r="G21" s="11">
        <v>-0.24029246829195827</v>
      </c>
    </row>
    <row r="22" spans="1:8" x14ac:dyDescent="0.35">
      <c r="A22" s="9">
        <v>15</v>
      </c>
      <c r="B22" s="8"/>
      <c r="C22" s="39" t="s">
        <v>108</v>
      </c>
      <c r="D22" s="8"/>
      <c r="E22" s="11">
        <v>1.1156080700000004</v>
      </c>
      <c r="F22" s="11">
        <v>42.009081270510897</v>
      </c>
      <c r="G22" s="11">
        <v>40.893473200510897</v>
      </c>
      <c r="H22" s="37" t="s">
        <v>109</v>
      </c>
    </row>
    <row r="23" spans="1:8" ht="15" thickBot="1" x14ac:dyDescent="0.4">
      <c r="A23" s="9">
        <v>16</v>
      </c>
      <c r="B23" s="8"/>
      <c r="C23" s="8" t="s">
        <v>110</v>
      </c>
      <c r="D23" s="8"/>
      <c r="E23" s="16">
        <v>1437.1019917718852</v>
      </c>
      <c r="F23" s="16">
        <v>1605.6704834668597</v>
      </c>
      <c r="G23" s="16">
        <v>168.56849169497465</v>
      </c>
      <c r="H23" s="37" t="s">
        <v>109</v>
      </c>
    </row>
    <row r="24" spans="1:8" ht="15" thickTop="1" x14ac:dyDescent="0.35">
      <c r="A24" s="8"/>
      <c r="B24" s="8"/>
      <c r="C24" s="8"/>
      <c r="D24" s="8"/>
      <c r="E24" s="8"/>
      <c r="F24" s="8"/>
      <c r="G24" s="8"/>
    </row>
    <row r="25" spans="1:8" x14ac:dyDescent="0.35">
      <c r="A25" s="3" t="s">
        <v>20</v>
      </c>
      <c r="B25" s="8"/>
      <c r="C25" s="8"/>
      <c r="D25" s="8"/>
      <c r="E25" s="8"/>
      <c r="F25" s="8"/>
      <c r="G25" s="8"/>
    </row>
    <row r="26" spans="1:8" x14ac:dyDescent="0.35">
      <c r="A26" s="38">
        <v>-1</v>
      </c>
      <c r="B26" s="8"/>
      <c r="C26" s="8" t="s">
        <v>111</v>
      </c>
      <c r="D26" s="8"/>
      <c r="E26" s="8"/>
      <c r="F26" s="8"/>
      <c r="G26" s="8"/>
    </row>
    <row r="27" spans="1:8" x14ac:dyDescent="0.35">
      <c r="A27" s="38">
        <v>-2</v>
      </c>
      <c r="B27" s="8"/>
      <c r="C27" s="8" t="s">
        <v>112</v>
      </c>
      <c r="D27" s="8"/>
      <c r="E27" s="8"/>
      <c r="F27" s="8"/>
      <c r="G27" s="8"/>
    </row>
    <row r="28" spans="1:8" x14ac:dyDescent="0.35">
      <c r="A28" s="18"/>
      <c r="B28" s="8"/>
      <c r="C28" s="8"/>
    </row>
    <row r="31" spans="1:8" x14ac:dyDescent="0.35">
      <c r="C31" s="18"/>
      <c r="D31" s="8"/>
      <c r="E31" s="8"/>
    </row>
    <row r="32" spans="1:8" x14ac:dyDescent="0.35">
      <c r="C32" s="18"/>
      <c r="D32" s="8"/>
      <c r="E32" s="8"/>
    </row>
  </sheetData>
  <printOptions horizontalCentered="1"/>
  <pageMargins left="0.95" right="0.7" top="1" bottom="0.75" header="0.3" footer="0.3"/>
  <pageSetup scale="96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13FB-899D-4575-B905-45F8FFB08E26}">
  <dimension ref="A6:H36"/>
  <sheetViews>
    <sheetView view="pageLayout" zoomScale="90" zoomScaleNormal="100" zoomScalePageLayoutView="90" workbookViewId="0">
      <selection activeCell="G28" sqref="G28"/>
    </sheetView>
  </sheetViews>
  <sheetFormatPr defaultColWidth="101.453125" defaultRowHeight="12.5" x14ac:dyDescent="0.25"/>
  <cols>
    <col min="1" max="1" width="5.54296875" style="8" bestFit="1" customWidth="1"/>
    <col min="2" max="2" width="1.453125" style="8" customWidth="1"/>
    <col min="3" max="3" width="34.54296875" style="8" customWidth="1"/>
    <col min="4" max="4" width="1.453125" style="8" customWidth="1"/>
    <col min="5" max="7" width="14" style="8" customWidth="1"/>
    <col min="8" max="8" width="4.453125" style="8" customWidth="1"/>
    <col min="9" max="16384" width="101.453125" style="8"/>
  </cols>
  <sheetData>
    <row r="6" spans="1:8" s="2" customFormat="1" x14ac:dyDescent="0.25">
      <c r="A6" s="1" t="s">
        <v>26</v>
      </c>
      <c r="B6" s="1"/>
      <c r="C6" s="1"/>
      <c r="D6" s="1"/>
      <c r="E6" s="1"/>
      <c r="F6" s="1"/>
      <c r="G6" s="1"/>
    </row>
    <row r="8" spans="1:8" s="3" customFormat="1" x14ac:dyDescent="0.25">
      <c r="E8" s="4">
        <v>2021</v>
      </c>
      <c r="F8" s="4">
        <v>2022</v>
      </c>
      <c r="G8" s="4"/>
    </row>
    <row r="9" spans="1:8" s="6" customFormat="1" ht="37.5" x14ac:dyDescent="0.25">
      <c r="A9" s="5" t="s">
        <v>2</v>
      </c>
      <c r="C9" s="7" t="s">
        <v>3</v>
      </c>
      <c r="E9" s="5" t="s">
        <v>5</v>
      </c>
      <c r="F9" s="5" t="s">
        <v>5</v>
      </c>
      <c r="G9" s="5" t="s">
        <v>27</v>
      </c>
    </row>
    <row r="10" spans="1:8" x14ac:dyDescent="0.25">
      <c r="E10" s="9" t="s">
        <v>8</v>
      </c>
      <c r="F10" s="9" t="s">
        <v>9</v>
      </c>
      <c r="G10" s="9" t="s">
        <v>28</v>
      </c>
      <c r="H10" s="10"/>
    </row>
    <row r="11" spans="1:8" x14ac:dyDescent="0.25">
      <c r="E11" s="9"/>
      <c r="F11" s="9"/>
      <c r="G11" s="9"/>
    </row>
    <row r="12" spans="1:8" x14ac:dyDescent="0.25">
      <c r="C12" s="3" t="s">
        <v>29</v>
      </c>
      <c r="E12" s="9"/>
      <c r="F12" s="9"/>
      <c r="G12" s="9"/>
    </row>
    <row r="14" spans="1:8" x14ac:dyDescent="0.25">
      <c r="A14" s="9">
        <v>1</v>
      </c>
      <c r="C14" s="8" t="s">
        <v>14</v>
      </c>
      <c r="E14" s="11">
        <v>21539.7881987168</v>
      </c>
      <c r="F14" s="11">
        <v>22585.927749080751</v>
      </c>
      <c r="G14" s="11">
        <f>F14-E14</f>
        <v>1046.1395503639505</v>
      </c>
    </row>
    <row r="15" spans="1:8" x14ac:dyDescent="0.25">
      <c r="A15" s="9">
        <f>A14+1</f>
        <v>2</v>
      </c>
      <c r="C15" s="8" t="s">
        <v>16</v>
      </c>
      <c r="E15" s="11">
        <v>-8005.915901442022</v>
      </c>
      <c r="F15" s="11">
        <v>-8320.0569155998091</v>
      </c>
      <c r="G15" s="11">
        <f>F15-E15</f>
        <v>-314.14101415778714</v>
      </c>
    </row>
    <row r="16" spans="1:8" x14ac:dyDescent="0.25">
      <c r="A16" s="9"/>
      <c r="E16" s="11"/>
      <c r="F16" s="11"/>
      <c r="G16" s="11"/>
    </row>
    <row r="17" spans="1:7" x14ac:dyDescent="0.25">
      <c r="A17" s="9">
        <f>A15+1</f>
        <v>3</v>
      </c>
      <c r="C17" s="8" t="s">
        <v>17</v>
      </c>
      <c r="E17" s="12">
        <f>E14+E15</f>
        <v>13533.872297274778</v>
      </c>
      <c r="F17" s="12">
        <f>F14+F15</f>
        <v>14265.870833480942</v>
      </c>
      <c r="G17" s="12">
        <f>F17-E17</f>
        <v>731.99853620616341</v>
      </c>
    </row>
    <row r="18" spans="1:7" x14ac:dyDescent="0.25">
      <c r="A18" s="9"/>
      <c r="E18" s="11"/>
      <c r="F18" s="11"/>
      <c r="G18" s="11"/>
    </row>
    <row r="19" spans="1:7" hidden="1" x14ac:dyDescent="0.25">
      <c r="A19" s="3" t="s">
        <v>20</v>
      </c>
    </row>
    <row r="20" spans="1:7" hidden="1" x14ac:dyDescent="0.25">
      <c r="A20" s="18" t="s">
        <v>21</v>
      </c>
      <c r="C20" s="10" t="s">
        <v>30</v>
      </c>
    </row>
    <row r="21" spans="1:7" hidden="1" x14ac:dyDescent="0.25">
      <c r="C21" s="10"/>
    </row>
    <row r="22" spans="1:7" hidden="1" x14ac:dyDescent="0.25"/>
    <row r="23" spans="1:7" x14ac:dyDescent="0.25">
      <c r="A23" s="9"/>
      <c r="C23" s="3" t="s">
        <v>31</v>
      </c>
      <c r="E23" s="11"/>
      <c r="F23" s="11"/>
      <c r="G23" s="11"/>
    </row>
    <row r="24" spans="1:7" x14ac:dyDescent="0.25">
      <c r="A24" s="9"/>
      <c r="E24" s="11"/>
      <c r="F24" s="11"/>
      <c r="G24" s="11"/>
    </row>
    <row r="25" spans="1:7" x14ac:dyDescent="0.25">
      <c r="A25" s="9">
        <v>4</v>
      </c>
      <c r="C25" s="8" t="s">
        <v>32</v>
      </c>
      <c r="E25" s="11">
        <v>92.474324527989225</v>
      </c>
      <c r="F25" s="11">
        <v>102.62616265169306</v>
      </c>
      <c r="G25" s="11">
        <f t="shared" ref="G25:G31" si="0">F25-E25</f>
        <v>10.15183812370384</v>
      </c>
    </row>
    <row r="26" spans="1:7" x14ac:dyDescent="0.25">
      <c r="A26" s="9">
        <f t="shared" ref="A26:A31" si="1">A25+1</f>
        <v>5</v>
      </c>
      <c r="C26" s="8" t="s">
        <v>33</v>
      </c>
      <c r="E26" s="11">
        <v>-68.874368350833336</v>
      </c>
      <c r="F26" s="11">
        <v>-60.971476929583339</v>
      </c>
      <c r="G26" s="11">
        <f t="shared" si="0"/>
        <v>7.902891421249997</v>
      </c>
    </row>
    <row r="27" spans="1:7" x14ac:dyDescent="0.25">
      <c r="A27" s="9">
        <f t="shared" si="1"/>
        <v>6</v>
      </c>
      <c r="C27" s="8" t="s">
        <v>34</v>
      </c>
      <c r="E27" s="11">
        <v>4.6634633400557499</v>
      </c>
      <c r="F27" s="11">
        <v>6.0855477782169842</v>
      </c>
      <c r="G27" s="11">
        <f t="shared" si="0"/>
        <v>1.4220844381612343</v>
      </c>
    </row>
    <row r="28" spans="1:7" x14ac:dyDescent="0.25">
      <c r="A28" s="9">
        <f t="shared" si="1"/>
        <v>7</v>
      </c>
      <c r="C28" s="8" t="s">
        <v>35</v>
      </c>
      <c r="E28" s="11">
        <v>-15.51293445666667</v>
      </c>
      <c r="F28" s="11">
        <v>-19.412057717916664</v>
      </c>
      <c r="G28" s="11">
        <f t="shared" si="0"/>
        <v>-3.8991232612499935</v>
      </c>
    </row>
    <row r="29" spans="1:7" x14ac:dyDescent="0.25">
      <c r="A29" s="9">
        <f t="shared" si="1"/>
        <v>8</v>
      </c>
      <c r="C29" s="8" t="s">
        <v>36</v>
      </c>
      <c r="E29" s="11">
        <v>59.460736880000006</v>
      </c>
      <c r="F29" s="11">
        <v>59.460736880000006</v>
      </c>
      <c r="G29" s="11">
        <f t="shared" si="0"/>
        <v>0</v>
      </c>
    </row>
    <row r="30" spans="1:7" x14ac:dyDescent="0.25">
      <c r="A30" s="9">
        <f t="shared" si="1"/>
        <v>9</v>
      </c>
      <c r="C30" s="8" t="s">
        <v>37</v>
      </c>
      <c r="E30" s="11">
        <v>594.65984582375006</v>
      </c>
      <c r="F30" s="11">
        <v>1005.0775701408335</v>
      </c>
      <c r="G30" s="11">
        <f t="shared" si="0"/>
        <v>410.41772431708341</v>
      </c>
    </row>
    <row r="31" spans="1:7" x14ac:dyDescent="0.25">
      <c r="A31" s="9">
        <f t="shared" si="1"/>
        <v>10</v>
      </c>
      <c r="C31" s="8" t="s">
        <v>38</v>
      </c>
      <c r="E31" s="11">
        <v>20.862713492196569</v>
      </c>
      <c r="F31" s="11">
        <v>22.559306469039367</v>
      </c>
      <c r="G31" s="11">
        <f t="shared" si="0"/>
        <v>1.6965929768427976</v>
      </c>
    </row>
    <row r="32" spans="1:7" x14ac:dyDescent="0.25">
      <c r="A32" s="9"/>
      <c r="E32" s="11"/>
      <c r="F32" s="11"/>
      <c r="G32" s="11"/>
    </row>
    <row r="33" spans="1:7" x14ac:dyDescent="0.25">
      <c r="A33" s="9">
        <f>A31+1</f>
        <v>11</v>
      </c>
      <c r="C33" s="8" t="s">
        <v>39</v>
      </c>
      <c r="E33" s="12">
        <f>SUM(E25:E31)</f>
        <v>687.73378125649162</v>
      </c>
      <c r="F33" s="12">
        <f>SUM(F25:F31)</f>
        <v>1115.4257892722828</v>
      </c>
      <c r="G33" s="12">
        <f>SUM(G25:G31)+0.01</f>
        <v>427.70200801579125</v>
      </c>
    </row>
    <row r="35" spans="1:7" ht="13" thickBot="1" x14ac:dyDescent="0.3">
      <c r="A35" s="9">
        <v>12</v>
      </c>
      <c r="C35" s="8" t="s">
        <v>40</v>
      </c>
      <c r="E35" s="23">
        <f>SUM(E33,E17)</f>
        <v>14221.606078531269</v>
      </c>
      <c r="F35" s="23">
        <f>SUM(F33,F17)</f>
        <v>15381.296622753225</v>
      </c>
      <c r="G35" s="23">
        <f>SUM(G33,G17)</f>
        <v>1159.7005442219547</v>
      </c>
    </row>
    <row r="36" spans="1:7" ht="13" thickTop="1" x14ac:dyDescent="0.25"/>
  </sheetData>
  <pageMargins left="0.7" right="0.7" top="0.75" bottom="0.75" header="0.3" footer="0.3"/>
  <pageSetup orientation="portrait" r:id="rId1"/>
  <headerFooter>
    <oddHeader>&amp;R&amp;"Arial,Regular"&amp;10Updated: 2023-03-08
EB-2022-0200
Exhibit 2
Tab 1
Schedule 1
Attachment 1
Page 3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8B90-F5CA-4AD4-80C4-2B71ABE5B836}">
  <dimension ref="A6:H36"/>
  <sheetViews>
    <sheetView view="pageLayout" topLeftCell="A9" zoomScale="90" zoomScaleNormal="100" zoomScalePageLayoutView="90" workbookViewId="0">
      <selection activeCell="G28" sqref="G28"/>
    </sheetView>
  </sheetViews>
  <sheetFormatPr defaultColWidth="101.453125" defaultRowHeight="12.5" x14ac:dyDescent="0.25"/>
  <cols>
    <col min="1" max="1" width="5.54296875" style="8" bestFit="1" customWidth="1"/>
    <col min="2" max="2" width="1.453125" style="8" customWidth="1"/>
    <col min="3" max="3" width="34.54296875" style="8" customWidth="1"/>
    <col min="4" max="4" width="1.453125" style="8" customWidth="1"/>
    <col min="5" max="7" width="14" style="8" customWidth="1"/>
    <col min="8" max="8" width="4.54296875" style="8" customWidth="1"/>
    <col min="9" max="16384" width="101.453125" style="8"/>
  </cols>
  <sheetData>
    <row r="6" spans="1:8" s="2" customFormat="1" x14ac:dyDescent="0.25">
      <c r="A6" s="1" t="s">
        <v>41</v>
      </c>
      <c r="B6" s="1"/>
      <c r="C6" s="1"/>
      <c r="D6" s="1"/>
      <c r="E6" s="1"/>
      <c r="F6" s="1"/>
      <c r="G6" s="1"/>
    </row>
    <row r="8" spans="1:8" s="3" customFormat="1" x14ac:dyDescent="0.25">
      <c r="E8" s="4">
        <v>2022</v>
      </c>
      <c r="F8" s="4">
        <v>2023</v>
      </c>
      <c r="G8" s="4"/>
    </row>
    <row r="9" spans="1:8" s="6" customFormat="1" ht="37.5" x14ac:dyDescent="0.25">
      <c r="A9" s="5" t="s">
        <v>2</v>
      </c>
      <c r="C9" s="7" t="s">
        <v>3</v>
      </c>
      <c r="E9" s="5" t="s">
        <v>5</v>
      </c>
      <c r="F9" s="5" t="s">
        <v>6</v>
      </c>
      <c r="G9" s="5" t="s">
        <v>42</v>
      </c>
    </row>
    <row r="10" spans="1:8" x14ac:dyDescent="0.25">
      <c r="E10" s="9" t="s">
        <v>8</v>
      </c>
      <c r="F10" s="9" t="s">
        <v>9</v>
      </c>
      <c r="G10" s="9" t="s">
        <v>28</v>
      </c>
    </row>
    <row r="11" spans="1:8" x14ac:dyDescent="0.25">
      <c r="E11" s="9"/>
      <c r="F11" s="9"/>
      <c r="G11" s="9"/>
      <c r="H11" s="10"/>
    </row>
    <row r="12" spans="1:8" x14ac:dyDescent="0.25">
      <c r="C12" s="3" t="s">
        <v>29</v>
      </c>
      <c r="E12" s="9"/>
      <c r="F12" s="9"/>
      <c r="G12" s="9"/>
    </row>
    <row r="14" spans="1:8" x14ac:dyDescent="0.25">
      <c r="A14" s="9">
        <v>1</v>
      </c>
      <c r="C14" s="8" t="s">
        <v>43</v>
      </c>
      <c r="E14" s="11">
        <f>'2.1.1.A1 p3'!F14</f>
        <v>22585.927749080751</v>
      </c>
      <c r="F14" s="11">
        <v>23874.754886331408</v>
      </c>
      <c r="G14" s="11">
        <f>F14-E14</f>
        <v>1288.827137250657</v>
      </c>
    </row>
    <row r="15" spans="1:8" x14ac:dyDescent="0.25">
      <c r="A15" s="9">
        <f>A14+1</f>
        <v>2</v>
      </c>
      <c r="C15" s="8" t="s">
        <v>16</v>
      </c>
      <c r="E15" s="11">
        <f>'2.1.1.A1 p3'!F15</f>
        <v>-8320.0569155998091</v>
      </c>
      <c r="F15" s="11">
        <v>-8924.0526662553475</v>
      </c>
      <c r="G15" s="11">
        <f>F15-E15</f>
        <v>-603.99575065553836</v>
      </c>
    </row>
    <row r="16" spans="1:8" x14ac:dyDescent="0.25">
      <c r="A16" s="9"/>
      <c r="E16" s="11"/>
      <c r="F16" s="11"/>
      <c r="G16" s="11"/>
    </row>
    <row r="17" spans="1:7" x14ac:dyDescent="0.25">
      <c r="A17" s="9">
        <f>A15+1</f>
        <v>3</v>
      </c>
      <c r="C17" s="8" t="s">
        <v>17</v>
      </c>
      <c r="E17" s="12">
        <f>E14+E15</f>
        <v>14265.870833480942</v>
      </c>
      <c r="F17" s="12">
        <f>F14+F15</f>
        <v>14950.70222007606</v>
      </c>
      <c r="G17" s="12">
        <f>F17-E17</f>
        <v>684.8313865951186</v>
      </c>
    </row>
    <row r="18" spans="1:7" x14ac:dyDescent="0.25">
      <c r="A18" s="9"/>
      <c r="E18" s="11"/>
      <c r="F18" s="11"/>
      <c r="G18" s="11"/>
    </row>
    <row r="19" spans="1:7" hidden="1" x14ac:dyDescent="0.25">
      <c r="A19" s="3" t="s">
        <v>20</v>
      </c>
    </row>
    <row r="20" spans="1:7" hidden="1" x14ac:dyDescent="0.25"/>
    <row r="21" spans="1:7" hidden="1" x14ac:dyDescent="0.25"/>
    <row r="22" spans="1:7" hidden="1" x14ac:dyDescent="0.25"/>
    <row r="23" spans="1:7" x14ac:dyDescent="0.25">
      <c r="A23" s="9"/>
      <c r="C23" s="3" t="s">
        <v>31</v>
      </c>
      <c r="E23" s="11"/>
      <c r="F23" s="11"/>
      <c r="G23" s="11"/>
    </row>
    <row r="24" spans="1:7" x14ac:dyDescent="0.25">
      <c r="A24" s="9"/>
      <c r="E24" s="11"/>
      <c r="F24" s="11"/>
      <c r="G24" s="11"/>
    </row>
    <row r="25" spans="1:7" x14ac:dyDescent="0.25">
      <c r="A25" s="9">
        <v>4</v>
      </c>
      <c r="C25" s="8" t="s">
        <v>32</v>
      </c>
      <c r="E25" s="11">
        <f>'2.1.1.A1 p3'!F25</f>
        <v>102.62616265169306</v>
      </c>
      <c r="F25" s="11">
        <v>101.5</v>
      </c>
      <c r="G25" s="11">
        <f t="shared" ref="G25:G31" si="0">F25-E25</f>
        <v>-1.1261626516930647</v>
      </c>
    </row>
    <row r="26" spans="1:7" x14ac:dyDescent="0.25">
      <c r="A26" s="9">
        <f t="shared" ref="A26:A31" si="1">A25+1</f>
        <v>5</v>
      </c>
      <c r="C26" s="8" t="s">
        <v>33</v>
      </c>
      <c r="E26" s="11">
        <f>'2.1.1.A1 p3'!F26</f>
        <v>-60.971476929583339</v>
      </c>
      <c r="F26" s="11">
        <v>-64</v>
      </c>
      <c r="G26" s="11">
        <f t="shared" si="0"/>
        <v>-3.0285230704166608</v>
      </c>
    </row>
    <row r="27" spans="1:7" x14ac:dyDescent="0.25">
      <c r="A27" s="9">
        <f t="shared" si="1"/>
        <v>6</v>
      </c>
      <c r="C27" s="8" t="s">
        <v>34</v>
      </c>
      <c r="E27" s="11">
        <f>'2.1.1.A1 p3'!F27</f>
        <v>6.0855477782169842</v>
      </c>
      <c r="F27" s="11">
        <v>4.8</v>
      </c>
      <c r="G27" s="11">
        <f t="shared" si="0"/>
        <v>-1.2855477782169844</v>
      </c>
    </row>
    <row r="28" spans="1:7" x14ac:dyDescent="0.25">
      <c r="A28" s="9">
        <f t="shared" si="1"/>
        <v>7</v>
      </c>
      <c r="C28" s="8" t="s">
        <v>35</v>
      </c>
      <c r="E28" s="11">
        <f>'2.1.1.A1 p3'!F28</f>
        <v>-19.412057717916664</v>
      </c>
      <c r="F28" s="11">
        <v>-17</v>
      </c>
      <c r="G28" s="11">
        <f t="shared" si="0"/>
        <v>2.4120577179166638</v>
      </c>
    </row>
    <row r="29" spans="1:7" x14ac:dyDescent="0.25">
      <c r="A29" s="9">
        <f t="shared" si="1"/>
        <v>8</v>
      </c>
      <c r="C29" s="8" t="s">
        <v>36</v>
      </c>
      <c r="E29" s="11">
        <f>'2.1.1.A1 p3'!F29</f>
        <v>59.460736880000006</v>
      </c>
      <c r="F29" s="11">
        <v>59.5</v>
      </c>
      <c r="G29" s="11">
        <f t="shared" si="0"/>
        <v>3.9263119999993989E-2</v>
      </c>
    </row>
    <row r="30" spans="1:7" x14ac:dyDescent="0.25">
      <c r="A30" s="9">
        <f t="shared" si="1"/>
        <v>9</v>
      </c>
      <c r="C30" s="8" t="s">
        <v>37</v>
      </c>
      <c r="E30" s="11">
        <f>'2.1.1.A1 p3'!F30</f>
        <v>1005.0775701408335</v>
      </c>
      <c r="F30" s="11">
        <v>580.6</v>
      </c>
      <c r="G30" s="11">
        <f t="shared" si="0"/>
        <v>-424.47757014083345</v>
      </c>
    </row>
    <row r="31" spans="1:7" x14ac:dyDescent="0.25">
      <c r="A31" s="9">
        <f t="shared" si="1"/>
        <v>10</v>
      </c>
      <c r="C31" s="8" t="s">
        <v>38</v>
      </c>
      <c r="E31" s="11">
        <f>'2.1.1.A1 p3'!F31</f>
        <v>22.559306469039367</v>
      </c>
      <c r="F31" s="11">
        <v>24</v>
      </c>
      <c r="G31" s="11">
        <f t="shared" si="0"/>
        <v>1.4406935309606332</v>
      </c>
    </row>
    <row r="32" spans="1:7" x14ac:dyDescent="0.25">
      <c r="A32" s="9"/>
      <c r="E32" s="11"/>
      <c r="F32" s="11"/>
      <c r="G32" s="11"/>
    </row>
    <row r="33" spans="1:7" x14ac:dyDescent="0.25">
      <c r="A33" s="9">
        <f>A31+1</f>
        <v>11</v>
      </c>
      <c r="C33" s="8" t="s">
        <v>39</v>
      </c>
      <c r="E33" s="12">
        <f>SUM(E25:E31)</f>
        <v>1115.4257892722828</v>
      </c>
      <c r="F33" s="12">
        <f>SUM(F25:F31)</f>
        <v>689.4</v>
      </c>
      <c r="G33" s="12">
        <f>SUM(G25:G31)</f>
        <v>-426.02578927228285</v>
      </c>
    </row>
    <row r="35" spans="1:7" ht="13" thickBot="1" x14ac:dyDescent="0.3">
      <c r="A35" s="9">
        <v>12</v>
      </c>
      <c r="C35" s="8" t="s">
        <v>40</v>
      </c>
      <c r="E35" s="23">
        <f>SUM(E33,E17)</f>
        <v>15381.296622753225</v>
      </c>
      <c r="F35" s="23">
        <f>SUM(F33,F17)</f>
        <v>15640.10222007606</v>
      </c>
      <c r="G35" s="23">
        <f>SUM(G33,G17)</f>
        <v>258.80559732283575</v>
      </c>
    </row>
    <row r="36" spans="1:7" ht="13" thickTop="1" x14ac:dyDescent="0.25"/>
  </sheetData>
  <pageMargins left="0.7" right="0.7" top="0.75" bottom="0.75" header="0.3" footer="0.3"/>
  <pageSetup orientation="portrait" r:id="rId1"/>
  <headerFooter>
    <oddHeader>&amp;R&amp;"Arial,Regular"&amp;10Updated: 2023-03-08
EB-2022-0200
Exhibit 2
Tab 1
Schedule 1
Attachment 1
Page 4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8AC0-760C-44BB-B20E-43122EDF5071}">
  <dimension ref="A1:O21"/>
  <sheetViews>
    <sheetView view="pageLayout" topLeftCell="B1" zoomScale="80" zoomScaleNormal="100" zoomScalePageLayoutView="80" workbookViewId="0">
      <selection activeCell="G28" sqref="G28"/>
    </sheetView>
  </sheetViews>
  <sheetFormatPr defaultColWidth="101.453125" defaultRowHeight="12.5" x14ac:dyDescent="0.25"/>
  <cols>
    <col min="1" max="1" width="4.7265625" style="8" customWidth="1"/>
    <col min="2" max="2" width="1.7265625" style="8" customWidth="1"/>
    <col min="3" max="3" width="43.453125" style="8" bestFit="1" customWidth="1"/>
    <col min="4" max="4" width="1.7265625" style="8" customWidth="1"/>
    <col min="5" max="5" width="8.54296875" style="9" customWidth="1"/>
    <col min="6" max="6" width="1.7265625" style="8" customWidth="1"/>
    <col min="7" max="12" width="10.453125" style="8" customWidth="1"/>
    <col min="13" max="13" width="4.453125" style="8" customWidth="1"/>
    <col min="14" max="14" width="10.54296875" style="8" customWidth="1"/>
    <col min="15" max="16384" width="101.453125" style="8"/>
  </cols>
  <sheetData>
    <row r="1" spans="1:15" s="2" customFormat="1" x14ac:dyDescent="0.2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s="2" customFormat="1" x14ac:dyDescent="0.25">
      <c r="A2" s="1" t="s">
        <v>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5" s="3" customFormat="1" x14ac:dyDescent="0.25">
      <c r="E4" s="4"/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">
        <v>2024</v>
      </c>
    </row>
    <row r="5" spans="1:15" s="6" customFormat="1" ht="25" x14ac:dyDescent="0.25">
      <c r="A5" s="5" t="s">
        <v>2</v>
      </c>
      <c r="C5" s="7" t="s">
        <v>3</v>
      </c>
      <c r="E5" s="5" t="s">
        <v>4</v>
      </c>
      <c r="G5" s="5" t="s">
        <v>5</v>
      </c>
      <c r="H5" s="5" t="s">
        <v>5</v>
      </c>
      <c r="I5" s="5" t="s">
        <v>5</v>
      </c>
      <c r="J5" s="5" t="s">
        <v>5</v>
      </c>
      <c r="K5" s="5" t="s">
        <v>46</v>
      </c>
      <c r="L5" s="5" t="s">
        <v>47</v>
      </c>
    </row>
    <row r="6" spans="1:15" x14ac:dyDescent="0.25"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10"/>
    </row>
    <row r="7" spans="1:15" x14ac:dyDescent="0.25">
      <c r="L7" s="15"/>
    </row>
    <row r="8" spans="1:15" x14ac:dyDescent="0.25">
      <c r="A8" s="9">
        <v>1</v>
      </c>
      <c r="C8" s="8" t="s">
        <v>48</v>
      </c>
      <c r="E8" s="9" t="s">
        <v>15</v>
      </c>
      <c r="G8" s="11">
        <f>19472.5-4.8</f>
        <v>19467.7</v>
      </c>
      <c r="H8" s="11">
        <f>G13</f>
        <v>20402.800000000003</v>
      </c>
      <c r="I8" s="11">
        <f>H13</f>
        <v>21259.900000000005</v>
      </c>
      <c r="J8" s="11">
        <f>I13</f>
        <v>22221.400000000005</v>
      </c>
      <c r="K8" s="11">
        <v>23535.200000000001</v>
      </c>
      <c r="L8" s="11">
        <f>K13</f>
        <v>24831.500745783676</v>
      </c>
    </row>
    <row r="9" spans="1:15" x14ac:dyDescent="0.25">
      <c r="A9" s="9">
        <v>2</v>
      </c>
      <c r="C9" s="8" t="s">
        <v>49</v>
      </c>
      <c r="E9" s="9" t="s">
        <v>15</v>
      </c>
      <c r="G9" s="11">
        <v>0</v>
      </c>
      <c r="H9" s="11">
        <v>0</v>
      </c>
      <c r="I9" s="11">
        <v>0</v>
      </c>
      <c r="J9" s="11">
        <v>11.6</v>
      </c>
      <c r="K9" s="11">
        <v>-69.599999999999994</v>
      </c>
      <c r="L9" s="11">
        <v>-317.5</v>
      </c>
    </row>
    <row r="10" spans="1:15" x14ac:dyDescent="0.25">
      <c r="A10" s="9">
        <v>3</v>
      </c>
      <c r="C10" s="8" t="s">
        <v>50</v>
      </c>
      <c r="E10" s="9" t="s">
        <v>15</v>
      </c>
      <c r="G10" s="11">
        <v>1056.2</v>
      </c>
      <c r="H10" s="11">
        <v>1023.4</v>
      </c>
      <c r="I10" s="11">
        <v>1211.7</v>
      </c>
      <c r="J10" s="11">
        <v>1379.3</v>
      </c>
      <c r="K10" s="11">
        <v>1521.7007457836737</v>
      </c>
      <c r="L10" s="11">
        <v>1503.9342055384432</v>
      </c>
    </row>
    <row r="11" spans="1:15" x14ac:dyDescent="0.25">
      <c r="A11" s="9">
        <v>4</v>
      </c>
      <c r="C11" s="8" t="s">
        <v>51</v>
      </c>
      <c r="E11" s="9" t="s">
        <v>15</v>
      </c>
      <c r="G11" s="11">
        <v>-121</v>
      </c>
      <c r="H11" s="11">
        <v>-166.2</v>
      </c>
      <c r="I11" s="11">
        <v>-250.2</v>
      </c>
      <c r="J11" s="11">
        <v>-210.1</v>
      </c>
      <c r="K11" s="11">
        <v>-155.80000000000001</v>
      </c>
      <c r="L11" s="11">
        <v>-226.09693566368469</v>
      </c>
    </row>
    <row r="12" spans="1:15" x14ac:dyDescent="0.25">
      <c r="A12" s="9">
        <v>5</v>
      </c>
      <c r="C12" s="8" t="s">
        <v>52</v>
      </c>
      <c r="E12" s="9" t="s">
        <v>15</v>
      </c>
      <c r="G12" s="11">
        <v>0</v>
      </c>
      <c r="H12" s="11">
        <v>0</v>
      </c>
      <c r="I12" s="11">
        <v>0.1</v>
      </c>
      <c r="J12" s="11">
        <v>0.1</v>
      </c>
      <c r="K12" s="11">
        <v>0</v>
      </c>
      <c r="L12" s="11">
        <v>0</v>
      </c>
    </row>
    <row r="13" spans="1:15" x14ac:dyDescent="0.25">
      <c r="A13" s="9">
        <v>6</v>
      </c>
      <c r="C13" s="8" t="s">
        <v>53</v>
      </c>
      <c r="E13" s="9" t="s">
        <v>15</v>
      </c>
      <c r="G13" s="12">
        <f>SUM(G8:G11)-0.1</f>
        <v>20402.800000000003</v>
      </c>
      <c r="H13" s="12">
        <f>SUM(H8:H11)-0.1</f>
        <v>21259.900000000005</v>
      </c>
      <c r="I13" s="12">
        <f>SUM(I8:I11)</f>
        <v>22221.400000000005</v>
      </c>
      <c r="J13" s="12">
        <f>SUM(J8:J12)</f>
        <v>23402.300000000003</v>
      </c>
      <c r="K13" s="12">
        <f t="shared" ref="K13:L13" si="0">SUM(K8:K12)</f>
        <v>24831.500745783676</v>
      </c>
      <c r="L13" s="12">
        <f t="shared" si="0"/>
        <v>25791.838015658435</v>
      </c>
      <c r="N13" s="15"/>
    </row>
    <row r="14" spans="1:15" x14ac:dyDescent="0.25">
      <c r="A14" s="9"/>
      <c r="G14" s="11"/>
      <c r="H14" s="11"/>
      <c r="I14" s="11"/>
      <c r="J14" s="11"/>
      <c r="K14" s="11"/>
      <c r="L14" s="11"/>
    </row>
    <row r="15" spans="1:15" x14ac:dyDescent="0.25">
      <c r="A15" s="9">
        <v>7</v>
      </c>
      <c r="C15" s="8" t="s">
        <v>54</v>
      </c>
      <c r="E15" s="9" t="s">
        <v>15</v>
      </c>
      <c r="G15" s="12">
        <v>19765.5</v>
      </c>
      <c r="H15" s="12">
        <v>20582.099999999999</v>
      </c>
      <c r="I15" s="12">
        <v>21539.8</v>
      </c>
      <c r="J15" s="12">
        <v>22585.9</v>
      </c>
      <c r="K15" s="12">
        <v>23874.84626606141</v>
      </c>
      <c r="L15" s="12">
        <v>24902.941516122788</v>
      </c>
      <c r="N15" s="15"/>
      <c r="O15" s="2"/>
    </row>
    <row r="16" spans="1:15" x14ac:dyDescent="0.25">
      <c r="A16" s="9"/>
      <c r="G16" s="11"/>
      <c r="H16" s="11"/>
      <c r="I16" s="11"/>
      <c r="J16" s="11"/>
      <c r="K16" s="11"/>
      <c r="L16" s="11"/>
      <c r="N16" s="15"/>
      <c r="O16" s="2"/>
    </row>
    <row r="17" spans="1:15" x14ac:dyDescent="0.25">
      <c r="A17" s="9">
        <v>8</v>
      </c>
      <c r="C17" s="8" t="s">
        <v>55</v>
      </c>
      <c r="H17" s="13">
        <f>H13-G13</f>
        <v>857.10000000000218</v>
      </c>
      <c r="I17" s="13">
        <f t="shared" ref="I17:L17" si="1">I13-H13</f>
        <v>961.5</v>
      </c>
      <c r="J17" s="13">
        <f t="shared" si="1"/>
        <v>1180.8999999999978</v>
      </c>
      <c r="K17" s="13">
        <f t="shared" si="1"/>
        <v>1429.2007457836735</v>
      </c>
      <c r="L17" s="13">
        <f t="shared" si="1"/>
        <v>960.33726987475893</v>
      </c>
      <c r="N17" s="15"/>
      <c r="O17" s="2"/>
    </row>
    <row r="18" spans="1:15" x14ac:dyDescent="0.25">
      <c r="A18" s="9">
        <v>9</v>
      </c>
      <c r="C18" s="8" t="s">
        <v>56</v>
      </c>
      <c r="H18" s="13">
        <f>H15-G15</f>
        <v>816.59999999999854</v>
      </c>
      <c r="I18" s="13">
        <f t="shared" ref="I18:L18" si="2">I15-H15</f>
        <v>957.70000000000073</v>
      </c>
      <c r="J18" s="13">
        <f t="shared" si="2"/>
        <v>1046.1000000000022</v>
      </c>
      <c r="K18" s="13">
        <f t="shared" si="2"/>
        <v>1288.9462660614081</v>
      </c>
      <c r="L18" s="13">
        <f t="shared" si="2"/>
        <v>1028.0952500613785</v>
      </c>
    </row>
    <row r="20" spans="1:15" x14ac:dyDescent="0.25">
      <c r="A20" s="3" t="s">
        <v>57</v>
      </c>
      <c r="E20" s="8"/>
    </row>
    <row r="21" spans="1:15" x14ac:dyDescent="0.25">
      <c r="A21" s="14" t="s">
        <v>21</v>
      </c>
      <c r="B21" s="8" t="s">
        <v>58</v>
      </c>
    </row>
  </sheetData>
  <pageMargins left="0.7" right="0.7" top="1.7354166666666666" bottom="0.75" header="0.3" footer="0.3"/>
  <pageSetup scale="98" orientation="landscape" r:id="rId1"/>
  <headerFooter>
    <oddHeader>&amp;R&amp;"Arial,Regular"&amp;10Filed: 2022-XX-XX
EB-2022-XXXX
Exhibit X
Tab X
Schedule X
Attachment X
Page 1 of X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F2A3-14AF-41E0-864F-5FE8D189DCE7}">
  <dimension ref="A1:L22"/>
  <sheetViews>
    <sheetView view="pageLayout" zoomScale="80" zoomScaleNormal="100" zoomScalePageLayoutView="80" workbookViewId="0">
      <selection activeCell="G28" sqref="G28"/>
    </sheetView>
  </sheetViews>
  <sheetFormatPr defaultColWidth="101.453125" defaultRowHeight="12.5" x14ac:dyDescent="0.25"/>
  <cols>
    <col min="1" max="1" width="4.7265625" style="8" customWidth="1"/>
    <col min="2" max="2" width="1.7265625" style="8" customWidth="1"/>
    <col min="3" max="3" width="44.453125" style="8" customWidth="1"/>
    <col min="4" max="4" width="1.7265625" style="8" customWidth="1"/>
    <col min="5" max="5" width="8.54296875" style="9" customWidth="1"/>
    <col min="6" max="6" width="1.7265625" style="8" customWidth="1"/>
    <col min="7" max="12" width="10.453125" style="8" customWidth="1"/>
    <col min="13" max="16384" width="101.453125" style="8"/>
  </cols>
  <sheetData>
    <row r="1" spans="1:12" s="2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x14ac:dyDescent="0.25">
      <c r="A2" s="1" t="s">
        <v>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s="3" customFormat="1" x14ac:dyDescent="0.25">
      <c r="E4" s="4"/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">
        <v>2024</v>
      </c>
    </row>
    <row r="5" spans="1:12" s="6" customFormat="1" ht="25" x14ac:dyDescent="0.25">
      <c r="A5" s="5" t="s">
        <v>2</v>
      </c>
      <c r="C5" s="7" t="s">
        <v>3</v>
      </c>
      <c r="E5" s="5" t="s">
        <v>4</v>
      </c>
      <c r="G5" s="5" t="s">
        <v>5</v>
      </c>
      <c r="H5" s="5" t="s">
        <v>5</v>
      </c>
      <c r="I5" s="5" t="s">
        <v>5</v>
      </c>
      <c r="J5" s="5" t="s">
        <v>5</v>
      </c>
      <c r="K5" s="5" t="s">
        <v>46</v>
      </c>
      <c r="L5" s="5" t="s">
        <v>47</v>
      </c>
    </row>
    <row r="6" spans="1:12" x14ac:dyDescent="0.25"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</row>
    <row r="8" spans="1:12" x14ac:dyDescent="0.25">
      <c r="A8" s="9">
        <v>1</v>
      </c>
      <c r="C8" s="8" t="s">
        <v>60</v>
      </c>
      <c r="E8" s="9" t="s">
        <v>15</v>
      </c>
      <c r="G8" s="11">
        <f>-6964.4+3.5</f>
        <v>-6960.9</v>
      </c>
      <c r="H8" s="11">
        <f>G14</f>
        <v>-7393</v>
      </c>
      <c r="I8" s="11">
        <f>H14</f>
        <v>-7799.7</v>
      </c>
      <c r="J8" s="11">
        <f>I14</f>
        <v>-8126.9000000000005</v>
      </c>
      <c r="K8" s="11">
        <v>-8626.8503499236031</v>
      </c>
      <c r="L8" s="11">
        <f>K14</f>
        <v>-9137.6920587830173</v>
      </c>
    </row>
    <row r="9" spans="1:12" x14ac:dyDescent="0.25">
      <c r="A9" s="9">
        <v>2</v>
      </c>
      <c r="C9" s="8" t="s">
        <v>49</v>
      </c>
      <c r="E9" s="9" t="s">
        <v>15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310.77415556227089</v>
      </c>
    </row>
    <row r="10" spans="1:12" x14ac:dyDescent="0.25">
      <c r="A10" s="9">
        <v>3</v>
      </c>
      <c r="C10" s="8" t="s">
        <v>61</v>
      </c>
      <c r="E10" s="9" t="s">
        <v>15</v>
      </c>
      <c r="G10" s="11">
        <v>-605.6</v>
      </c>
      <c r="H10" s="11">
        <v>-618.29999999999995</v>
      </c>
      <c r="I10" s="11">
        <v>-639</v>
      </c>
      <c r="J10" s="11">
        <v>-653.62699722816637</v>
      </c>
      <c r="K10" s="11">
        <f>-726.254631426168+1</f>
        <v>-725.25463142616798</v>
      </c>
      <c r="L10" s="11">
        <f>-892.41925410619+0.4</f>
        <v>-892.01925410619003</v>
      </c>
    </row>
    <row r="11" spans="1:12" x14ac:dyDescent="0.25">
      <c r="A11" s="9">
        <v>4</v>
      </c>
      <c r="C11" s="8" t="s">
        <v>51</v>
      </c>
      <c r="E11" s="9" t="s">
        <v>15</v>
      </c>
      <c r="G11" s="11">
        <f>173.5-G12</f>
        <v>120.86</v>
      </c>
      <c r="H11" s="11">
        <f>211.5-H12</f>
        <v>161.25994839686399</v>
      </c>
      <c r="I11" s="11">
        <f>311.6-I12</f>
        <v>250.20000000000002</v>
      </c>
      <c r="J11" s="11">
        <v>209.06822047030664</v>
      </c>
      <c r="K11" s="11">
        <v>153.91292256675302</v>
      </c>
      <c r="L11" s="11">
        <v>219.90443110368471</v>
      </c>
    </row>
    <row r="12" spans="1:12" x14ac:dyDescent="0.25">
      <c r="A12" s="9">
        <v>5</v>
      </c>
      <c r="C12" s="8" t="s">
        <v>62</v>
      </c>
      <c r="E12" s="9" t="s">
        <v>15</v>
      </c>
      <c r="G12" s="11">
        <v>52.64</v>
      </c>
      <c r="H12" s="11">
        <v>50.24005160313601</v>
      </c>
      <c r="I12" s="11">
        <v>61.4</v>
      </c>
      <c r="J12" s="11">
        <v>64.112940469480009</v>
      </c>
      <c r="K12" s="11">
        <v>61.5</v>
      </c>
      <c r="L12" s="11">
        <v>62.832740282235761</v>
      </c>
    </row>
    <row r="13" spans="1:12" x14ac:dyDescent="0.25">
      <c r="A13" s="9">
        <v>6</v>
      </c>
      <c r="C13" s="8" t="s">
        <v>52</v>
      </c>
      <c r="E13" s="9" t="s">
        <v>15</v>
      </c>
      <c r="G13" s="11">
        <v>0</v>
      </c>
      <c r="H13" s="11">
        <v>0</v>
      </c>
      <c r="I13" s="11">
        <v>0.1</v>
      </c>
      <c r="J13" s="11">
        <v>0</v>
      </c>
      <c r="K13" s="11">
        <v>-1</v>
      </c>
      <c r="L13" s="11">
        <f>-0.1-0.4</f>
        <v>-0.5</v>
      </c>
    </row>
    <row r="14" spans="1:12" x14ac:dyDescent="0.25">
      <c r="A14" s="9">
        <v>7</v>
      </c>
      <c r="C14" s="8" t="s">
        <v>63</v>
      </c>
      <c r="E14" s="9" t="s">
        <v>15</v>
      </c>
      <c r="G14" s="12">
        <f>SUM(G8:G13)</f>
        <v>-7393</v>
      </c>
      <c r="H14" s="12">
        <f>SUM(H8:H13)+0.1</f>
        <v>-7799.7</v>
      </c>
      <c r="I14" s="12">
        <f>SUM(I8:I13)+0.1</f>
        <v>-8126.9000000000005</v>
      </c>
      <c r="J14" s="12">
        <f>SUM(J8:J13)</f>
        <v>-8507.3458362883812</v>
      </c>
      <c r="K14" s="12">
        <f>SUM(K8:K13)</f>
        <v>-9137.6920587830173</v>
      </c>
      <c r="L14" s="12">
        <f t="shared" ref="L14" si="0">SUM(L8:L13)</f>
        <v>-9436.6999859410153</v>
      </c>
    </row>
    <row r="15" spans="1:12" x14ac:dyDescent="0.25">
      <c r="A15" s="9"/>
      <c r="G15" s="11"/>
      <c r="H15" s="11"/>
      <c r="I15" s="11"/>
      <c r="J15" s="11"/>
      <c r="K15" s="11"/>
      <c r="L15" s="11"/>
    </row>
    <row r="16" spans="1:12" x14ac:dyDescent="0.25">
      <c r="A16" s="9">
        <v>8</v>
      </c>
      <c r="C16" s="8" t="s">
        <v>54</v>
      </c>
      <c r="E16" s="9" t="s">
        <v>15</v>
      </c>
      <c r="G16" s="12">
        <v>-7188.7</v>
      </c>
      <c r="H16" s="12">
        <v>-7571.2</v>
      </c>
      <c r="I16" s="12">
        <v>-8005.9</v>
      </c>
      <c r="J16" s="12">
        <v>-8320.0569155998091</v>
      </c>
      <c r="K16" s="12">
        <v>-8924.0526662553475</v>
      </c>
      <c r="L16" s="12">
        <v>-9178.8924698742467</v>
      </c>
    </row>
    <row r="17" spans="1:12" x14ac:dyDescent="0.25">
      <c r="A17" s="9"/>
      <c r="G17" s="11"/>
      <c r="H17" s="11"/>
      <c r="I17" s="11"/>
      <c r="J17" s="11"/>
      <c r="K17" s="11"/>
      <c r="L17" s="11"/>
    </row>
    <row r="18" spans="1:12" x14ac:dyDescent="0.25">
      <c r="A18" s="9">
        <v>9</v>
      </c>
      <c r="C18" s="8" t="s">
        <v>64</v>
      </c>
      <c r="H18" s="13">
        <f>H14-G14</f>
        <v>-406.69999999999982</v>
      </c>
      <c r="I18" s="13">
        <f t="shared" ref="I18:L18" si="1">I14-H14</f>
        <v>-327.20000000000073</v>
      </c>
      <c r="J18" s="13">
        <f t="shared" si="1"/>
        <v>-380.44583628838063</v>
      </c>
      <c r="K18" s="13">
        <f t="shared" si="1"/>
        <v>-630.34622249463609</v>
      </c>
      <c r="L18" s="13">
        <f t="shared" si="1"/>
        <v>-299.00792715799798</v>
      </c>
    </row>
    <row r="19" spans="1:12" x14ac:dyDescent="0.25">
      <c r="A19" s="9">
        <v>10</v>
      </c>
      <c r="C19" s="8" t="s">
        <v>56</v>
      </c>
      <c r="H19" s="13">
        <f>H16-G16</f>
        <v>-382.5</v>
      </c>
      <c r="I19" s="13">
        <f t="shared" ref="I19:L19" si="2">I16-H16</f>
        <v>-434.69999999999982</v>
      </c>
      <c r="J19" s="13">
        <f t="shared" si="2"/>
        <v>-314.15691559980951</v>
      </c>
      <c r="K19" s="13">
        <f t="shared" si="2"/>
        <v>-603.99575065553836</v>
      </c>
      <c r="L19" s="13">
        <f t="shared" si="2"/>
        <v>-254.83980361889917</v>
      </c>
    </row>
    <row r="21" spans="1:12" x14ac:dyDescent="0.25">
      <c r="A21" s="3" t="s">
        <v>57</v>
      </c>
      <c r="E21" s="8"/>
    </row>
    <row r="22" spans="1:12" x14ac:dyDescent="0.25">
      <c r="A22" s="14" t="s">
        <v>21</v>
      </c>
      <c r="B22" s="8" t="s">
        <v>58</v>
      </c>
    </row>
  </sheetData>
  <pageMargins left="0.7" right="0.7" top="1.7317708333333333" bottom="0.75" header="0.3" footer="0.3"/>
  <pageSetup scale="97" orientation="landscape" r:id="rId1"/>
  <headerFooter>
    <oddHeader>&amp;R&amp;"Arial,Regular"&amp;10Filed: 2022-XX-XX
EB-2022-XXXX
Exhibit X
Tab X
Schedule X
Attachment X
Page 1 of X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C527-834B-4390-A3A4-860D96735B96}">
  <sheetPr>
    <pageSetUpPr fitToPage="1"/>
  </sheetPr>
  <dimension ref="A1:L26"/>
  <sheetViews>
    <sheetView view="pageLayout" zoomScaleNormal="100" workbookViewId="0">
      <selection activeCell="G28" sqref="G28"/>
    </sheetView>
  </sheetViews>
  <sheetFormatPr defaultRowHeight="14.5" x14ac:dyDescent="0.35"/>
  <cols>
    <col min="1" max="1" width="4.7265625" customWidth="1"/>
    <col min="2" max="2" width="1.7265625" customWidth="1"/>
    <col min="3" max="3" width="38.54296875" customWidth="1"/>
    <col min="4" max="4" width="1.7265625" customWidth="1"/>
    <col min="6" max="6" width="1.7265625" customWidth="1"/>
    <col min="7" max="12" width="11.453125" customWidth="1"/>
  </cols>
  <sheetData>
    <row r="1" spans="1:1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x14ac:dyDescent="0.35">
      <c r="A4" s="3"/>
      <c r="B4" s="3"/>
      <c r="C4" s="3"/>
      <c r="D4" s="3"/>
      <c r="E4" s="4"/>
      <c r="F4" s="3"/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">
        <v>2024</v>
      </c>
    </row>
    <row r="5" spans="1:12" ht="26" x14ac:dyDescent="0.35">
      <c r="A5" s="5" t="s">
        <v>2</v>
      </c>
      <c r="B5" s="6"/>
      <c r="C5" s="7" t="s">
        <v>3</v>
      </c>
      <c r="D5" s="6"/>
      <c r="E5" s="5" t="s">
        <v>4</v>
      </c>
      <c r="F5" s="6"/>
      <c r="G5" s="5" t="s">
        <v>5</v>
      </c>
      <c r="H5" s="5" t="s">
        <v>5</v>
      </c>
      <c r="I5" s="5" t="s">
        <v>5</v>
      </c>
      <c r="J5" s="5" t="s">
        <v>5</v>
      </c>
      <c r="K5" s="5" t="s">
        <v>6</v>
      </c>
      <c r="L5" s="5" t="s">
        <v>7</v>
      </c>
    </row>
    <row r="6" spans="1:12" x14ac:dyDescent="0.35"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</row>
    <row r="8" spans="1:12" x14ac:dyDescent="0.35">
      <c r="A8" s="9">
        <v>1</v>
      </c>
      <c r="C8" s="8" t="s">
        <v>32</v>
      </c>
      <c r="E8" s="9" t="s">
        <v>15</v>
      </c>
      <c r="G8" s="11">
        <v>74.875959030896496</v>
      </c>
      <c r="H8" s="11">
        <v>82.2</v>
      </c>
      <c r="I8" s="11">
        <v>92.474324527989225</v>
      </c>
      <c r="J8" s="11">
        <v>102.62616265169306</v>
      </c>
      <c r="K8" s="11">
        <v>101.5</v>
      </c>
      <c r="L8" s="11">
        <v>106.99037774285468</v>
      </c>
    </row>
    <row r="9" spans="1:12" x14ac:dyDescent="0.35">
      <c r="A9" s="9">
        <v>2</v>
      </c>
      <c r="C9" s="8" t="s">
        <v>66</v>
      </c>
      <c r="E9" s="9" t="s">
        <v>15</v>
      </c>
      <c r="G9" s="11">
        <v>-91.012256328749999</v>
      </c>
      <c r="H9" s="11">
        <v>-81.8</v>
      </c>
      <c r="I9" s="11">
        <v>-68.874368350833336</v>
      </c>
      <c r="J9" s="11">
        <v>-60.971476929583339</v>
      </c>
      <c r="K9" s="11">
        <v>-64</v>
      </c>
      <c r="L9" s="11">
        <v>-60.186114249104641</v>
      </c>
    </row>
    <row r="10" spans="1:12" x14ac:dyDescent="0.35">
      <c r="A10" s="9">
        <v>3</v>
      </c>
      <c r="C10" s="8" t="s">
        <v>34</v>
      </c>
      <c r="E10" s="9" t="s">
        <v>15</v>
      </c>
      <c r="G10" s="11">
        <v>5.5795319147681974</v>
      </c>
      <c r="H10" s="11">
        <v>3.1</v>
      </c>
      <c r="I10" s="11">
        <v>4.6634633400557499</v>
      </c>
      <c r="J10" s="11">
        <v>6.0855477782169842</v>
      </c>
      <c r="K10" s="11">
        <v>4.8</v>
      </c>
      <c r="L10" s="11">
        <v>0</v>
      </c>
    </row>
    <row r="11" spans="1:12" x14ac:dyDescent="0.35">
      <c r="A11" s="9">
        <v>4</v>
      </c>
      <c r="C11" s="8" t="s">
        <v>67</v>
      </c>
      <c r="E11" s="9" t="s">
        <v>15</v>
      </c>
      <c r="G11" s="11">
        <v>-30.244567503749998</v>
      </c>
      <c r="H11" s="11">
        <v>-22.3</v>
      </c>
      <c r="I11" s="11">
        <v>-15.51293445666667</v>
      </c>
      <c r="J11" s="11">
        <v>-19.412057717916664</v>
      </c>
      <c r="K11" s="11">
        <v>-17</v>
      </c>
      <c r="L11" s="11">
        <v>-5.0764162604167291</v>
      </c>
    </row>
    <row r="12" spans="1:12" x14ac:dyDescent="0.35">
      <c r="A12" s="9">
        <v>5</v>
      </c>
      <c r="C12" s="8" t="s">
        <v>36</v>
      </c>
      <c r="E12" s="9" t="s">
        <v>15</v>
      </c>
      <c r="G12" s="11">
        <v>56.211107630000001</v>
      </c>
      <c r="H12" s="11">
        <v>59.5</v>
      </c>
      <c r="I12" s="11">
        <v>59.460736880000006</v>
      </c>
      <c r="J12" s="11">
        <v>59.460736880000006</v>
      </c>
      <c r="K12" s="11">
        <v>59.460736880000006</v>
      </c>
      <c r="L12" s="11">
        <v>0</v>
      </c>
    </row>
    <row r="13" spans="1:12" x14ac:dyDescent="0.35">
      <c r="A13" s="9">
        <v>6</v>
      </c>
      <c r="C13" s="8" t="s">
        <v>37</v>
      </c>
      <c r="E13" s="9" t="s">
        <v>15</v>
      </c>
      <c r="G13" s="11">
        <v>521.97638418416659</v>
      </c>
      <c r="H13" s="11">
        <v>487.5</v>
      </c>
      <c r="I13" s="11">
        <v>594.65984582375006</v>
      </c>
      <c r="J13" s="11">
        <v>1005.0775701408335</v>
      </c>
      <c r="K13" s="11">
        <v>580.6</v>
      </c>
      <c r="L13" s="11">
        <v>648.41124997650365</v>
      </c>
    </row>
    <row r="14" spans="1:12" x14ac:dyDescent="0.35">
      <c r="A14" s="9">
        <v>7</v>
      </c>
      <c r="C14" s="8" t="s">
        <v>68</v>
      </c>
      <c r="E14" s="9" t="s">
        <v>15</v>
      </c>
      <c r="G14" s="11">
        <v>24.875589999999999</v>
      </c>
      <c r="H14" s="11">
        <v>23</v>
      </c>
      <c r="I14" s="11">
        <v>20.862713492196569</v>
      </c>
      <c r="J14" s="11">
        <v>22.559306469039367</v>
      </c>
      <c r="K14" s="11">
        <v>24</v>
      </c>
      <c r="L14" s="11">
        <v>-133.12262672690855</v>
      </c>
    </row>
    <row r="15" spans="1:12" x14ac:dyDescent="0.35">
      <c r="A15" s="9">
        <v>8</v>
      </c>
      <c r="C15" s="8" t="s">
        <v>69</v>
      </c>
      <c r="G15" s="12">
        <v>562.26174892733127</v>
      </c>
      <c r="H15" s="12">
        <v>551.20000000000005</v>
      </c>
      <c r="I15" s="12">
        <v>687.73378125649162</v>
      </c>
      <c r="J15" s="12">
        <v>1115.4257892722828</v>
      </c>
      <c r="K15" s="12">
        <f>SUM(K8:K14)</f>
        <v>689.36073687999999</v>
      </c>
      <c r="L15" s="12">
        <f>SUM(L8:L14)</f>
        <v>557.01647048292853</v>
      </c>
    </row>
    <row r="16" spans="1:12" x14ac:dyDescent="0.35">
      <c r="A16" s="9"/>
      <c r="G16" s="11"/>
      <c r="H16" s="20"/>
      <c r="I16" s="20"/>
      <c r="J16" s="20"/>
      <c r="K16" s="20"/>
      <c r="L16" s="20"/>
    </row>
    <row r="17" spans="1:12" x14ac:dyDescent="0.35">
      <c r="A17" s="9"/>
      <c r="C17" s="3" t="s">
        <v>70</v>
      </c>
      <c r="G17" s="11"/>
      <c r="H17" s="21"/>
      <c r="I17" s="11"/>
      <c r="J17" s="11"/>
      <c r="K17" s="11"/>
      <c r="L17" s="11"/>
    </row>
    <row r="18" spans="1:12" x14ac:dyDescent="0.35">
      <c r="A18" s="9">
        <v>9</v>
      </c>
      <c r="C18" s="8" t="s">
        <v>32</v>
      </c>
      <c r="H18" s="11">
        <f>H8-G8</f>
        <v>7.3240409691035069</v>
      </c>
      <c r="I18" s="11">
        <f t="shared" ref="I18:L18" si="0">I8-H8</f>
        <v>10.274324527989222</v>
      </c>
      <c r="J18" s="11">
        <f t="shared" si="0"/>
        <v>10.15183812370384</v>
      </c>
      <c r="K18" s="11">
        <f t="shared" si="0"/>
        <v>-1.1261626516930647</v>
      </c>
      <c r="L18" s="11">
        <f t="shared" si="0"/>
        <v>5.4903777428546761</v>
      </c>
    </row>
    <row r="19" spans="1:12" x14ac:dyDescent="0.35">
      <c r="A19" s="9">
        <v>10</v>
      </c>
      <c r="C19" s="8" t="s">
        <v>66</v>
      </c>
      <c r="H19" s="11">
        <f t="shared" ref="H19:L24" si="1">H9-G9</f>
        <v>9.2122563287500014</v>
      </c>
      <c r="I19" s="11">
        <f t="shared" si="1"/>
        <v>12.925631649166661</v>
      </c>
      <c r="J19" s="11">
        <f t="shared" si="1"/>
        <v>7.902891421249997</v>
      </c>
      <c r="K19" s="11">
        <f t="shared" si="1"/>
        <v>-3.0285230704166608</v>
      </c>
      <c r="L19" s="11">
        <f t="shared" si="1"/>
        <v>3.8138857508953592</v>
      </c>
    </row>
    <row r="20" spans="1:12" x14ac:dyDescent="0.35">
      <c r="A20" s="9">
        <v>11</v>
      </c>
      <c r="C20" s="8" t="s">
        <v>34</v>
      </c>
      <c r="H20" s="11">
        <f t="shared" si="1"/>
        <v>-2.4795319147681973</v>
      </c>
      <c r="I20" s="11">
        <f t="shared" si="1"/>
        <v>1.5634633400557498</v>
      </c>
      <c r="J20" s="11">
        <f t="shared" si="1"/>
        <v>1.4220844381612343</v>
      </c>
      <c r="K20" s="11">
        <f t="shared" si="1"/>
        <v>-1.2855477782169844</v>
      </c>
      <c r="L20" s="11">
        <f t="shared" si="1"/>
        <v>-4.8</v>
      </c>
    </row>
    <row r="21" spans="1:12" x14ac:dyDescent="0.35">
      <c r="A21" s="9">
        <v>12</v>
      </c>
      <c r="C21" s="8" t="s">
        <v>67</v>
      </c>
      <c r="H21" s="11">
        <f t="shared" si="1"/>
        <v>7.9445675037499974</v>
      </c>
      <c r="I21" s="11">
        <f t="shared" si="1"/>
        <v>6.7870655433333305</v>
      </c>
      <c r="J21" s="11">
        <f t="shared" si="1"/>
        <v>-3.8991232612499935</v>
      </c>
      <c r="K21" s="11">
        <f t="shared" si="1"/>
        <v>2.4120577179166638</v>
      </c>
      <c r="L21" s="11">
        <f t="shared" si="1"/>
        <v>11.923583739583272</v>
      </c>
    </row>
    <row r="22" spans="1:12" x14ac:dyDescent="0.35">
      <c r="A22" s="9">
        <v>13</v>
      </c>
      <c r="C22" s="8" t="s">
        <v>36</v>
      </c>
      <c r="H22" s="11">
        <f t="shared" si="1"/>
        <v>3.2888923699999992</v>
      </c>
      <c r="I22" s="11">
        <f t="shared" si="1"/>
        <v>-3.9263119999993989E-2</v>
      </c>
      <c r="J22" s="11">
        <f t="shared" si="1"/>
        <v>0</v>
      </c>
      <c r="K22" s="11">
        <f t="shared" si="1"/>
        <v>0</v>
      </c>
      <c r="L22" s="11">
        <f t="shared" si="1"/>
        <v>-59.460736880000006</v>
      </c>
    </row>
    <row r="23" spans="1:12" x14ac:dyDescent="0.35">
      <c r="A23" s="9">
        <v>14</v>
      </c>
      <c r="C23" s="8" t="s">
        <v>37</v>
      </c>
      <c r="H23" s="11">
        <f t="shared" si="1"/>
        <v>-34.476384184166591</v>
      </c>
      <c r="I23" s="11">
        <f t="shared" si="1"/>
        <v>107.15984582375006</v>
      </c>
      <c r="J23" s="11">
        <f t="shared" si="1"/>
        <v>410.41772431708341</v>
      </c>
      <c r="K23" s="11">
        <f t="shared" si="1"/>
        <v>-424.47757014083345</v>
      </c>
      <c r="L23" s="11">
        <f t="shared" si="1"/>
        <v>67.811249976503632</v>
      </c>
    </row>
    <row r="24" spans="1:12" x14ac:dyDescent="0.35">
      <c r="A24" s="9">
        <v>15</v>
      </c>
      <c r="C24" s="8" t="s">
        <v>68</v>
      </c>
      <c r="H24" s="22">
        <f t="shared" si="1"/>
        <v>-1.875589999999999</v>
      </c>
      <c r="I24" s="22">
        <f t="shared" si="1"/>
        <v>-2.1372865078034309</v>
      </c>
      <c r="J24" s="22">
        <f t="shared" si="1"/>
        <v>1.6965929768427976</v>
      </c>
      <c r="K24" s="22">
        <f t="shared" si="1"/>
        <v>1.4406935309606332</v>
      </c>
      <c r="L24" s="22">
        <f t="shared" si="1"/>
        <v>-157.12262672690855</v>
      </c>
    </row>
    <row r="25" spans="1:12" ht="15" thickBot="1" x14ac:dyDescent="0.4">
      <c r="A25" s="9">
        <v>16</v>
      </c>
      <c r="C25" s="8" t="s">
        <v>71</v>
      </c>
      <c r="H25" s="16">
        <f t="shared" ref="H25:K25" si="2">SUM(H18:H24)</f>
        <v>-11.061748927331283</v>
      </c>
      <c r="I25" s="16">
        <f t="shared" si="2"/>
        <v>136.53378125649161</v>
      </c>
      <c r="J25" s="16">
        <f t="shared" si="2"/>
        <v>427.69200801579126</v>
      </c>
      <c r="K25" s="16">
        <f t="shared" si="2"/>
        <v>-426.06505239228289</v>
      </c>
      <c r="L25" s="16">
        <f>SUM(L18:L24)</f>
        <v>-132.34426639707164</v>
      </c>
    </row>
    <row r="26" spans="1:12" ht="15" thickTop="1" x14ac:dyDescent="0.35"/>
  </sheetData>
  <pageMargins left="0.7" right="0.7" top="1.1316666666666666" bottom="0.75" header="0.3" footer="0.3"/>
  <pageSetup scale="97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E10A-07F3-40F4-93E9-3EE285CDC0EA}">
  <dimension ref="A1:L19"/>
  <sheetViews>
    <sheetView view="pageLayout" zoomScale="90" zoomScaleNormal="100" zoomScalePageLayoutView="90" workbookViewId="0">
      <selection activeCell="G28" sqref="G28"/>
    </sheetView>
  </sheetViews>
  <sheetFormatPr defaultColWidth="101.1796875" defaultRowHeight="12.5" x14ac:dyDescent="0.25"/>
  <cols>
    <col min="1" max="1" width="4.7265625" style="8" customWidth="1"/>
    <col min="2" max="2" width="1.7265625" style="8" customWidth="1"/>
    <col min="3" max="3" width="36.54296875" style="8" customWidth="1"/>
    <col min="4" max="4" width="1.7265625" style="8" customWidth="1"/>
    <col min="5" max="5" width="8.81640625" style="9" customWidth="1"/>
    <col min="6" max="6" width="1.7265625" style="8" customWidth="1"/>
    <col min="7" max="11" width="10.1796875" style="8" customWidth="1"/>
    <col min="12" max="12" width="9.1796875" style="8" customWidth="1"/>
    <col min="13" max="16384" width="101.1796875" style="8"/>
  </cols>
  <sheetData>
    <row r="1" spans="1:12" s="2" customFormat="1" x14ac:dyDescent="0.2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x14ac:dyDescent="0.25">
      <c r="A2" s="1" t="s">
        <v>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s="3" customFormat="1" x14ac:dyDescent="0.25">
      <c r="E4" s="4"/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">
        <v>2024</v>
      </c>
    </row>
    <row r="5" spans="1:12" s="6" customFormat="1" ht="25" x14ac:dyDescent="0.25">
      <c r="A5" s="5" t="s">
        <v>2</v>
      </c>
      <c r="C5" s="7" t="s">
        <v>73</v>
      </c>
      <c r="E5" s="5" t="s">
        <v>4</v>
      </c>
      <c r="G5" s="5" t="s">
        <v>5</v>
      </c>
      <c r="H5" s="5" t="s">
        <v>5</v>
      </c>
      <c r="I5" s="5" t="s">
        <v>5</v>
      </c>
      <c r="J5" s="5" t="s">
        <v>5</v>
      </c>
      <c r="K5" s="5" t="s">
        <v>6</v>
      </c>
      <c r="L5" s="5" t="s">
        <v>7</v>
      </c>
    </row>
    <row r="6" spans="1:12" x14ac:dyDescent="0.25"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74</v>
      </c>
    </row>
    <row r="8" spans="1:12" x14ac:dyDescent="0.25">
      <c r="A8" s="9">
        <v>1</v>
      </c>
      <c r="C8" s="8" t="s">
        <v>75</v>
      </c>
      <c r="E8" s="9" t="s">
        <v>15</v>
      </c>
      <c r="G8" s="11">
        <v>-0.67549999999999999</v>
      </c>
      <c r="H8" s="11">
        <v>0</v>
      </c>
      <c r="I8" s="11">
        <v>0</v>
      </c>
      <c r="J8" s="11">
        <v>-0.02</v>
      </c>
      <c r="K8" s="11">
        <v>0</v>
      </c>
      <c r="L8" s="11">
        <v>0</v>
      </c>
    </row>
    <row r="9" spans="1:12" x14ac:dyDescent="0.25">
      <c r="A9" s="9">
        <v>2</v>
      </c>
      <c r="C9" s="8" t="s">
        <v>76</v>
      </c>
      <c r="E9" s="9" t="s">
        <v>15</v>
      </c>
      <c r="G9" s="11">
        <v>-1.3108</v>
      </c>
      <c r="H9" s="11">
        <v>-0.187</v>
      </c>
      <c r="I9" s="11">
        <v>0</v>
      </c>
      <c r="J9" s="11">
        <v>-1.1185149999999999</v>
      </c>
      <c r="K9" s="11">
        <v>-0.60499999999999998</v>
      </c>
      <c r="L9" s="11">
        <v>-0.61799999999999999</v>
      </c>
    </row>
    <row r="10" spans="1:12" x14ac:dyDescent="0.25">
      <c r="A10" s="24">
        <v>3</v>
      </c>
      <c r="B10" s="25"/>
      <c r="C10" s="25" t="s">
        <v>77</v>
      </c>
      <c r="D10" s="25"/>
      <c r="E10" s="24" t="s">
        <v>15</v>
      </c>
      <c r="F10" s="25"/>
      <c r="G10" s="26">
        <v>-3.7586999999999997</v>
      </c>
      <c r="H10" s="26">
        <v>-0.95220000000000005</v>
      </c>
      <c r="I10" s="26">
        <v>-0.91620000000000001</v>
      </c>
      <c r="J10" s="26">
        <v>-0.37372</v>
      </c>
      <c r="K10" s="26">
        <v>-0.44489999999999996</v>
      </c>
      <c r="L10" s="26">
        <v>-0.45469999999999999</v>
      </c>
    </row>
    <row r="11" spans="1:12" x14ac:dyDescent="0.25">
      <c r="A11" s="9">
        <v>4</v>
      </c>
      <c r="C11" s="8" t="s">
        <v>78</v>
      </c>
      <c r="E11" s="9" t="s">
        <v>15</v>
      </c>
      <c r="G11" s="11">
        <v>1.3857999999999999</v>
      </c>
      <c r="H11" s="11">
        <v>5.9111000000000002</v>
      </c>
      <c r="I11" s="11">
        <v>4.5546000000000006</v>
      </c>
      <c r="J11" s="11">
        <v>10.4145</v>
      </c>
      <c r="K11" s="11">
        <v>7.1064999999999996</v>
      </c>
      <c r="L11" s="11">
        <v>6.0540000000000003</v>
      </c>
    </row>
    <row r="12" spans="1:12" x14ac:dyDescent="0.25">
      <c r="A12" s="9">
        <v>5</v>
      </c>
      <c r="C12" s="8" t="s">
        <v>79</v>
      </c>
      <c r="G12" s="12">
        <f>SUM(G8:G11)</f>
        <v>-4.3591999999999995</v>
      </c>
      <c r="H12" s="12">
        <f t="shared" ref="H12:L12" si="0">SUM(H8:H11)</f>
        <v>4.7719000000000005</v>
      </c>
      <c r="I12" s="12">
        <f t="shared" si="0"/>
        <v>3.6384000000000007</v>
      </c>
      <c r="J12" s="12">
        <f t="shared" si="0"/>
        <v>8.9022649999999999</v>
      </c>
      <c r="K12" s="12">
        <f t="shared" si="0"/>
        <v>6.0565999999999995</v>
      </c>
      <c r="L12" s="12">
        <f t="shared" si="0"/>
        <v>4.9813000000000001</v>
      </c>
    </row>
    <row r="13" spans="1:12" x14ac:dyDescent="0.25">
      <c r="A13" s="9"/>
      <c r="G13" s="11"/>
      <c r="H13" s="11"/>
      <c r="I13" s="11"/>
      <c r="J13" s="11"/>
      <c r="K13" s="11"/>
      <c r="L13" s="11"/>
    </row>
    <row r="14" spans="1:12" x14ac:dyDescent="0.25">
      <c r="A14" s="9">
        <v>6</v>
      </c>
      <c r="C14" s="8" t="s">
        <v>80</v>
      </c>
      <c r="E14" s="9" t="s">
        <v>15</v>
      </c>
      <c r="G14" s="11">
        <v>1.026</v>
      </c>
      <c r="H14" s="11">
        <v>0.34029999999999999</v>
      </c>
      <c r="I14" s="11">
        <v>0.80600000000000005</v>
      </c>
      <c r="J14" s="11">
        <v>-1.7909999999999999</v>
      </c>
      <c r="K14" s="11">
        <v>-0.81140000000000001</v>
      </c>
      <c r="L14" s="11">
        <v>-1.018</v>
      </c>
    </row>
    <row r="15" spans="1:12" x14ac:dyDescent="0.25">
      <c r="A15" s="9"/>
    </row>
    <row r="17" spans="1:2" x14ac:dyDescent="0.25">
      <c r="A17" s="3" t="s">
        <v>57</v>
      </c>
    </row>
    <row r="18" spans="1:2" x14ac:dyDescent="0.25">
      <c r="A18" s="27" t="s">
        <v>21</v>
      </c>
      <c r="B18" s="8" t="s">
        <v>81</v>
      </c>
    </row>
    <row r="19" spans="1:2" x14ac:dyDescent="0.25">
      <c r="A19" s="27" t="s">
        <v>82</v>
      </c>
      <c r="B19" s="8" t="s">
        <v>83</v>
      </c>
    </row>
  </sheetData>
  <pageMargins left="0.7" right="0.7" top="1.2615740740740742" bottom="0.75" header="0.3" footer="0.3"/>
  <pageSetup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5AB4-BD3E-453A-AA5A-66CB8E7E7E0B}">
  <sheetPr>
    <pageSetUpPr fitToPage="1"/>
  </sheetPr>
  <dimension ref="A1:I14"/>
  <sheetViews>
    <sheetView view="pageLayout" zoomScaleNormal="100" workbookViewId="0">
      <selection activeCell="G28" sqref="G28"/>
    </sheetView>
  </sheetViews>
  <sheetFormatPr defaultColWidth="9.1796875" defaultRowHeight="12.5" x14ac:dyDescent="0.25"/>
  <cols>
    <col min="1" max="1" width="9.1796875" style="8"/>
    <col min="2" max="2" width="1.81640625" style="8" customWidth="1"/>
    <col min="3" max="3" width="26.26953125" style="8" bestFit="1" customWidth="1"/>
    <col min="4" max="4" width="1.7265625" style="8" customWidth="1"/>
    <col min="5" max="16384" width="9.1796875" style="8"/>
  </cols>
  <sheetData>
    <row r="1" spans="1:9" x14ac:dyDescent="0.25">
      <c r="A1" s="43" t="s">
        <v>84</v>
      </c>
      <c r="B1" s="43"/>
      <c r="C1" s="43"/>
      <c r="D1" s="43"/>
      <c r="E1" s="43"/>
      <c r="F1" s="43"/>
      <c r="G1" s="43"/>
      <c r="H1" s="43"/>
      <c r="I1" s="43"/>
    </row>
    <row r="2" spans="1:9" x14ac:dyDescent="0.25">
      <c r="A2" s="43" t="s">
        <v>85</v>
      </c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2"/>
      <c r="B4" s="32"/>
      <c r="C4" s="32"/>
      <c r="D4" s="32"/>
      <c r="E4" s="32"/>
      <c r="F4" s="30">
        <v>2020</v>
      </c>
      <c r="G4" s="30">
        <v>2021</v>
      </c>
      <c r="H4" s="30">
        <v>2022</v>
      </c>
      <c r="I4" s="30">
        <v>2023</v>
      </c>
    </row>
    <row r="5" spans="1:9" ht="22.5" customHeight="1" x14ac:dyDescent="0.25">
      <c r="A5" s="44" t="s">
        <v>2</v>
      </c>
      <c r="B5" s="46"/>
      <c r="C5" s="47" t="s">
        <v>3</v>
      </c>
      <c r="D5" s="49"/>
      <c r="E5" s="50" t="s">
        <v>4</v>
      </c>
      <c r="F5" s="50" t="s">
        <v>5</v>
      </c>
      <c r="G5" s="50" t="s">
        <v>5</v>
      </c>
      <c r="H5" s="50" t="s">
        <v>5</v>
      </c>
      <c r="I5" s="28" t="s">
        <v>86</v>
      </c>
    </row>
    <row r="6" spans="1:9" ht="12.65" customHeight="1" x14ac:dyDescent="0.25">
      <c r="A6" s="45"/>
      <c r="B6" s="46"/>
      <c r="C6" s="48"/>
      <c r="D6" s="49"/>
      <c r="E6" s="51"/>
      <c r="F6" s="51"/>
      <c r="G6" s="51"/>
      <c r="H6" s="51"/>
      <c r="I6" s="29" t="s">
        <v>87</v>
      </c>
    </row>
    <row r="7" spans="1:9" x14ac:dyDescent="0.25">
      <c r="A7" s="32"/>
      <c r="B7" s="32"/>
      <c r="C7" s="32"/>
      <c r="D7" s="32"/>
      <c r="E7" s="32"/>
      <c r="F7" s="30" t="s">
        <v>8</v>
      </c>
      <c r="G7" s="30" t="s">
        <v>9</v>
      </c>
      <c r="H7" s="30" t="s">
        <v>10</v>
      </c>
      <c r="I7" s="30" t="s">
        <v>11</v>
      </c>
    </row>
    <row r="8" spans="1:9" x14ac:dyDescent="0.25">
      <c r="A8" s="30">
        <v>1</v>
      </c>
      <c r="B8" s="32"/>
      <c r="C8" s="31" t="s">
        <v>88</v>
      </c>
      <c r="D8" s="32"/>
      <c r="E8" s="30" t="s">
        <v>15</v>
      </c>
      <c r="F8" s="33">
        <v>-224.3</v>
      </c>
      <c r="G8" s="33">
        <v>-234.2</v>
      </c>
      <c r="H8" s="33">
        <v>-269.5</v>
      </c>
      <c r="I8" s="33">
        <v>-301.10000000000002</v>
      </c>
    </row>
    <row r="9" spans="1:9" x14ac:dyDescent="0.25">
      <c r="A9" s="30">
        <v>2</v>
      </c>
      <c r="B9" s="32"/>
      <c r="C9" s="31" t="s">
        <v>89</v>
      </c>
      <c r="D9" s="32"/>
      <c r="E9" s="30" t="s">
        <v>15</v>
      </c>
      <c r="F9" s="33">
        <v>-218.7</v>
      </c>
      <c r="G9" s="33">
        <v>-228</v>
      </c>
      <c r="H9" s="33">
        <v>-277.3</v>
      </c>
      <c r="I9" s="33">
        <v>-284.39999999999998</v>
      </c>
    </row>
    <row r="10" spans="1:9" ht="13" thickBot="1" x14ac:dyDescent="0.3">
      <c r="A10" s="30">
        <v>3</v>
      </c>
      <c r="B10" s="32"/>
      <c r="C10" s="31" t="s">
        <v>90</v>
      </c>
      <c r="D10" s="32"/>
      <c r="E10" s="30" t="s">
        <v>15</v>
      </c>
      <c r="F10" s="34">
        <v>-5.6</v>
      </c>
      <c r="G10" s="34">
        <v>-6.2</v>
      </c>
      <c r="H10" s="34">
        <f>H8-H9</f>
        <v>7.8000000000000114</v>
      </c>
      <c r="I10" s="34">
        <v>-16.600000000000001</v>
      </c>
    </row>
    <row r="11" spans="1:9" ht="13" thickTop="1" x14ac:dyDescent="0.25"/>
    <row r="12" spans="1:9" x14ac:dyDescent="0.25">
      <c r="A12" s="35" t="s">
        <v>20</v>
      </c>
    </row>
    <row r="13" spans="1:9" x14ac:dyDescent="0.25">
      <c r="A13" s="36" t="s">
        <v>21</v>
      </c>
      <c r="B13" s="42" t="s">
        <v>91</v>
      </c>
      <c r="C13" s="42"/>
      <c r="D13" s="42"/>
      <c r="E13" s="42"/>
      <c r="F13" s="42"/>
      <c r="G13" s="42"/>
      <c r="H13" s="42"/>
      <c r="I13" s="42"/>
    </row>
    <row r="14" spans="1:9" x14ac:dyDescent="0.25">
      <c r="B14" s="42"/>
      <c r="C14" s="42"/>
      <c r="D14" s="42"/>
      <c r="E14" s="42"/>
      <c r="F14" s="42"/>
      <c r="G14" s="42"/>
      <c r="H14" s="42"/>
      <c r="I14" s="42"/>
    </row>
  </sheetData>
  <mergeCells count="11">
    <mergeCell ref="B13:I14"/>
    <mergeCell ref="A1:I1"/>
    <mergeCell ref="A2:I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" right="0.7" top="1.3333333333333333" bottom="0.75" header="0.3" footer="0.3"/>
  <pageSetup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2570-1610-4138-A785-AC3C7F8ED626}">
  <dimension ref="A1:M30"/>
  <sheetViews>
    <sheetView view="pageLayout" topLeftCell="C1" zoomScaleNormal="100" workbookViewId="0">
      <selection activeCell="G28" sqref="G28"/>
    </sheetView>
  </sheetViews>
  <sheetFormatPr defaultColWidth="9.1796875" defaultRowHeight="14.5" x14ac:dyDescent="0.35"/>
  <cols>
    <col min="1" max="1" width="4.7265625" customWidth="1"/>
    <col min="2" max="2" width="1.7265625" customWidth="1"/>
    <col min="3" max="3" width="50.453125" bestFit="1" customWidth="1"/>
    <col min="4" max="4" width="1.7265625" customWidth="1"/>
    <col min="6" max="6" width="1.7265625" customWidth="1"/>
    <col min="13" max="13" width="9.1796875" style="37"/>
  </cols>
  <sheetData>
    <row r="1" spans="1:12" x14ac:dyDescent="0.35">
      <c r="A1" s="40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35">
      <c r="A2" s="40" t="s">
        <v>93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35">
      <c r="A3" s="8"/>
      <c r="B3" s="8"/>
      <c r="C3" s="8"/>
      <c r="D3" s="8"/>
      <c r="E3" s="9"/>
      <c r="F3" s="8"/>
      <c r="G3" s="8"/>
      <c r="H3" s="8"/>
      <c r="I3" s="8"/>
      <c r="J3" s="8"/>
      <c r="K3" s="8"/>
    </row>
    <row r="4" spans="1:12" x14ac:dyDescent="0.35">
      <c r="A4" s="3"/>
      <c r="B4" s="3"/>
      <c r="C4" s="3"/>
      <c r="D4" s="3"/>
      <c r="E4" s="4"/>
      <c r="F4" s="3"/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">
        <v>2024</v>
      </c>
    </row>
    <row r="5" spans="1:12" ht="26" x14ac:dyDescent="0.35">
      <c r="A5" s="5" t="s">
        <v>2</v>
      </c>
      <c r="B5" s="6"/>
      <c r="C5" s="7" t="s">
        <v>3</v>
      </c>
      <c r="D5" s="6"/>
      <c r="E5" s="5" t="s">
        <v>4</v>
      </c>
      <c r="F5" s="6"/>
      <c r="G5" s="5" t="s">
        <v>5</v>
      </c>
      <c r="H5" s="5" t="s">
        <v>5</v>
      </c>
      <c r="I5" s="5" t="s">
        <v>5</v>
      </c>
      <c r="J5" s="5" t="s">
        <v>5</v>
      </c>
      <c r="K5" s="5" t="s">
        <v>6</v>
      </c>
      <c r="L5" s="5" t="s">
        <v>7</v>
      </c>
    </row>
    <row r="6" spans="1:12" x14ac:dyDescent="0.35">
      <c r="A6" s="8"/>
      <c r="B6" s="8"/>
      <c r="C6" s="8"/>
      <c r="D6" s="8"/>
      <c r="E6" s="9"/>
      <c r="F6" s="8"/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</row>
    <row r="7" spans="1:12" x14ac:dyDescent="0.35">
      <c r="A7" s="9"/>
      <c r="B7" s="8"/>
      <c r="C7" s="8"/>
      <c r="D7" s="8"/>
      <c r="E7" s="9"/>
      <c r="F7" s="8"/>
      <c r="G7" s="38"/>
      <c r="H7" s="38"/>
      <c r="I7" s="38"/>
      <c r="J7" s="38"/>
      <c r="K7" s="38"/>
      <c r="L7" s="38"/>
    </row>
    <row r="8" spans="1:12" x14ac:dyDescent="0.35">
      <c r="A8" s="9">
        <v>1</v>
      </c>
      <c r="B8" s="8"/>
      <c r="C8" s="39" t="s">
        <v>94</v>
      </c>
      <c r="D8" s="8"/>
      <c r="E8" s="9" t="s">
        <v>15</v>
      </c>
      <c r="F8" s="8"/>
      <c r="G8" s="11">
        <v>25.4985222</v>
      </c>
      <c r="H8" s="11">
        <v>26.511465020000003</v>
      </c>
      <c r="I8" s="11">
        <v>42.312480326157306</v>
      </c>
      <c r="J8" s="11">
        <v>106.80874859137165</v>
      </c>
      <c r="K8" s="11">
        <v>239.23580399371059</v>
      </c>
      <c r="L8" s="11">
        <v>38.915863744338388</v>
      </c>
    </row>
    <row r="9" spans="1:12" x14ac:dyDescent="0.35">
      <c r="A9" s="9">
        <v>2</v>
      </c>
      <c r="B9" s="8"/>
      <c r="C9" s="39" t="s">
        <v>95</v>
      </c>
      <c r="D9" s="8"/>
      <c r="E9" s="9" t="s">
        <v>15</v>
      </c>
      <c r="F9" s="8"/>
      <c r="G9" s="11">
        <v>190.42233149000012</v>
      </c>
      <c r="H9" s="11">
        <v>178.6669451300003</v>
      </c>
      <c r="I9" s="11">
        <v>260.66386311087774</v>
      </c>
      <c r="J9" s="11">
        <v>296.99205732251062</v>
      </c>
      <c r="K9" s="11">
        <v>220.37953373350834</v>
      </c>
      <c r="L9" s="11">
        <v>249.17039005161226</v>
      </c>
    </row>
    <row r="10" spans="1:12" x14ac:dyDescent="0.35">
      <c r="A10" s="9">
        <v>3</v>
      </c>
      <c r="B10" s="8"/>
      <c r="C10" s="39" t="s">
        <v>96</v>
      </c>
      <c r="D10" s="8"/>
      <c r="E10" s="9" t="s">
        <v>15</v>
      </c>
      <c r="F10" s="8"/>
      <c r="G10" s="11">
        <v>175.09756459000005</v>
      </c>
      <c r="H10" s="11">
        <v>192.77023044499998</v>
      </c>
      <c r="I10" s="11">
        <v>447.18690856345643</v>
      </c>
      <c r="J10" s="11">
        <v>477.46706814743169</v>
      </c>
      <c r="K10" s="11">
        <v>261.93865625022454</v>
      </c>
      <c r="L10" s="11">
        <v>368.26018606417335</v>
      </c>
    </row>
    <row r="11" spans="1:12" x14ac:dyDescent="0.35">
      <c r="A11" s="9">
        <v>4</v>
      </c>
      <c r="B11" s="8"/>
      <c r="C11" s="39" t="s">
        <v>97</v>
      </c>
      <c r="D11" s="8"/>
      <c r="E11" s="9" t="s">
        <v>15</v>
      </c>
      <c r="F11" s="8"/>
      <c r="G11" s="11">
        <v>39.735136559999994</v>
      </c>
      <c r="H11" s="11">
        <v>61.351190089999989</v>
      </c>
      <c r="I11" s="11">
        <v>91.226676732134706</v>
      </c>
      <c r="J11" s="11">
        <v>97.133455854805547</v>
      </c>
      <c r="K11" s="11">
        <v>149.32744435510622</v>
      </c>
      <c r="L11" s="11">
        <v>120.55672890749025</v>
      </c>
    </row>
    <row r="12" spans="1:12" x14ac:dyDescent="0.35">
      <c r="A12" s="9">
        <v>5</v>
      </c>
      <c r="B12" s="8"/>
      <c r="C12" s="39" t="s">
        <v>98</v>
      </c>
      <c r="D12" s="8"/>
      <c r="E12" s="9" t="s">
        <v>15</v>
      </c>
      <c r="F12" s="8"/>
      <c r="G12" s="11">
        <v>26.331396310000002</v>
      </c>
      <c r="H12" s="11">
        <v>20.21114335</v>
      </c>
      <c r="I12" s="11">
        <v>26.720280812675057</v>
      </c>
      <c r="J12" s="11">
        <v>30.551756360404568</v>
      </c>
      <c r="K12" s="11">
        <v>25.522210221585947</v>
      </c>
      <c r="L12" s="11">
        <v>35.021486482165145</v>
      </c>
    </row>
    <row r="13" spans="1:12" x14ac:dyDescent="0.35">
      <c r="A13" s="9">
        <v>6</v>
      </c>
      <c r="B13" s="8"/>
      <c r="C13" s="39" t="s">
        <v>99</v>
      </c>
      <c r="D13" s="8"/>
      <c r="E13" s="9" t="s">
        <v>15</v>
      </c>
      <c r="F13" s="8"/>
      <c r="G13" s="11">
        <v>144.07534081</v>
      </c>
      <c r="H13" s="11">
        <v>70.019813900000003</v>
      </c>
      <c r="I13" s="11">
        <v>48.537358496824012</v>
      </c>
      <c r="J13" s="11">
        <v>69.438212050754743</v>
      </c>
      <c r="K13" s="11">
        <v>54.889396300865904</v>
      </c>
      <c r="L13" s="11">
        <v>105.11365143221052</v>
      </c>
    </row>
    <row r="14" spans="1:12" x14ac:dyDescent="0.35">
      <c r="A14" s="9">
        <v>7</v>
      </c>
      <c r="B14" s="8"/>
      <c r="C14" s="39" t="s">
        <v>100</v>
      </c>
      <c r="D14" s="8"/>
      <c r="E14" s="9" t="s">
        <v>15</v>
      </c>
      <c r="F14" s="8"/>
      <c r="G14" s="11">
        <v>41.991537960000002</v>
      </c>
      <c r="H14" s="11">
        <v>38.340642440000003</v>
      </c>
      <c r="I14" s="11">
        <v>70.458059665061882</v>
      </c>
      <c r="J14" s="11">
        <v>64.357944001473271</v>
      </c>
      <c r="K14" s="11">
        <v>52.101941928877693</v>
      </c>
      <c r="L14" s="11">
        <v>56.556581043908032</v>
      </c>
    </row>
    <row r="15" spans="1:12" x14ac:dyDescent="0.35">
      <c r="A15" s="9">
        <v>8</v>
      </c>
      <c r="B15" s="8"/>
      <c r="C15" s="39" t="s">
        <v>101</v>
      </c>
      <c r="D15" s="8"/>
      <c r="E15" s="9" t="s">
        <v>15</v>
      </c>
      <c r="F15" s="8"/>
      <c r="G15" s="11">
        <v>48.865228699999996</v>
      </c>
      <c r="H15" s="11">
        <v>22.723887850000001</v>
      </c>
      <c r="I15" s="11">
        <v>22.826485491276514</v>
      </c>
      <c r="J15" s="11">
        <v>28.071055897746142</v>
      </c>
      <c r="K15" s="11">
        <v>63.743859117557982</v>
      </c>
      <c r="L15" s="11">
        <v>112.42653077020692</v>
      </c>
    </row>
    <row r="16" spans="1:12" x14ac:dyDescent="0.35">
      <c r="A16" s="9">
        <v>9</v>
      </c>
      <c r="B16" s="8"/>
      <c r="C16" s="39" t="s">
        <v>102</v>
      </c>
      <c r="D16" s="8"/>
      <c r="E16" s="9" t="s">
        <v>15</v>
      </c>
      <c r="F16" s="8"/>
      <c r="G16" s="11">
        <v>20.308946710000001</v>
      </c>
      <c r="H16" s="11">
        <v>33.459143300000001</v>
      </c>
      <c r="I16" s="11">
        <v>79.483072398217189</v>
      </c>
      <c r="J16" s="11">
        <v>96.81419653256529</v>
      </c>
      <c r="K16" s="11">
        <v>280.71828004785056</v>
      </c>
      <c r="L16" s="11">
        <v>171.67495284709577</v>
      </c>
    </row>
    <row r="17" spans="1:13" x14ac:dyDescent="0.35">
      <c r="A17" s="9">
        <v>10</v>
      </c>
      <c r="B17" s="8"/>
      <c r="C17" s="39" t="s">
        <v>103</v>
      </c>
      <c r="D17" s="8"/>
      <c r="E17" s="9" t="s">
        <v>15</v>
      </c>
      <c r="F17" s="8"/>
      <c r="G17" s="11">
        <v>99.282985860000025</v>
      </c>
      <c r="H17" s="11">
        <v>62.899282410000005</v>
      </c>
      <c r="I17" s="11">
        <v>80.655574610011683</v>
      </c>
      <c r="J17" s="11">
        <v>98.385674711150585</v>
      </c>
      <c r="K17" s="11">
        <v>136.50669072862235</v>
      </c>
      <c r="L17" s="11">
        <v>146.47979599778071</v>
      </c>
    </row>
    <row r="18" spans="1:13" x14ac:dyDescent="0.35">
      <c r="A18" s="9">
        <v>11</v>
      </c>
      <c r="B18" s="8"/>
      <c r="C18" s="39" t="s">
        <v>104</v>
      </c>
      <c r="D18" s="8"/>
      <c r="E18" s="9" t="s">
        <v>15</v>
      </c>
      <c r="F18" s="8"/>
      <c r="G18" s="11">
        <v>17.80016943</v>
      </c>
      <c r="H18" s="11">
        <v>19.47</v>
      </c>
      <c r="I18" s="11">
        <v>25.400212509999999</v>
      </c>
      <c r="J18" s="11">
        <v>27.035886720000001</v>
      </c>
      <c r="K18" s="11">
        <v>21.673996160791784</v>
      </c>
      <c r="L18" s="11">
        <v>21.949891191588513</v>
      </c>
    </row>
    <row r="19" spans="1:13" x14ac:dyDescent="0.35">
      <c r="A19" s="9">
        <v>12</v>
      </c>
      <c r="B19" s="8"/>
      <c r="C19" s="39" t="s">
        <v>105</v>
      </c>
      <c r="D19" s="8"/>
      <c r="E19" s="9" t="s">
        <v>15</v>
      </c>
      <c r="F19" s="8"/>
      <c r="G19" s="11">
        <v>215.19789655999986</v>
      </c>
      <c r="H19" s="11">
        <v>220.91499999999999</v>
      </c>
      <c r="I19" s="11">
        <v>0</v>
      </c>
      <c r="J19" s="11">
        <v>0</v>
      </c>
      <c r="K19" s="11">
        <v>0</v>
      </c>
      <c r="L19" s="11">
        <v>0</v>
      </c>
    </row>
    <row r="20" spans="1:13" x14ac:dyDescent="0.35">
      <c r="A20" s="9">
        <v>13</v>
      </c>
      <c r="B20" s="8"/>
      <c r="C20" s="39" t="s">
        <v>106</v>
      </c>
      <c r="D20" s="8"/>
      <c r="E20" s="9" t="s">
        <v>15</v>
      </c>
      <c r="F20" s="8"/>
      <c r="G20" s="11">
        <v>21.718985669999995</v>
      </c>
      <c r="H20" s="11">
        <v>39.820587400000001</v>
      </c>
      <c r="I20" s="11">
        <v>87.497931944382628</v>
      </c>
      <c r="J20" s="11">
        <v>28.708346051670858</v>
      </c>
      <c r="K20" s="11">
        <v>43.641900365938774</v>
      </c>
      <c r="L20" s="11">
        <v>0</v>
      </c>
    </row>
    <row r="21" spans="1:13" x14ac:dyDescent="0.35">
      <c r="A21" s="9">
        <v>14</v>
      </c>
      <c r="B21" s="8"/>
      <c r="C21" s="39" t="s">
        <v>107</v>
      </c>
      <c r="D21" s="8"/>
      <c r="E21" s="9" t="s">
        <v>15</v>
      </c>
      <c r="F21" s="8"/>
      <c r="G21" s="11">
        <v>17.134580970000002</v>
      </c>
      <c r="H21" s="11">
        <v>20.941634979999989</v>
      </c>
      <c r="I21" s="11">
        <v>17.390341850000006</v>
      </c>
      <c r="J21" s="11">
        <v>14.221981459999995</v>
      </c>
      <c r="K21" s="11">
        <v>13.981688991708037</v>
      </c>
      <c r="L21" s="11">
        <v>24.408757098587195</v>
      </c>
    </row>
    <row r="22" spans="1:13" x14ac:dyDescent="0.35">
      <c r="A22" s="9">
        <v>15</v>
      </c>
      <c r="B22" s="8"/>
      <c r="C22" s="39" t="s">
        <v>108</v>
      </c>
      <c r="D22" s="8"/>
      <c r="E22" s="9" t="s">
        <v>15</v>
      </c>
      <c r="F22" s="8"/>
      <c r="G22" s="11">
        <v>3.9103087800000003</v>
      </c>
      <c r="H22" s="11">
        <v>-0.89780361000000108</v>
      </c>
      <c r="I22" s="11">
        <v>10.463693199999998</v>
      </c>
      <c r="J22" s="11">
        <v>1.1156080700000004</v>
      </c>
      <c r="K22" s="11">
        <v>42.009081270510897</v>
      </c>
      <c r="L22" s="11">
        <v>40.800775750032912</v>
      </c>
      <c r="M22" s="37" t="s">
        <v>109</v>
      </c>
    </row>
    <row r="23" spans="1:13" ht="15" thickBot="1" x14ac:dyDescent="0.4">
      <c r="A23" s="9">
        <v>16</v>
      </c>
      <c r="B23" s="8"/>
      <c r="C23" s="8" t="s">
        <v>110</v>
      </c>
      <c r="D23" s="8"/>
      <c r="E23" s="9"/>
      <c r="F23" s="8"/>
      <c r="G23" s="16">
        <f t="shared" ref="G23:L23" si="0">SUM(G8:G22)</f>
        <v>1087.3709325999998</v>
      </c>
      <c r="H23" s="16">
        <f t="shared" si="0"/>
        <v>1007.2031627050003</v>
      </c>
      <c r="I23" s="16">
        <f t="shared" si="0"/>
        <v>1310.8229397110752</v>
      </c>
      <c r="J23" s="16">
        <v>1437.1019917718852</v>
      </c>
      <c r="K23" s="16">
        <f t="shared" si="0"/>
        <v>1605.6704834668597</v>
      </c>
      <c r="L23" s="16">
        <f t="shared" si="0"/>
        <v>1491.3355913811899</v>
      </c>
      <c r="M23" s="37" t="s">
        <v>109</v>
      </c>
    </row>
    <row r="24" spans="1:13" ht="15" thickTop="1" x14ac:dyDescent="0.35">
      <c r="A24" s="8"/>
      <c r="B24" s="8"/>
      <c r="C24" s="8"/>
      <c r="D24" s="8"/>
      <c r="E24" s="9"/>
      <c r="F24" s="8"/>
      <c r="G24" s="8"/>
      <c r="H24" s="8"/>
      <c r="I24" s="8"/>
      <c r="J24" s="8"/>
      <c r="K24" s="8"/>
      <c r="L24" s="8"/>
    </row>
    <row r="25" spans="1:13" x14ac:dyDescent="0.35">
      <c r="A25" s="8"/>
      <c r="B25" s="8"/>
      <c r="C25" s="8"/>
      <c r="D25" s="8"/>
      <c r="E25" s="9"/>
      <c r="F25" s="8"/>
      <c r="G25" s="15"/>
      <c r="H25" s="15"/>
      <c r="I25" s="15"/>
      <c r="J25" s="15"/>
      <c r="K25" s="15"/>
      <c r="L25" s="8"/>
    </row>
    <row r="26" spans="1:13" x14ac:dyDescent="0.35">
      <c r="A26" s="3" t="s">
        <v>20</v>
      </c>
      <c r="B26" s="8"/>
      <c r="C26" s="8"/>
      <c r="D26" s="8"/>
      <c r="E26" s="9"/>
      <c r="F26" s="8"/>
      <c r="G26" s="15"/>
      <c r="H26" s="15"/>
      <c r="I26" s="15"/>
      <c r="J26" s="15"/>
      <c r="K26" s="15"/>
      <c r="L26" s="8"/>
    </row>
    <row r="27" spans="1:13" x14ac:dyDescent="0.35">
      <c r="A27" s="18" t="s">
        <v>21</v>
      </c>
      <c r="B27" s="8" t="s">
        <v>111</v>
      </c>
      <c r="D27" s="8"/>
      <c r="E27" s="9"/>
      <c r="F27" s="8"/>
      <c r="G27" s="8"/>
      <c r="H27" s="8"/>
      <c r="I27" s="8"/>
      <c r="J27" s="8"/>
      <c r="K27" s="8"/>
      <c r="L27" s="8"/>
    </row>
    <row r="28" spans="1:13" x14ac:dyDescent="0.35">
      <c r="A28" s="18" t="s">
        <v>82</v>
      </c>
      <c r="B28" s="8" t="s">
        <v>112</v>
      </c>
      <c r="D28" s="8"/>
      <c r="E28" s="9"/>
      <c r="F28" s="8"/>
      <c r="G28" s="8"/>
      <c r="H28" s="8"/>
      <c r="I28" s="8"/>
      <c r="J28" s="8"/>
      <c r="K28" s="8"/>
      <c r="L28" s="8"/>
    </row>
    <row r="29" spans="1:13" x14ac:dyDescent="0.35">
      <c r="A29" s="18" t="s">
        <v>113</v>
      </c>
      <c r="B29" s="8" t="s">
        <v>114</v>
      </c>
      <c r="D29" s="8"/>
      <c r="E29" s="9"/>
      <c r="F29" s="8"/>
      <c r="G29" s="8"/>
      <c r="H29" s="8"/>
      <c r="I29" s="8"/>
      <c r="J29" s="8"/>
      <c r="K29" s="8"/>
    </row>
    <row r="30" spans="1:13" x14ac:dyDescent="0.35">
      <c r="A30" s="8"/>
      <c r="B30" s="8"/>
      <c r="C30" s="8"/>
      <c r="D30" s="8"/>
      <c r="E30" s="9"/>
      <c r="F30" s="8"/>
      <c r="G30" s="8"/>
      <c r="H30" s="8"/>
      <c r="I30" s="8"/>
      <c r="J30" s="8"/>
      <c r="K30" s="8"/>
    </row>
  </sheetData>
  <mergeCells count="2">
    <mergeCell ref="A1:L1"/>
    <mergeCell ref="A2:L2"/>
  </mergeCells>
  <pageMargins left="0.7" right="0.7" top="1.25" bottom="0.75" header="0.3" footer="0.3"/>
  <pageSetup scale="67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02.01.05.36</Int_x002f_Exhibit_x002f_Tab>
    <Witnesses xmlns="0f3dc55c-bcca-45e2-bb95-d6030d9207f1">
      <Value>Jason Vinagre</Value>
      <Value>Danielle Dreveny</Value>
    </Witnesses>
    <_dlc_DocId xmlns="bc9be6ef-036f-4d38-ab45-2a4da0c93cb0">C6U45NHNYSXQ-1954422155-4902</_dlc_DocId>
    <TeamsPlannerStatus xmlns="0f3dc55c-bcca-45e2-bb95-d6030d9207f1">Draft Response</TeamsPlannerStatus>
    <Exhibit xmlns="0f3dc55c-bcca-45e2-bb95-d6030d9207f1">2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https://enbridge.sharepoint.com/teams/EB-2022-02002024Rebasing/_layouts/15/DocIdRedir.aspx?ID=C6U45NHNYSXQ-1954422155-4902</Url>
      <Description>C6U45NHNYSXQ-1954422155-4902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CCC</Intervenor>
    <Legal xmlns="0f3dc55c-bcca-45e2-bb95-d6030d9207f1">
      <UserInfo>
        <DisplayName>i:0#.f|membership|renh2@enbridge.com</DisplayName>
        <AccountId>183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Area xmlns="0f3dc55c-bcca-45e2-bb95-d6030d9207f1">
      <Value>Finance</Value>
    </Area>
  </documentManagement>
</p:properties>
</file>

<file path=customXml/itemProps1.xml><?xml version="1.0" encoding="utf-8"?>
<ds:datastoreItem xmlns:ds="http://schemas.openxmlformats.org/officeDocument/2006/customXml" ds:itemID="{0D3E1574-9AD1-4811-AE07-7AF3EA1398E7}"/>
</file>

<file path=customXml/itemProps2.xml><?xml version="1.0" encoding="utf-8"?>
<ds:datastoreItem xmlns:ds="http://schemas.openxmlformats.org/officeDocument/2006/customXml" ds:itemID="{52C2FA16-4271-4A10-9FD1-F51EFD27814B}"/>
</file>

<file path=customXml/itemProps3.xml><?xml version="1.0" encoding="utf-8"?>
<ds:datastoreItem xmlns:ds="http://schemas.openxmlformats.org/officeDocument/2006/customXml" ds:itemID="{9C6E062D-252A-4298-A915-3B7842E0A96B}"/>
</file>

<file path=customXml/itemProps4.xml><?xml version="1.0" encoding="utf-8"?>
<ds:datastoreItem xmlns:ds="http://schemas.openxmlformats.org/officeDocument/2006/customXml" ds:itemID="{713720B4-B595-48F5-8DAD-F7FE4E95C2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2.1.1 - Table 2</vt:lpstr>
      <vt:lpstr>2.1.1.A1 p3</vt:lpstr>
      <vt:lpstr>2.1.1.A1 p4</vt:lpstr>
      <vt:lpstr>2.2.1 - Table 1</vt:lpstr>
      <vt:lpstr>2.2.1 - Table 2</vt:lpstr>
      <vt:lpstr>2.3.1 - Table 2</vt:lpstr>
      <vt:lpstr>2.4.1 - Table 1</vt:lpstr>
      <vt:lpstr>2.4.2 - Table 4</vt:lpstr>
      <vt:lpstr>2.5.3 - Table 6</vt:lpstr>
      <vt:lpstr>2.5.3 - Table 9</vt:lpstr>
      <vt:lpstr>2.5.3 - Table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2023-03-08T21:56:23Z</dcterms:created>
  <dcterms:modified xsi:type="dcterms:W3CDTF">2023-03-08T21:56:34Z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2023-03-08T21:56:27Z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3a508748-7bc5-491e-92e0-4244f7b15722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CCC-36</vt:lpwstr>
  </property>
  <property fmtid="{D5CDD505-2E9C-101B-9397-08002B2CF9AE}" pid="10" name="ContentTypeId">
    <vt:lpwstr>0x010100F3E2251B1EE19E40ADD262C998ACD182</vt:lpwstr>
  </property>
  <property fmtid="{D5CDD505-2E9C-101B-9397-08002B2CF9AE}" pid="11" name="_NewReviewCycle">
    <vt:lpwstr/>
  </property>
  <property fmtid="{D5CDD505-2E9C-101B-9397-08002B2CF9AE}" pid="12" name="_ReviewingToolsShownOnce">
    <vt:lpwstr/>
  </property>
  <property fmtid="{D5CDD505-2E9C-101B-9397-08002B2CF9AE}" pid="13" name="_AuthorEmailDisplayName">
    <vt:lpwstr>Jason Vinagre</vt:lpwstr>
  </property>
  <property fmtid="{D5CDD505-2E9C-101B-9397-08002B2CF9AE}" pid="14" name="_AdHocReviewCycleID">
    <vt:i4>-1773304117</vt:i4>
  </property>
  <property fmtid="{D5CDD505-2E9C-101B-9397-08002B2CF9AE}" pid="15" name="_PreviousAdHocReviewCycleID">
    <vt:i4>-1855125538</vt:i4>
  </property>
  <property fmtid="{D5CDD505-2E9C-101B-9397-08002B2CF9AE}" pid="16" name="_AuthorEmail">
    <vt:lpwstr>Jason.Vinagre@enbridge.com</vt:lpwstr>
  </property>
  <property fmtid="{D5CDD505-2E9C-101B-9397-08002B2CF9AE}" pid="17" name="_dlc_DocIdItemGuid">
    <vt:lpwstr>b9581326-4f10-40e7-96ba-6957f8f9c27a</vt:lpwstr>
  </property>
</Properties>
</file>