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4CAB6B85-008A-43D2-A8F4-CD4D1B0FA656}" xr6:coauthVersionLast="47" xr6:coauthVersionMax="47" xr10:uidLastSave="{0F291BB0-9049-477B-9C39-4F3BD43C0429}"/>
  <bookViews>
    <workbookView xWindow="-28920" yWindow="-120" windowWidth="29040" windowHeight="15840" activeTab="1" xr2:uid="{86F32341-6820-4E99-AEBF-3CD9547407CA}"/>
  </bookViews>
  <sheets>
    <sheet name="5.2.1 Table 1" sheetId="2" r:id="rId1"/>
    <sheet name="5.3.1 Table 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8" i="1"/>
  <c r="J26" i="1"/>
  <c r="J24" i="1"/>
  <c r="H21" i="1"/>
  <c r="J21" i="1" s="1"/>
  <c r="H20" i="1"/>
  <c r="J20" i="1" s="1"/>
  <c r="H19" i="1"/>
  <c r="H22" i="1" s="1"/>
  <c r="E22" i="1"/>
  <c r="H15" i="1"/>
  <c r="J15" i="1" s="1"/>
  <c r="H14" i="1"/>
  <c r="J14" i="1" s="1"/>
  <c r="H13" i="1"/>
  <c r="H16" i="1" s="1"/>
  <c r="E16" i="1"/>
  <c r="J10" i="1"/>
  <c r="J7" i="1"/>
  <c r="J8" i="1"/>
  <c r="J9" i="1"/>
  <c r="I9" i="1"/>
  <c r="H9" i="1"/>
  <c r="H8" i="1"/>
  <c r="H7" i="1"/>
  <c r="E10" i="1"/>
  <c r="H34" i="2"/>
  <c r="G34" i="2"/>
  <c r="F34" i="2"/>
  <c r="E34" i="2"/>
  <c r="H21" i="2"/>
  <c r="G21" i="2"/>
  <c r="F21" i="2"/>
  <c r="E21" i="2"/>
  <c r="H14" i="2"/>
  <c r="G14" i="2"/>
  <c r="F14" i="2"/>
  <c r="E14" i="2"/>
  <c r="J19" i="1" l="1"/>
  <c r="J22" i="1" s="1"/>
  <c r="I21" i="1"/>
  <c r="J13" i="1"/>
  <c r="J16" i="1" s="1"/>
  <c r="I15" i="1"/>
  <c r="H10" i="1"/>
</calcChain>
</file>

<file path=xl/sharedStrings.xml><?xml version="1.0" encoding="utf-8"?>
<sst xmlns="http://schemas.openxmlformats.org/spreadsheetml/2006/main" count="73" uniqueCount="44">
  <si>
    <t>Table 1</t>
  </si>
  <si>
    <t>Utility Cost of Capital - EGD, Union and EGI</t>
  </si>
  <si>
    <t>Line No.</t>
  </si>
  <si>
    <t>Particulars</t>
  </si>
  <si>
    <t>OEB-Approved
EGD</t>
  </si>
  <si>
    <t>OEB-Approved
Union</t>
  </si>
  <si>
    <t>OEB-Approved
Combined</t>
  </si>
  <si>
    <t>Test Year
EGI</t>
  </si>
  <si>
    <t>(a)</t>
  </si>
  <si>
    <t>(b)</t>
  </si>
  <si>
    <t>(c)</t>
  </si>
  <si>
    <t>(d)</t>
  </si>
  <si>
    <t>Principal ($ millions)</t>
  </si>
  <si>
    <t>Long and Medium Term Debt</t>
  </si>
  <si>
    <t>Short Term Debt</t>
  </si>
  <si>
    <t>Preferred Shares (1)</t>
  </si>
  <si>
    <t>Common Equity</t>
  </si>
  <si>
    <t>Total</t>
  </si>
  <si>
    <t>Capital Structure (%)</t>
  </si>
  <si>
    <t>Cost Rate (%)</t>
  </si>
  <si>
    <t>Cost ($ millions)</t>
  </si>
  <si>
    <t>Note:</t>
  </si>
  <si>
    <t>(1)</t>
  </si>
  <si>
    <t>On November 29, 2018, EGD redeemed all outstanding Group 3, Series D preference shares for $25.00 per share and Union Gas redeemed all outstanding preference shares for the following amounts per share: Class A, Series A - $50.50; Class A, Series B - $55.00; Class A, Series C - $50.50 and Class B, Series 10 - $25.00. No gain or loss was realized on the redemption.</t>
  </si>
  <si>
    <t>Table 2</t>
  </si>
  <si>
    <t>2024 Equity Thickness Impacts on Cost of Capital and Revenue Requirement Assuming 9.36% ROE</t>
  </si>
  <si>
    <t>Particulars ($ millions)</t>
  </si>
  <si>
    <t xml:space="preserve">Principal </t>
  </si>
  <si>
    <t>Component</t>
  </si>
  <si>
    <t>Cost Rate</t>
  </si>
  <si>
    <t>Cost</t>
  </si>
  <si>
    <t xml:space="preserve">Gross-up for taxes </t>
  </si>
  <si>
    <t xml:space="preserve">Rev. Req. Impact </t>
  </si>
  <si>
    <t>(e)</t>
  </si>
  <si>
    <t>(f)</t>
  </si>
  <si>
    <t xml:space="preserve">Equity thickness - 36% </t>
  </si>
  <si>
    <t xml:space="preserve">Medium and Long Term Debt </t>
  </si>
  <si>
    <t>Cost of Capital component of Revenue Requirement</t>
  </si>
  <si>
    <t>Equity thickness - 38% (included in 2024 rev. req.)</t>
  </si>
  <si>
    <t>Equity thickness - 42%</t>
  </si>
  <si>
    <t>2024 Revenue requirement impact of moving to 38% deemed equity thickness (from 36%)</t>
  </si>
  <si>
    <t>2024 Revenue requirement impact of moving to 42% deemed equity thickness (from 36%)</t>
  </si>
  <si>
    <t>42% versus 38% revenue requirement variance to be captured through base rate adjustments in 2025 - 2028</t>
  </si>
  <si>
    <t>Proposed annual base rate adjustment in each of 2025 - 2028 (1/4 of $61.1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</si>
</sst>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00%"/>
    <numFmt numFmtId="166" formatCode="###0.00%;\(###0.00%\)\ 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2" applyNumberFormat="1" applyFont="1"/>
    <xf numFmtId="0" fontId="2" fillId="0" borderId="0" xfId="0" applyFont="1" applyAlignment="1">
      <alignment wrapText="1"/>
    </xf>
    <xf numFmtId="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 wrapText="1"/>
    </xf>
    <xf numFmtId="43" fontId="5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quotePrefix="1" applyFont="1" applyAlignment="1">
      <alignment horizontal="center" wrapText="1"/>
    </xf>
    <xf numFmtId="0" fontId="3" fillId="0" borderId="0" xfId="0" applyFont="1"/>
    <xf numFmtId="164" fontId="2" fillId="0" borderId="3" xfId="0" applyNumberFormat="1" applyFont="1" applyBorder="1" applyAlignment="1">
      <alignment horizontal="center"/>
    </xf>
    <xf numFmtId="39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9" fontId="2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0" fontId="2" fillId="0" borderId="0" xfId="2" applyNumberFormat="1" applyFont="1"/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6" fontId="2" fillId="0" borderId="0" xfId="2" applyNumberFormat="1" applyFont="1" applyFill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6B4E-7DBB-4089-835B-F6AD4C55DE6A}">
  <dimension ref="A1:J37"/>
  <sheetViews>
    <sheetView view="pageLayout" zoomScaleNormal="100" workbookViewId="0">
      <selection activeCell="F35" sqref="F35"/>
    </sheetView>
  </sheetViews>
  <sheetFormatPr defaultColWidth="101.1796875" defaultRowHeight="12.5" x14ac:dyDescent="0.25"/>
  <cols>
    <col min="1" max="1" width="5.81640625" style="1" bestFit="1" customWidth="1"/>
    <col min="2" max="2" width="1.1796875" style="1" customWidth="1"/>
    <col min="3" max="3" width="28.1796875" style="1" customWidth="1"/>
    <col min="4" max="4" width="1.1796875" style="1" customWidth="1"/>
    <col min="5" max="7" width="10.1796875" style="1" customWidth="1"/>
    <col min="8" max="8" width="10.81640625" style="2" customWidth="1"/>
    <col min="9" max="16384" width="101.1796875" style="1"/>
  </cols>
  <sheetData>
    <row r="1" spans="1:8" s="20" customForma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s="20" customFormat="1" x14ac:dyDescent="0.25">
      <c r="A2" s="39" t="s">
        <v>1</v>
      </c>
      <c r="B2" s="39"/>
      <c r="C2" s="39"/>
      <c r="D2" s="39"/>
      <c r="E2" s="39"/>
      <c r="F2" s="39"/>
      <c r="G2" s="39"/>
      <c r="H2" s="39"/>
    </row>
    <row r="4" spans="1:8" s="6" customFormat="1" x14ac:dyDescent="0.25">
      <c r="E4" s="21"/>
      <c r="F4" s="21"/>
      <c r="G4" s="21"/>
      <c r="H4" s="21"/>
    </row>
    <row r="5" spans="1:8" s="6" customFormat="1" x14ac:dyDescent="0.25">
      <c r="E5" s="21">
        <v>2013</v>
      </c>
      <c r="F5" s="21">
        <v>2013</v>
      </c>
      <c r="G5" s="21">
        <v>2013</v>
      </c>
      <c r="H5" s="21">
        <v>2024</v>
      </c>
    </row>
    <row r="6" spans="1:8" s="11" customFormat="1" ht="37.5" x14ac:dyDescent="0.25">
      <c r="A6" s="3" t="s">
        <v>2</v>
      </c>
      <c r="C6" s="22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8" s="11" customFormat="1" ht="13" customHeight="1" x14ac:dyDescent="0.25">
      <c r="A7" s="5"/>
      <c r="E7" s="23" t="s">
        <v>8</v>
      </c>
      <c r="F7" s="23" t="s">
        <v>9</v>
      </c>
      <c r="G7" s="23" t="s">
        <v>10</v>
      </c>
      <c r="H7" s="5" t="s">
        <v>11</v>
      </c>
    </row>
    <row r="8" spans="1:8" s="11" customFormat="1" ht="13" customHeight="1" x14ac:dyDescent="0.25">
      <c r="A8" s="5"/>
      <c r="E8" s="23"/>
      <c r="F8" s="23"/>
      <c r="G8" s="23"/>
      <c r="H8" s="5"/>
    </row>
    <row r="9" spans="1:8" ht="13" customHeight="1" x14ac:dyDescent="0.25">
      <c r="C9" s="24" t="s">
        <v>12</v>
      </c>
      <c r="E9" s="2"/>
      <c r="F9" s="2"/>
      <c r="G9" s="2"/>
    </row>
    <row r="10" spans="1:8" x14ac:dyDescent="0.25">
      <c r="A10" s="2">
        <v>1</v>
      </c>
      <c r="C10" s="1" t="s">
        <v>13</v>
      </c>
      <c r="E10" s="13">
        <v>2507</v>
      </c>
      <c r="F10" s="13">
        <v>2289.1</v>
      </c>
      <c r="G10" s="13">
        <v>4796.1000000000004</v>
      </c>
      <c r="H10" s="13">
        <v>10028.089165560381</v>
      </c>
    </row>
    <row r="11" spans="1:8" x14ac:dyDescent="0.25">
      <c r="A11" s="2">
        <v>2</v>
      </c>
      <c r="C11" s="1" t="s">
        <v>14</v>
      </c>
      <c r="E11" s="13">
        <v>56.7</v>
      </c>
      <c r="F11" s="13">
        <v>-1.3</v>
      </c>
      <c r="G11" s="13">
        <v>55.400000000000006</v>
      </c>
      <c r="H11" s="13">
        <v>66.190145686527103</v>
      </c>
    </row>
    <row r="12" spans="1:8" x14ac:dyDescent="0.25">
      <c r="A12" s="2">
        <v>3</v>
      </c>
      <c r="C12" s="1" t="s">
        <v>15</v>
      </c>
      <c r="E12" s="13">
        <v>100</v>
      </c>
      <c r="F12" s="13">
        <v>102.3</v>
      </c>
      <c r="G12" s="13">
        <v>202.3</v>
      </c>
      <c r="H12" s="13">
        <v>0</v>
      </c>
    </row>
    <row r="13" spans="1:8" x14ac:dyDescent="0.25">
      <c r="A13" s="2">
        <v>4</v>
      </c>
      <c r="C13" s="1" t="s">
        <v>16</v>
      </c>
      <c r="E13" s="13">
        <v>1498.3</v>
      </c>
      <c r="F13" s="13">
        <v>1344.4</v>
      </c>
      <c r="G13" s="13">
        <v>2842.7</v>
      </c>
      <c r="H13" s="33">
        <v>6186.8163520545559</v>
      </c>
    </row>
    <row r="14" spans="1:8" x14ac:dyDescent="0.25">
      <c r="A14" s="2">
        <v>5</v>
      </c>
      <c r="C14" s="1" t="s">
        <v>17</v>
      </c>
      <c r="E14" s="25">
        <f>SUM(E10:E13)</f>
        <v>4162</v>
      </c>
      <c r="F14" s="25">
        <f t="shared" ref="F14:H14" si="0">SUM(F10:F13)</f>
        <v>3734.5</v>
      </c>
      <c r="G14" s="25">
        <f t="shared" si="0"/>
        <v>7896.5</v>
      </c>
      <c r="H14" s="25">
        <f t="shared" si="0"/>
        <v>16281.095663301465</v>
      </c>
    </row>
    <row r="16" spans="1:8" ht="13" customHeight="1" x14ac:dyDescent="0.25">
      <c r="C16" s="24" t="s">
        <v>18</v>
      </c>
      <c r="E16" s="2"/>
      <c r="F16" s="2"/>
      <c r="G16" s="2"/>
    </row>
    <row r="17" spans="1:8" x14ac:dyDescent="0.25">
      <c r="A17" s="2">
        <v>6</v>
      </c>
      <c r="C17" s="1" t="s">
        <v>13</v>
      </c>
      <c r="E17" s="26">
        <v>60.24</v>
      </c>
      <c r="F17" s="26">
        <v>61.3</v>
      </c>
      <c r="G17" s="26">
        <v>60.737035395428364</v>
      </c>
      <c r="H17" s="27">
        <v>61.589490226851254</v>
      </c>
    </row>
    <row r="18" spans="1:8" x14ac:dyDescent="0.25">
      <c r="A18" s="2">
        <v>7</v>
      </c>
      <c r="C18" s="1" t="s">
        <v>14</v>
      </c>
      <c r="E18" s="26">
        <v>1.36</v>
      </c>
      <c r="F18" s="26">
        <v>-0.03</v>
      </c>
      <c r="G18" s="26">
        <v>0.70157664788197305</v>
      </c>
      <c r="H18" s="27">
        <v>0.41050977314875453</v>
      </c>
    </row>
    <row r="19" spans="1:8" x14ac:dyDescent="0.25">
      <c r="A19" s="2">
        <v>8</v>
      </c>
      <c r="C19" s="1" t="s">
        <v>15</v>
      </c>
      <c r="E19" s="26">
        <v>2.4</v>
      </c>
      <c r="F19" s="26">
        <v>2.74</v>
      </c>
      <c r="G19" s="26">
        <v>2.5618945102260495</v>
      </c>
      <c r="H19" s="27">
        <v>0</v>
      </c>
    </row>
    <row r="20" spans="1:8" x14ac:dyDescent="0.25">
      <c r="A20" s="2">
        <v>9</v>
      </c>
      <c r="C20" s="1" t="s">
        <v>16</v>
      </c>
      <c r="E20" s="26">
        <v>36</v>
      </c>
      <c r="F20" s="26">
        <v>36</v>
      </c>
      <c r="G20" s="26">
        <v>35.999493446463617</v>
      </c>
      <c r="H20" s="28">
        <v>37.999927655931607</v>
      </c>
    </row>
    <row r="21" spans="1:8" x14ac:dyDescent="0.25">
      <c r="A21" s="2">
        <v>10</v>
      </c>
      <c r="C21" s="1" t="s">
        <v>17</v>
      </c>
      <c r="E21" s="29">
        <f>SUM(E17:E20)</f>
        <v>100</v>
      </c>
      <c r="F21" s="29">
        <f t="shared" ref="F21:H21" si="1">SUM(F17:F20)</f>
        <v>100.00999999999999</v>
      </c>
      <c r="G21" s="29">
        <f t="shared" si="1"/>
        <v>100</v>
      </c>
      <c r="H21" s="29">
        <f t="shared" si="1"/>
        <v>99.999927655931614</v>
      </c>
    </row>
    <row r="23" spans="1:8" ht="13" customHeight="1" x14ac:dyDescent="0.25">
      <c r="C23" s="24" t="s">
        <v>19</v>
      </c>
      <c r="E23" s="2"/>
      <c r="F23" s="2"/>
      <c r="G23" s="2"/>
    </row>
    <row r="24" spans="1:8" x14ac:dyDescent="0.25">
      <c r="A24" s="2">
        <v>11</v>
      </c>
      <c r="C24" s="1" t="s">
        <v>13</v>
      </c>
      <c r="E24" s="26">
        <v>5.79</v>
      </c>
      <c r="F24" s="26">
        <v>6.53</v>
      </c>
      <c r="G24" s="26">
        <v>6.1436437939158903</v>
      </c>
      <c r="H24" s="27">
        <v>4.1678774142306425</v>
      </c>
    </row>
    <row r="25" spans="1:8" x14ac:dyDescent="0.25">
      <c r="A25" s="2">
        <v>12</v>
      </c>
      <c r="C25" s="1" t="s">
        <v>14</v>
      </c>
      <c r="E25" s="26">
        <v>2</v>
      </c>
      <c r="F25" s="26">
        <v>1.31</v>
      </c>
      <c r="G25" s="26">
        <v>2.0469314079422385</v>
      </c>
      <c r="H25" s="27">
        <v>3</v>
      </c>
    </row>
    <row r="26" spans="1:8" x14ac:dyDescent="0.25">
      <c r="A26" s="2">
        <v>13</v>
      </c>
      <c r="C26" s="1" t="s">
        <v>15</v>
      </c>
      <c r="E26" s="26">
        <v>3.2</v>
      </c>
      <c r="F26" s="26">
        <v>3.05</v>
      </c>
      <c r="G26" s="26">
        <v>3.1141868512110729</v>
      </c>
      <c r="H26" s="27">
        <v>0</v>
      </c>
    </row>
    <row r="27" spans="1:8" x14ac:dyDescent="0.25">
      <c r="A27" s="2">
        <v>14</v>
      </c>
      <c r="C27" s="1" t="s">
        <v>16</v>
      </c>
      <c r="E27" s="26">
        <v>8.9207999999999998</v>
      </c>
      <c r="F27" s="26">
        <v>8.93</v>
      </c>
      <c r="G27" s="26">
        <v>8.9232189960249073</v>
      </c>
      <c r="H27" s="30">
        <v>9.36</v>
      </c>
    </row>
    <row r="29" spans="1:8" ht="13" customHeight="1" x14ac:dyDescent="0.25">
      <c r="C29" s="24" t="s">
        <v>20</v>
      </c>
      <c r="E29" s="2"/>
      <c r="F29" s="2"/>
      <c r="G29" s="2"/>
    </row>
    <row r="30" spans="1:8" x14ac:dyDescent="0.25">
      <c r="A30" s="2">
        <v>15</v>
      </c>
      <c r="C30" s="1" t="s">
        <v>13</v>
      </c>
      <c r="E30" s="13">
        <v>145.15530000000001</v>
      </c>
      <c r="F30" s="13">
        <v>149.5</v>
      </c>
      <c r="G30" s="13">
        <v>294.65530000000001</v>
      </c>
      <c r="H30" s="13">
        <v>417.95846341030119</v>
      </c>
    </row>
    <row r="31" spans="1:8" x14ac:dyDescent="0.25">
      <c r="A31" s="2">
        <v>16</v>
      </c>
      <c r="C31" s="1" t="s">
        <v>14</v>
      </c>
      <c r="E31" s="13">
        <v>1.1340000000000001</v>
      </c>
      <c r="F31" s="13">
        <v>0</v>
      </c>
      <c r="G31" s="13">
        <v>1.1340000000000001</v>
      </c>
      <c r="H31" s="13">
        <v>1.9857043705958131</v>
      </c>
    </row>
    <row r="32" spans="1:8" x14ac:dyDescent="0.25">
      <c r="A32" s="2">
        <v>17</v>
      </c>
      <c r="C32" s="1" t="s">
        <v>15</v>
      </c>
      <c r="E32" s="13">
        <v>3.2</v>
      </c>
      <c r="F32" s="13">
        <v>3.1</v>
      </c>
      <c r="G32" s="13">
        <v>6.3000000000000007</v>
      </c>
      <c r="H32" s="13">
        <v>0</v>
      </c>
    </row>
    <row r="33" spans="1:10" x14ac:dyDescent="0.25">
      <c r="A33" s="2">
        <v>18</v>
      </c>
      <c r="C33" s="1" t="s">
        <v>16</v>
      </c>
      <c r="E33" s="13">
        <v>133.66034640000001</v>
      </c>
      <c r="F33" s="13">
        <v>120</v>
      </c>
      <c r="G33" s="13">
        <v>253.66034640000001</v>
      </c>
      <c r="H33" s="13">
        <v>579.08601055230645</v>
      </c>
    </row>
    <row r="34" spans="1:10" x14ac:dyDescent="0.25">
      <c r="A34" s="2">
        <v>19</v>
      </c>
      <c r="C34" s="1" t="s">
        <v>17</v>
      </c>
      <c r="E34" s="25">
        <f>SUM(E30:E33)</f>
        <v>283.14964639999999</v>
      </c>
      <c r="F34" s="25">
        <f t="shared" ref="F34:H34" si="2">SUM(F30:F33)</f>
        <v>272.60000000000002</v>
      </c>
      <c r="G34" s="25">
        <f t="shared" si="2"/>
        <v>555.74964640000007</v>
      </c>
      <c r="H34" s="25">
        <f t="shared" si="2"/>
        <v>999.03017833320348</v>
      </c>
    </row>
    <row r="35" spans="1:10" x14ac:dyDescent="0.25">
      <c r="A35" s="2"/>
      <c r="E35" s="13"/>
      <c r="F35" s="13"/>
      <c r="G35" s="13"/>
      <c r="H35" s="13"/>
    </row>
    <row r="36" spans="1:10" x14ac:dyDescent="0.25">
      <c r="A36" s="24" t="s">
        <v>21</v>
      </c>
      <c r="E36" s="31"/>
      <c r="F36" s="2"/>
      <c r="G36" s="2"/>
      <c r="I36" s="2"/>
      <c r="J36" s="2"/>
    </row>
    <row r="37" spans="1:10" ht="68.150000000000006" customHeight="1" x14ac:dyDescent="0.25">
      <c r="A37" s="32" t="s">
        <v>22</v>
      </c>
      <c r="B37" s="40" t="s">
        <v>23</v>
      </c>
      <c r="C37" s="40"/>
      <c r="D37" s="40"/>
      <c r="E37" s="40"/>
      <c r="F37" s="40"/>
      <c r="G37" s="40"/>
      <c r="H37" s="40"/>
    </row>
  </sheetData>
  <mergeCells count="3">
    <mergeCell ref="A1:H1"/>
    <mergeCell ref="A2:H2"/>
    <mergeCell ref="B37:H37"/>
  </mergeCells>
  <pageMargins left="0.7" right="0.7" top="0.75" bottom="0.75" header="0.3" footer="0.3"/>
  <pageSetup orientation="portrait" r:id="rId1"/>
  <headerFooter>
    <oddHeader>&amp;R&amp;"Arial,Regular"&amp;10Filed: 2023-03-08
EB-2022-0200
Exhibit I.5.2-SEC-197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1CFC-C9D8-4D0F-B185-FBC446779FC2}">
  <dimension ref="A1:N31"/>
  <sheetViews>
    <sheetView tabSelected="1" view="pageLayout" zoomScaleNormal="100" workbookViewId="0">
      <selection activeCell="F35" sqref="F35"/>
    </sheetView>
  </sheetViews>
  <sheetFormatPr defaultColWidth="9.1796875" defaultRowHeight="12.5" x14ac:dyDescent="0.25"/>
  <cols>
    <col min="1" max="1" width="4.81640625" style="1" customWidth="1"/>
    <col min="2" max="2" width="1.26953125" style="1" customWidth="1"/>
    <col min="3" max="3" width="40.1796875" style="1" customWidth="1"/>
    <col min="4" max="4" width="3.26953125" style="1" customWidth="1"/>
    <col min="5" max="5" width="10.81640625" style="1" customWidth="1"/>
    <col min="6" max="6" width="11.81640625" style="1" customWidth="1"/>
    <col min="7" max="7" width="10.1796875" style="1" customWidth="1"/>
    <col min="8" max="8" width="11" style="1" customWidth="1"/>
    <col min="9" max="9" width="10.26953125" style="1" customWidth="1"/>
    <col min="10" max="10" width="12.1796875" style="1" customWidth="1"/>
    <col min="11" max="16384" width="9.1796875" style="1"/>
  </cols>
  <sheetData>
    <row r="1" spans="1:14" ht="13.5" customHeight="1" x14ac:dyDescent="0.25">
      <c r="C1" s="41" t="s">
        <v>24</v>
      </c>
      <c r="D1" s="41"/>
      <c r="E1" s="41"/>
      <c r="F1" s="41"/>
      <c r="G1" s="41"/>
      <c r="H1" s="41"/>
      <c r="I1" s="41"/>
      <c r="J1" s="41"/>
    </row>
    <row r="2" spans="1:14" ht="13.5" customHeight="1" x14ac:dyDescent="0.25">
      <c r="C2" s="39" t="s">
        <v>25</v>
      </c>
      <c r="D2" s="39"/>
      <c r="E2" s="39"/>
      <c r="F2" s="39"/>
      <c r="G2" s="39"/>
      <c r="H2" s="39"/>
      <c r="I2" s="39"/>
      <c r="J2" s="39"/>
    </row>
    <row r="4" spans="1:14" ht="25" x14ac:dyDescent="0.25">
      <c r="A4" s="3" t="s">
        <v>2</v>
      </c>
      <c r="C4" s="4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</row>
    <row r="5" spans="1:14" x14ac:dyDescent="0.25">
      <c r="A5" s="2"/>
      <c r="E5" s="5" t="s">
        <v>8</v>
      </c>
      <c r="F5" s="5" t="s">
        <v>9</v>
      </c>
      <c r="G5" s="5" t="s">
        <v>10</v>
      </c>
      <c r="H5" s="5" t="s">
        <v>11</v>
      </c>
      <c r="I5" s="5" t="s">
        <v>33</v>
      </c>
      <c r="J5" s="5" t="s">
        <v>34</v>
      </c>
    </row>
    <row r="6" spans="1:14" x14ac:dyDescent="0.25">
      <c r="A6" s="2"/>
      <c r="C6" s="6" t="s">
        <v>35</v>
      </c>
      <c r="E6" s="5"/>
      <c r="F6" s="5"/>
      <c r="G6" s="5"/>
      <c r="H6" s="5"/>
      <c r="I6" s="5"/>
      <c r="J6" s="5"/>
    </row>
    <row r="7" spans="1:14" x14ac:dyDescent="0.25">
      <c r="A7" s="2">
        <v>1</v>
      </c>
      <c r="C7" s="7" t="s">
        <v>36</v>
      </c>
      <c r="E7" s="8">
        <v>10206</v>
      </c>
      <c r="F7" s="34">
        <v>0.62686332680521406</v>
      </c>
      <c r="G7" s="35">
        <v>4.1703999999999998E-2</v>
      </c>
      <c r="H7" s="8">
        <f>E7*G7</f>
        <v>425.63102399999997</v>
      </c>
      <c r="I7" s="8">
        <v>0</v>
      </c>
      <c r="J7" s="8">
        <f t="shared" ref="J7:J8" si="0">H7</f>
        <v>425.63102399999997</v>
      </c>
    </row>
    <row r="8" spans="1:14" x14ac:dyDescent="0.25">
      <c r="A8" s="2">
        <v>2</v>
      </c>
      <c r="C8" s="7" t="s">
        <v>14</v>
      </c>
      <c r="E8" s="8">
        <v>213.86646170234235</v>
      </c>
      <c r="F8" s="34">
        <v>1.3135904534077035E-2</v>
      </c>
      <c r="G8" s="35">
        <v>0.03</v>
      </c>
      <c r="H8" s="8">
        <f t="shared" ref="H8:H9" si="1">E8*G8</f>
        <v>6.4159938510702705</v>
      </c>
      <c r="I8" s="8">
        <v>0</v>
      </c>
      <c r="J8" s="8">
        <f t="shared" si="0"/>
        <v>6.4159938510702705</v>
      </c>
      <c r="M8" s="10"/>
    </row>
    <row r="9" spans="1:14" x14ac:dyDescent="0.25">
      <c r="A9" s="2">
        <v>3</v>
      </c>
      <c r="C9" s="11" t="s">
        <v>16</v>
      </c>
      <c r="D9" s="12"/>
      <c r="E9" s="36">
        <v>5861.1944387885269</v>
      </c>
      <c r="F9" s="34">
        <v>0.36</v>
      </c>
      <c r="G9" s="35">
        <v>9.3600000000000003E-2</v>
      </c>
      <c r="H9" s="36">
        <f t="shared" si="1"/>
        <v>548.6077994706061</v>
      </c>
      <c r="I9" s="8">
        <f>H9/0.735-H9</f>
        <v>197.79736987715728</v>
      </c>
      <c r="J9" s="36">
        <f>H9/0.735</f>
        <v>746.40516934776338</v>
      </c>
    </row>
    <row r="10" spans="1:14" s="14" customFormat="1" ht="25.5" x14ac:dyDescent="0.3">
      <c r="A10" s="2">
        <v>4</v>
      </c>
      <c r="B10" s="1"/>
      <c r="C10" s="11" t="s">
        <v>37</v>
      </c>
      <c r="D10" s="1"/>
      <c r="E10" s="8">
        <f>SUM(E7:E9)</f>
        <v>16281.060900490869</v>
      </c>
      <c r="F10" s="2"/>
      <c r="G10" s="2"/>
      <c r="H10" s="13">
        <f>SUM(H7:H9)</f>
        <v>980.65481732167632</v>
      </c>
      <c r="I10" s="13"/>
      <c r="J10" s="8">
        <f>SUM(J7:J9)</f>
        <v>1178.4521871988336</v>
      </c>
    </row>
    <row r="11" spans="1:14" s="14" customFormat="1" ht="13" x14ac:dyDescent="0.3">
      <c r="A11" s="2"/>
      <c r="B11" s="1"/>
      <c r="C11" s="11"/>
      <c r="D11" s="1"/>
      <c r="E11" s="8"/>
      <c r="F11" s="2"/>
      <c r="G11" s="2"/>
      <c r="H11" s="13"/>
      <c r="I11" s="13"/>
      <c r="J11" s="9"/>
    </row>
    <row r="12" spans="1:14" s="14" customFormat="1" ht="25.5" x14ac:dyDescent="0.3">
      <c r="A12" s="2"/>
      <c r="B12" s="1"/>
      <c r="C12" s="6" t="s">
        <v>38</v>
      </c>
      <c r="D12" s="1"/>
      <c r="E12" s="15"/>
      <c r="F12" s="5"/>
      <c r="G12" s="5"/>
      <c r="H12" s="15"/>
      <c r="I12" s="15"/>
      <c r="J12" s="15"/>
    </row>
    <row r="13" spans="1:14" s="14" customFormat="1" ht="13" x14ac:dyDescent="0.3">
      <c r="A13" s="2">
        <v>5</v>
      </c>
      <c r="B13" s="1"/>
      <c r="C13" s="7" t="s">
        <v>36</v>
      </c>
      <c r="D13" s="1"/>
      <c r="E13" s="8">
        <v>10028.1</v>
      </c>
      <c r="F13" s="34">
        <v>0.61593479542630269</v>
      </c>
      <c r="G13" s="35">
        <v>4.1679000000000001E-2</v>
      </c>
      <c r="H13" s="8">
        <f>E13*G13</f>
        <v>417.96117990000005</v>
      </c>
      <c r="I13" s="8">
        <v>0</v>
      </c>
      <c r="J13" s="8">
        <f t="shared" ref="J13:J14" si="2">H13</f>
        <v>417.96117990000005</v>
      </c>
    </row>
    <row r="14" spans="1:14" s="14" customFormat="1" ht="13" x14ac:dyDescent="0.3">
      <c r="A14" s="2">
        <v>6</v>
      </c>
      <c r="B14" s="1"/>
      <c r="C14" s="7" t="s">
        <v>14</v>
      </c>
      <c r="D14" s="1"/>
      <c r="E14" s="8">
        <v>66.190145686527103</v>
      </c>
      <c r="F14" s="34">
        <v>4.065457448835596E-3</v>
      </c>
      <c r="G14" s="35">
        <v>0.03</v>
      </c>
      <c r="H14" s="8">
        <f t="shared" ref="H14:H15" si="3">E14*G14</f>
        <v>1.9857043705958131</v>
      </c>
      <c r="I14" s="8">
        <v>0</v>
      </c>
      <c r="J14" s="8">
        <f t="shared" si="2"/>
        <v>1.9857043705958131</v>
      </c>
    </row>
    <row r="15" spans="1:14" s="14" customFormat="1" ht="13" x14ac:dyDescent="0.3">
      <c r="A15" s="2">
        <v>7</v>
      </c>
      <c r="B15" s="1"/>
      <c r="C15" s="11" t="s">
        <v>16</v>
      </c>
      <c r="D15" s="12"/>
      <c r="E15" s="36">
        <v>6186.8163520545559</v>
      </c>
      <c r="F15" s="34">
        <v>0.38</v>
      </c>
      <c r="G15" s="35">
        <v>9.3600000000000003E-2</v>
      </c>
      <c r="H15" s="36">
        <f t="shared" si="3"/>
        <v>579.08601055230645</v>
      </c>
      <c r="I15" s="8">
        <f>H15/0.735-H15</f>
        <v>208.78611264811047</v>
      </c>
      <c r="J15" s="36">
        <f>H15/0.735</f>
        <v>787.87212320041692</v>
      </c>
    </row>
    <row r="16" spans="1:14" s="14" customFormat="1" ht="25.5" x14ac:dyDescent="0.3">
      <c r="A16" s="2">
        <v>8</v>
      </c>
      <c r="B16" s="1"/>
      <c r="C16" s="11" t="s">
        <v>37</v>
      </c>
      <c r="D16" s="1"/>
      <c r="E16" s="8">
        <f>SUM(E13:E15)</f>
        <v>16281.106497741082</v>
      </c>
      <c r="F16" s="2"/>
      <c r="G16" s="2"/>
      <c r="H16" s="13">
        <f>SUM(H13:H15)</f>
        <v>999.03289482290234</v>
      </c>
      <c r="I16" s="13"/>
      <c r="J16" s="8">
        <f>SUM(J13:J15)</f>
        <v>1207.8190074710128</v>
      </c>
      <c r="N16" s="16"/>
    </row>
    <row r="17" spans="1:10" s="14" customFormat="1" ht="13" x14ac:dyDescent="0.3">
      <c r="A17" s="2"/>
      <c r="B17" s="1"/>
      <c r="C17" s="11"/>
      <c r="D17" s="1"/>
      <c r="E17" s="8"/>
      <c r="F17" s="2"/>
      <c r="G17" s="2"/>
      <c r="H17" s="13"/>
      <c r="I17" s="13"/>
      <c r="J17" s="9"/>
    </row>
    <row r="18" spans="1:10" s="14" customFormat="1" ht="13" x14ac:dyDescent="0.3">
      <c r="A18" s="2"/>
      <c r="B18" s="1"/>
      <c r="C18" s="6" t="s">
        <v>39</v>
      </c>
      <c r="D18" s="1"/>
      <c r="E18" s="15"/>
      <c r="F18" s="5"/>
      <c r="G18" s="5"/>
      <c r="H18" s="15"/>
      <c r="I18" s="15"/>
      <c r="J18" s="15"/>
    </row>
    <row r="19" spans="1:10" s="14" customFormat="1" ht="13" x14ac:dyDescent="0.3">
      <c r="A19" s="2">
        <v>9</v>
      </c>
      <c r="B19" s="1"/>
      <c r="C19" s="7" t="s">
        <v>36</v>
      </c>
      <c r="D19" s="1"/>
      <c r="E19" s="8">
        <v>9852.2000000000007</v>
      </c>
      <c r="F19" s="34">
        <v>0.60513064482175472</v>
      </c>
      <c r="G19" s="35">
        <v>4.1653999999999997E-2</v>
      </c>
      <c r="H19" s="8">
        <f>E19*G19</f>
        <v>410.3835388</v>
      </c>
      <c r="I19" s="8">
        <v>0</v>
      </c>
      <c r="J19" s="8">
        <f t="shared" ref="J19:J20" si="4">H19</f>
        <v>410.3835388</v>
      </c>
    </row>
    <row r="20" spans="1:10" s="14" customFormat="1" ht="13" x14ac:dyDescent="0.3">
      <c r="A20" s="2">
        <v>10</v>
      </c>
      <c r="B20" s="1"/>
      <c r="C20" s="7" t="s">
        <v>14</v>
      </c>
      <c r="D20" s="1"/>
      <c r="E20" s="8">
        <v>-409.14785299610958</v>
      </c>
      <c r="F20" s="37">
        <v>-2.5130214988629166E-2</v>
      </c>
      <c r="G20" s="35">
        <v>0.03</v>
      </c>
      <c r="H20" s="8">
        <f t="shared" ref="H20:H21" si="5">E20*G20</f>
        <v>-12.274435589883288</v>
      </c>
      <c r="I20" s="8">
        <v>0</v>
      </c>
      <c r="J20" s="8">
        <f t="shared" si="4"/>
        <v>-12.274435589883288</v>
      </c>
    </row>
    <row r="21" spans="1:10" s="14" customFormat="1" ht="13" x14ac:dyDescent="0.3">
      <c r="A21" s="2">
        <v>11</v>
      </c>
      <c r="B21" s="1"/>
      <c r="C21" s="11" t="s">
        <v>16</v>
      </c>
      <c r="D21" s="12"/>
      <c r="E21" s="36">
        <v>6838.0601785866147</v>
      </c>
      <c r="F21" s="34">
        <v>0.42</v>
      </c>
      <c r="G21" s="35">
        <v>9.3600000000000003E-2</v>
      </c>
      <c r="H21" s="36">
        <f t="shared" si="5"/>
        <v>640.04243271570715</v>
      </c>
      <c r="I21" s="8">
        <f>H21/0.735-H21</f>
        <v>230.76359819001686</v>
      </c>
      <c r="J21" s="36">
        <f>H21/0.735</f>
        <v>870.80603090572401</v>
      </c>
    </row>
    <row r="22" spans="1:10" ht="25" x14ac:dyDescent="0.25">
      <c r="A22" s="2">
        <v>12</v>
      </c>
      <c r="C22" s="11" t="s">
        <v>37</v>
      </c>
      <c r="E22" s="8">
        <f>SUM(E19:E21)</f>
        <v>16281.112325590506</v>
      </c>
      <c r="F22" s="2"/>
      <c r="G22" s="2"/>
      <c r="H22" s="13">
        <f>SUM(H19:H21)</f>
        <v>1038.1515359258237</v>
      </c>
      <c r="I22" s="13"/>
      <c r="J22" s="8">
        <f>SUM(J19:J21)</f>
        <v>1268.9151341158408</v>
      </c>
    </row>
    <row r="23" spans="1:10" ht="29.25" customHeight="1" x14ac:dyDescent="0.25">
      <c r="A23" s="2"/>
      <c r="E23" s="17"/>
      <c r="J23" s="18"/>
    </row>
    <row r="24" spans="1:10" x14ac:dyDescent="0.25">
      <c r="A24" s="2">
        <v>13</v>
      </c>
      <c r="C24" s="1" t="s">
        <v>40</v>
      </c>
      <c r="J24" s="13">
        <f>J16-J10</f>
        <v>29.366820272179211</v>
      </c>
    </row>
    <row r="25" spans="1:10" x14ac:dyDescent="0.25">
      <c r="A25" s="2"/>
      <c r="J25" s="13"/>
    </row>
    <row r="26" spans="1:10" x14ac:dyDescent="0.25">
      <c r="A26" s="2">
        <v>14</v>
      </c>
      <c r="C26" s="1" t="s">
        <v>41</v>
      </c>
      <c r="J26" s="13">
        <f>J22-J10</f>
        <v>90.46294691700723</v>
      </c>
    </row>
    <row r="27" spans="1:10" x14ac:dyDescent="0.25">
      <c r="A27" s="2"/>
      <c r="J27" s="13"/>
    </row>
    <row r="28" spans="1:10" x14ac:dyDescent="0.25">
      <c r="A28" s="2">
        <v>15</v>
      </c>
      <c r="C28" s="1" t="s">
        <v>42</v>
      </c>
      <c r="J28" s="13">
        <f>J22-J16</f>
        <v>61.096126644828018</v>
      </c>
    </row>
    <row r="29" spans="1:10" x14ac:dyDescent="0.25">
      <c r="A29" s="2"/>
      <c r="J29" s="13"/>
    </row>
    <row r="30" spans="1:10" ht="13" thickBot="1" x14ac:dyDescent="0.3">
      <c r="A30" s="2">
        <v>16</v>
      </c>
      <c r="C30" s="1" t="s">
        <v>43</v>
      </c>
      <c r="J30" s="38">
        <f>J28/4</f>
        <v>15.274031661207005</v>
      </c>
    </row>
    <row r="31" spans="1:10" ht="13" thickTop="1" x14ac:dyDescent="0.25">
      <c r="J31" s="19"/>
    </row>
  </sheetData>
  <mergeCells count="2">
    <mergeCell ref="C1:J1"/>
    <mergeCell ref="C2:J2"/>
  </mergeCells>
  <pageMargins left="0.7" right="0.7" top="0.75" bottom="0.75" header="0.3" footer="0.3"/>
  <pageSetup orientation="portrait" r:id="rId1"/>
  <headerFooter>
    <oddHeader>&amp;R&amp;"Arial,Regular"&amp;10Filed: 2023-03-08
EB-2022-0200
Exhibit I.5.2-SEC-197
Attachment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05.02.19.197</Int_x002f_Exhibit_x002f_Tab>
    <Witnesses xmlns="0f3dc55c-bcca-45e2-bb95-d6030d9207f1">
      <Value>Jason Vinagre</Value>
    </Witnesses>
    <_dlc_DocId xmlns="bc9be6ef-036f-4d38-ab45-2a4da0c93cb0">C6U45NHNYSXQ-1954422155-3955</_dlc_DocId>
    <TeamsPlannerStatus xmlns="0f3dc55c-bcca-45e2-bb95-d6030d9207f1">Draft Response</TeamsPlannerStatus>
    <Legal xmlns="0f3dc55c-bcca-45e2-bb95-d6030d9207f1">
      <UserInfo>
        <DisplayName>i:0#.f|membership|olearyd@enbridge.com</DisplayName>
        <AccountId>389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  <Exhibit xmlns="0f3dc55c-bcca-45e2-bb95-d6030d9207f1">5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https://enbridge.sharepoint.com/teams/EB-2022-02002024Rebasing/_layouts/15/DocIdRedir.aspx?ID=C6U45NHNYSXQ-1954422155-3955</Url>
      <Description>C6U45NHNYSXQ-1954422155-3955</Description>
    </_dlc_DocIdUrl>
    <_ip_UnifiedCompliancePolicyProperties xmlns="http://schemas.microsoft.com/sharepoint/v3" xsi:nil="true"/>
    <Intervenor xmlns="0f3dc55c-bcca-45e2-bb95-d6030d9207f1">SEC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F237D087-A6BE-45FE-AF10-A7E7C6684103}"/>
</file>

<file path=customXml/itemProps2.xml><?xml version="1.0" encoding="utf-8"?>
<ds:datastoreItem xmlns:ds="http://schemas.openxmlformats.org/officeDocument/2006/customXml" ds:itemID="{E093EECD-DF5C-44DC-9094-D2CD56D6F4BC}"/>
</file>

<file path=customXml/itemProps3.xml><?xml version="1.0" encoding="utf-8"?>
<ds:datastoreItem xmlns:ds="http://schemas.openxmlformats.org/officeDocument/2006/customXml" ds:itemID="{628191C1-6DAB-407C-A9BE-66912EC83458}"/>
</file>

<file path=customXml/itemProps4.xml><?xml version="1.0" encoding="utf-8"?>
<ds:datastoreItem xmlns:ds="http://schemas.openxmlformats.org/officeDocument/2006/customXml" ds:itemID="{25EFCA95-EEB5-46D8-97AA-FF9A92440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5.2.1 Table 1</vt:lpstr>
      <vt:lpstr>5.3.1 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2023-03-08T22:32:39Z</dcterms:created>
  <dcterms:modified xsi:type="dcterms:W3CDTF">2023-03-08T22:32:44Z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2023-03-08T22:32:41Z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fba2a5fd-f010-4766-8747-6879e8f6d4a4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Attachment to SEC #197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Daryl.Hills@enbridge.com</vt:lpwstr>
  </property>
  <property fmtid="{D5CDD505-2E9C-101B-9397-08002B2CF9AE}" pid="12" name="_dlc_DocIdItemGuid">
    <vt:lpwstr>1e43fdd0-538b-442d-a79e-eec661d8dc51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Daryl Hills</vt:lpwstr>
  </property>
  <property fmtid="{D5CDD505-2E9C-101B-9397-08002B2CF9AE}" pid="16" name="_AdHocReviewCycleID">
    <vt:i4>-565482373</vt:i4>
  </property>
</Properties>
</file>