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24226"/>
  <xr:revisionPtr revIDLastSave="9" documentId="8_{F901AEB2-ED4C-47F1-99D9-FAB08D872649}" xr6:coauthVersionLast="47" xr6:coauthVersionMax="47" xr10:uidLastSave="{32CC28AB-B8D3-45E3-AA8E-E27F93C1BF54}"/>
  <bookViews>
    <workbookView xWindow="-28920" yWindow="-120" windowWidth="29040" windowHeight="15840" tabRatio="746" xr2:uid="{00000000-000D-0000-FFFF-FFFF00000000}"/>
  </bookViews>
  <sheets>
    <sheet name="Utility Metrics" sheetId="12"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'Utility Metrics'!$A$1:$W$72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9" i="12" l="1"/>
  <c r="V49" i="12"/>
  <c r="W25" i="12" l="1"/>
  <c r="W20" i="12"/>
  <c r="W42" i="12" s="1"/>
  <c r="W58" i="12" l="1"/>
  <c r="W61" i="12"/>
  <c r="W43" i="12"/>
  <c r="W62" i="12"/>
  <c r="W48" i="12" l="1"/>
  <c r="W50" i="12" s="1"/>
  <c r="W44" i="12"/>
  <c r="U25" i="12"/>
  <c r="W55" i="12" l="1"/>
  <c r="W45" i="12"/>
  <c r="W60" i="12"/>
  <c r="W57" i="12"/>
  <c r="W54" i="12"/>
  <c r="U20" i="12"/>
  <c r="T25" i="12"/>
  <c r="T20" i="12"/>
  <c r="W59" i="12" l="1"/>
  <c r="W56" i="12"/>
  <c r="V25" i="12" l="1"/>
  <c r="T42" i="12"/>
  <c r="T62" i="12" s="1"/>
  <c r="U42" i="12"/>
  <c r="T49" i="12"/>
  <c r="U49" i="12"/>
  <c r="V58" i="12" l="1"/>
  <c r="V61" i="12"/>
  <c r="T43" i="12"/>
  <c r="U43" i="12"/>
  <c r="U62" i="12"/>
  <c r="U58" i="12"/>
  <c r="U61" i="12"/>
  <c r="T58" i="12"/>
  <c r="T61" i="12"/>
  <c r="V20" i="12"/>
  <c r="V42" i="12" s="1"/>
  <c r="V43" i="12" l="1"/>
  <c r="V62" i="12"/>
  <c r="U48" i="12"/>
  <c r="U50" i="12" s="1"/>
  <c r="U44" i="12"/>
  <c r="T48" i="12"/>
  <c r="T50" i="12" s="1"/>
  <c r="T44" i="12"/>
  <c r="V48" i="12" l="1"/>
  <c r="V50" i="12" s="1"/>
  <c r="V44" i="12"/>
  <c r="U55" i="12"/>
  <c r="U45" i="12"/>
  <c r="T45" i="12"/>
  <c r="T55" i="12"/>
  <c r="T54" i="12"/>
  <c r="T57" i="12"/>
  <c r="T60" i="12"/>
  <c r="U54" i="12"/>
  <c r="U57" i="12"/>
  <c r="U60" i="12"/>
  <c r="V55" i="12" l="1"/>
  <c r="V45" i="12"/>
  <c r="V57" i="12"/>
  <c r="V54" i="12"/>
  <c r="V60" i="12"/>
  <c r="T56" i="12"/>
  <c r="T59" i="12"/>
  <c r="U56" i="12"/>
  <c r="U59" i="12"/>
  <c r="V59" i="12" l="1"/>
  <c r="V56" i="12"/>
  <c r="S49" i="12" l="1"/>
  <c r="S25" i="12"/>
  <c r="S58" i="12" s="1"/>
  <c r="S61" i="12" l="1"/>
  <c r="S20" i="12"/>
  <c r="S42" i="12" s="1"/>
  <c r="S62" i="12" s="1"/>
  <c r="S43" i="12" l="1"/>
  <c r="S44" i="12" s="1"/>
  <c r="S48" i="12" l="1"/>
  <c r="S50" i="12" s="1"/>
  <c r="S57" i="12" s="1"/>
  <c r="S45" i="12"/>
  <c r="S55" i="12"/>
  <c r="S60" i="12" l="1"/>
  <c r="S54" i="12"/>
  <c r="S56" i="12"/>
  <c r="S59" i="12"/>
  <c r="D25" i="12" l="1"/>
  <c r="D49" i="12"/>
  <c r="C49" i="12"/>
  <c r="D58" i="12" l="1"/>
  <c r="C25" i="12"/>
  <c r="C58" i="12" s="1"/>
  <c r="D20" i="12"/>
  <c r="C61" i="12"/>
  <c r="D61" i="12"/>
  <c r="C20" i="12"/>
  <c r="C42" i="12" s="1"/>
  <c r="D42" i="12" l="1"/>
  <c r="D62" i="12" s="1"/>
  <c r="C62" i="12"/>
  <c r="C43" i="12"/>
  <c r="E49" i="12"/>
  <c r="F49" i="12"/>
  <c r="D43" i="12" l="1"/>
  <c r="D44" i="12" s="1"/>
  <c r="D55" i="12" s="1"/>
  <c r="D48" i="12"/>
  <c r="D50" i="12" s="1"/>
  <c r="D54" i="12" s="1"/>
  <c r="D45" i="12"/>
  <c r="C44" i="12"/>
  <c r="C48" i="12"/>
  <c r="C50" i="12" s="1"/>
  <c r="F25" i="12"/>
  <c r="F20" i="12"/>
  <c r="E20" i="12"/>
  <c r="E25" i="12"/>
  <c r="E61" i="12" s="1"/>
  <c r="D60" i="12" l="1"/>
  <c r="D57" i="12"/>
  <c r="D59" i="12"/>
  <c r="D56" i="12"/>
  <c r="C45" i="12"/>
  <c r="C55" i="12"/>
  <c r="C57" i="12"/>
  <c r="C54" i="12"/>
  <c r="C60" i="12"/>
  <c r="F61" i="12"/>
  <c r="F58" i="12"/>
  <c r="E58" i="12"/>
  <c r="F42" i="12"/>
  <c r="F62" i="12" s="1"/>
  <c r="E42" i="12"/>
  <c r="E62" i="12" s="1"/>
  <c r="C56" i="12" l="1"/>
  <c r="C59" i="12"/>
  <c r="F43" i="12"/>
  <c r="F48" i="12" s="1"/>
  <c r="F50" i="12" s="1"/>
  <c r="E43" i="12"/>
  <c r="E44" i="12" s="1"/>
  <c r="E45" i="12" s="1"/>
  <c r="E56" i="12" s="1"/>
  <c r="O49" i="12"/>
  <c r="P49" i="12"/>
  <c r="M49" i="12"/>
  <c r="L49" i="12"/>
  <c r="K49" i="12"/>
  <c r="J49" i="12"/>
  <c r="I49" i="12"/>
  <c r="R49" i="12"/>
  <c r="Q49" i="12"/>
  <c r="H49" i="12"/>
  <c r="G49" i="12"/>
  <c r="F44" i="12" l="1"/>
  <c r="F45" i="12" s="1"/>
  <c r="F56" i="12" s="1"/>
  <c r="F54" i="12"/>
  <c r="F57" i="12"/>
  <c r="F60" i="12"/>
  <c r="F55" i="12"/>
  <c r="E48" i="12"/>
  <c r="E50" i="12" s="1"/>
  <c r="E54" i="12" s="1"/>
  <c r="E55" i="12"/>
  <c r="P25" i="12"/>
  <c r="J25" i="12"/>
  <c r="L20" i="12"/>
  <c r="P20" i="12"/>
  <c r="P42" i="12" s="1"/>
  <c r="P62" i="12" s="1"/>
  <c r="O20" i="12"/>
  <c r="O42" i="12" s="1"/>
  <c r="O62" i="12" s="1"/>
  <c r="G20" i="12"/>
  <c r="G42" i="12" s="1"/>
  <c r="G62" i="12" s="1"/>
  <c r="M20" i="12"/>
  <c r="M42" i="12" s="1"/>
  <c r="M62" i="12" s="1"/>
  <c r="G25" i="12"/>
  <c r="H20" i="12"/>
  <c r="O25" i="12"/>
  <c r="H25" i="12"/>
  <c r="Q20" i="12"/>
  <c r="Q42" i="12" s="1"/>
  <c r="Q62" i="12" s="1"/>
  <c r="Q25" i="12"/>
  <c r="R20" i="12"/>
  <c r="R42" i="12" s="1"/>
  <c r="R62" i="12" s="1"/>
  <c r="R25" i="12"/>
  <c r="I20" i="12"/>
  <c r="I42" i="12" s="1"/>
  <c r="I62" i="12" s="1"/>
  <c r="I25" i="12"/>
  <c r="J20" i="12"/>
  <c r="K25" i="12"/>
  <c r="L25" i="12"/>
  <c r="M25" i="12"/>
  <c r="E59" i="12"/>
  <c r="K20" i="12"/>
  <c r="K42" i="12" s="1"/>
  <c r="K62" i="12" s="1"/>
  <c r="F59" i="12" l="1"/>
  <c r="R61" i="12"/>
  <c r="R58" i="12"/>
  <c r="Q61" i="12"/>
  <c r="Q58" i="12"/>
  <c r="P61" i="12"/>
  <c r="P58" i="12"/>
  <c r="O61" i="12"/>
  <c r="O58" i="12"/>
  <c r="M58" i="12"/>
  <c r="M61" i="12"/>
  <c r="L58" i="12"/>
  <c r="L61" i="12"/>
  <c r="K61" i="12"/>
  <c r="K58" i="12"/>
  <c r="J58" i="12"/>
  <c r="J61" i="12"/>
  <c r="I58" i="12"/>
  <c r="I61" i="12"/>
  <c r="H58" i="12"/>
  <c r="H61" i="12"/>
  <c r="G61" i="12"/>
  <c r="G58" i="12"/>
  <c r="E57" i="12"/>
  <c r="E60" i="12"/>
  <c r="L42" i="12"/>
  <c r="M43" i="12"/>
  <c r="M44" i="12" s="1"/>
  <c r="I43" i="12"/>
  <c r="I44" i="12" s="1"/>
  <c r="P43" i="12"/>
  <c r="R43" i="12"/>
  <c r="R44" i="12" s="1"/>
  <c r="O43" i="12"/>
  <c r="Q43" i="12"/>
  <c r="Q44" i="12" s="1"/>
  <c r="K43" i="12"/>
  <c r="G43" i="12"/>
  <c r="G44" i="12" s="1"/>
  <c r="H42" i="12"/>
  <c r="H62" i="12" s="1"/>
  <c r="J42" i="12"/>
  <c r="J62" i="12" s="1"/>
  <c r="R48" i="12" l="1"/>
  <c r="Q48" i="12"/>
  <c r="I48" i="12"/>
  <c r="G48" i="12"/>
  <c r="L43" i="12"/>
  <c r="L44" i="12" s="1"/>
  <c r="L55" i="12" s="1"/>
  <c r="L62" i="12"/>
  <c r="M48" i="12"/>
  <c r="M50" i="12" s="1"/>
  <c r="K48" i="12"/>
  <c r="K50" i="12" s="1"/>
  <c r="K44" i="12"/>
  <c r="K55" i="12" s="1"/>
  <c r="O48" i="12"/>
  <c r="O50" i="12" s="1"/>
  <c r="O44" i="12"/>
  <c r="O55" i="12" s="1"/>
  <c r="P48" i="12"/>
  <c r="P50" i="12" s="1"/>
  <c r="P44" i="12"/>
  <c r="P55" i="12" s="1"/>
  <c r="H43" i="12"/>
  <c r="H48" i="12" s="1"/>
  <c r="H50" i="12" s="1"/>
  <c r="J43" i="12"/>
  <c r="J44" i="12" s="1"/>
  <c r="M45" i="12"/>
  <c r="M55" i="12"/>
  <c r="I45" i="12"/>
  <c r="I55" i="12"/>
  <c r="Q45" i="12"/>
  <c r="Q55" i="12"/>
  <c r="G45" i="12"/>
  <c r="G55" i="12"/>
  <c r="R45" i="12"/>
  <c r="R55" i="12"/>
  <c r="R50" i="12"/>
  <c r="I50" i="12"/>
  <c r="Q50" i="12"/>
  <c r="K45" i="12" l="1"/>
  <c r="H60" i="12"/>
  <c r="H57" i="12"/>
  <c r="K57" i="12"/>
  <c r="K60" i="12"/>
  <c r="M59" i="12"/>
  <c r="M56" i="12"/>
  <c r="M60" i="12"/>
  <c r="M57" i="12"/>
  <c r="I60" i="12"/>
  <c r="I57" i="12"/>
  <c r="R56" i="12"/>
  <c r="R59" i="12"/>
  <c r="Q56" i="12"/>
  <c r="Q59" i="12"/>
  <c r="K59" i="12"/>
  <c r="K56" i="12"/>
  <c r="R60" i="12"/>
  <c r="R57" i="12"/>
  <c r="P57" i="12"/>
  <c r="P60" i="12"/>
  <c r="P45" i="12"/>
  <c r="I59" i="12"/>
  <c r="I56" i="12"/>
  <c r="L48" i="12"/>
  <c r="L50" i="12" s="1"/>
  <c r="Q57" i="12"/>
  <c r="Q60" i="12"/>
  <c r="L45" i="12"/>
  <c r="O60" i="12"/>
  <c r="O57" i="12"/>
  <c r="G59" i="12"/>
  <c r="G56" i="12"/>
  <c r="Q54" i="12"/>
  <c r="H44" i="12"/>
  <c r="H45" i="12" s="1"/>
  <c r="O54" i="12"/>
  <c r="L54" i="12"/>
  <c r="I54" i="12"/>
  <c r="M54" i="12"/>
  <c r="O45" i="12"/>
  <c r="P54" i="12"/>
  <c r="K54" i="12"/>
  <c r="H54" i="12"/>
  <c r="R54" i="12"/>
  <c r="J48" i="12"/>
  <c r="J50" i="12" s="1"/>
  <c r="J45" i="12"/>
  <c r="J55" i="12"/>
  <c r="G50" i="12"/>
  <c r="L60" i="12" l="1"/>
  <c r="L57" i="12"/>
  <c r="O56" i="12"/>
  <c r="O59" i="12"/>
  <c r="H56" i="12"/>
  <c r="H59" i="12"/>
  <c r="J57" i="12"/>
  <c r="J60" i="12"/>
  <c r="L56" i="12"/>
  <c r="L59" i="12"/>
  <c r="J56" i="12"/>
  <c r="J59" i="12"/>
  <c r="H55" i="12"/>
  <c r="P59" i="12"/>
  <c r="P56" i="12"/>
  <c r="G54" i="12"/>
  <c r="G60" i="12"/>
  <c r="G57" i="12"/>
  <c r="J54" i="12"/>
  <c r="N49" i="12" l="1"/>
  <c r="N20" i="12"/>
  <c r="N42" i="12" s="1"/>
  <c r="N62" i="12" s="1"/>
  <c r="N43" i="12" l="1"/>
  <c r="N44" i="12" s="1"/>
  <c r="N25" i="12"/>
  <c r="N58" i="12" l="1"/>
  <c r="N61" i="12"/>
  <c r="N48" i="12"/>
  <c r="N50" i="12" s="1"/>
  <c r="N60" i="12" s="1"/>
  <c r="N45" i="12"/>
  <c r="N56" i="12" s="1"/>
  <c r="N55" i="12"/>
  <c r="N59" i="12" l="1"/>
  <c r="N57" i="12"/>
  <c r="N54" i="12"/>
</calcChain>
</file>

<file path=xl/sharedStrings.xml><?xml version="1.0" encoding="utf-8"?>
<sst xmlns="http://schemas.openxmlformats.org/spreadsheetml/2006/main" count="104" uniqueCount="99">
  <si>
    <t>Financial Metrics (Utility) ($M)</t>
  </si>
  <si>
    <t>UGL 2012 Actuals</t>
  </si>
  <si>
    <t>EGD 2012 Actuals</t>
  </si>
  <si>
    <t>UGL 2013 Actuals</t>
  </si>
  <si>
    <t>EGD 2013 Actuals</t>
  </si>
  <si>
    <t>UGL 2014 Actuals</t>
  </si>
  <si>
    <t>EGD 2014 Actuals</t>
  </si>
  <si>
    <t>UGL 2015 Actuals</t>
  </si>
  <si>
    <t>EGD 2015 Actuals</t>
  </si>
  <si>
    <t>UGL 2016 Actuals</t>
  </si>
  <si>
    <t>EGD 2016 Actuals</t>
  </si>
  <si>
    <t>UGL 2017 Actuals</t>
  </si>
  <si>
    <t>EGD 2017 Actuals</t>
  </si>
  <si>
    <t>UGL 2018 Actuals</t>
  </si>
  <si>
    <t>EGD 2018 Actuals</t>
  </si>
  <si>
    <t>EGI 2019 Actuals</t>
  </si>
  <si>
    <t>EGI 2020 Actuals</t>
  </si>
  <si>
    <t>EGI 2021 Actuals</t>
  </si>
  <si>
    <t>EGI 2022</t>
  </si>
  <si>
    <t>EGI 2023</t>
  </si>
  <si>
    <t>EGI 2024</t>
  </si>
  <si>
    <t>Estimate</t>
  </si>
  <si>
    <t>Bridge Year</t>
  </si>
  <si>
    <t>Test Year</t>
  </si>
  <si>
    <t>36% Equity</t>
  </si>
  <si>
    <t>OEB Case Number</t>
  </si>
  <si>
    <t>EB-2013-0109</t>
  </si>
  <si>
    <t>EB-2013-0046</t>
  </si>
  <si>
    <t>EB-2014-0145</t>
  </si>
  <si>
    <t>EB-2012-0459</t>
  </si>
  <si>
    <t>EB-2015-0010</t>
  </si>
  <si>
    <t>EB-2015-0122</t>
  </si>
  <si>
    <t>EB-2016-0118</t>
  </si>
  <si>
    <t>EB-2016-0142</t>
  </si>
  <si>
    <t>EB-2017-0091</t>
  </si>
  <si>
    <t>EB-2017-0102</t>
  </si>
  <si>
    <t>EB-2018-0105</t>
  </si>
  <si>
    <t>EB-2018-0131</t>
  </si>
  <si>
    <t>EB-2019-0105</t>
  </si>
  <si>
    <t>EB-2020-0134</t>
  </si>
  <si>
    <t>EB-2021-0149</t>
  </si>
  <si>
    <t>EB-2022-0110</t>
  </si>
  <si>
    <t>EB-2022-0200</t>
  </si>
  <si>
    <t>N/A</t>
  </si>
  <si>
    <t>Utility Financial Results As Filed</t>
  </si>
  <si>
    <t>Utility Income Statement (as filed)</t>
  </si>
  <si>
    <t>Total Operating Revenues</t>
  </si>
  <si>
    <t>Gas Commodity and Distribution Costs</t>
  </si>
  <si>
    <t>Operating and Administrative Expenses</t>
  </si>
  <si>
    <t>Depreciation and Amortization</t>
  </si>
  <si>
    <t>Other Revenue</t>
  </si>
  <si>
    <t>Other Income</t>
  </si>
  <si>
    <t>Interest Expense</t>
  </si>
  <si>
    <t>Income Tax Expense</t>
  </si>
  <si>
    <t>Pref Share Dividends</t>
  </si>
  <si>
    <t>Net Income Applicable To Common Equity</t>
  </si>
  <si>
    <t>Total Debt</t>
  </si>
  <si>
    <t>Short Term Debt</t>
  </si>
  <si>
    <t>Long Term Debt</t>
  </si>
  <si>
    <t>Common Equity</t>
  </si>
  <si>
    <t>Preference Shares</t>
  </si>
  <si>
    <t>Utility Rate Base</t>
  </si>
  <si>
    <t>Utility Common Equity</t>
  </si>
  <si>
    <t>Achieved or Allowed Return On Common Equity (pre-ESM as filed)</t>
  </si>
  <si>
    <t>Adjustments To Utility Financial Results</t>
  </si>
  <si>
    <t>Weather Normalization Revenue (negative = warmer)</t>
  </si>
  <si>
    <t>Weather Normalization Costs (positive = warmer)</t>
  </si>
  <si>
    <t>Weather Normalization Tax Impact</t>
  </si>
  <si>
    <t>Pre-Tax Earnings Sharing Mechanism (as filed)</t>
  </si>
  <si>
    <t>Earnings Sharing Tax Impact</t>
  </si>
  <si>
    <t>Adjusted Income Applicable To Common Equity</t>
  </si>
  <si>
    <t>Adjusted Earnings</t>
  </si>
  <si>
    <t>Adjusted EBIT</t>
  </si>
  <si>
    <t>Adjusted EBITDA</t>
  </si>
  <si>
    <t xml:space="preserve">Funds From Operations (FFO) </t>
  </si>
  <si>
    <t>Earnings</t>
  </si>
  <si>
    <t xml:space="preserve">Adjusted Metrics </t>
  </si>
  <si>
    <t>2021 A</t>
  </si>
  <si>
    <t>2022 F</t>
  </si>
  <si>
    <t>2023 F</t>
  </si>
  <si>
    <t>2024 F</t>
  </si>
  <si>
    <t>2024 F - no change</t>
  </si>
  <si>
    <t>FFO Cash Interest Coverage</t>
  </si>
  <si>
    <t>EBIT Interest Coverage</t>
  </si>
  <si>
    <t>Debt to EBITDA (regulatory)</t>
  </si>
  <si>
    <t>FFO/Debt (regulatory)</t>
  </si>
  <si>
    <t>Debt/Capitalization (regulatory)</t>
  </si>
  <si>
    <t>Debt to EBITDA (US GAAP)</t>
  </si>
  <si>
    <t>FFO/Debt (US GAAP)</t>
  </si>
  <si>
    <t>Debt/Capitalization (US GAAP)</t>
  </si>
  <si>
    <t>Calculated Return on Common Equity</t>
  </si>
  <si>
    <t>Notes:</t>
  </si>
  <si>
    <t xml:space="preserve">1) The figures above have been extracted from OEB regulatory filings (as filed evidence). These filings do not contain the same details as US GAAP audited financial statements (and the notes to the financials). </t>
  </si>
  <si>
    <t xml:space="preserve">As such, certain adjustments to reported amounts have not been made that would otherwise have been made (by the credit rating agencies) if the source of the financial information were audited financial statements.   </t>
  </si>
  <si>
    <t xml:space="preserve">2) Balance sheet figures are the average of monthly averages for a particular year and not the year end balance (consistent with the calculations for rate base).   </t>
  </si>
  <si>
    <t xml:space="preserve">3) Utility financial results and the adjusted metrics have not been updated for adjustments between as filed and approved results. </t>
  </si>
  <si>
    <t xml:space="preserve">As filed Earning Sharing and the impact of weather normalization have been incorporated into the ratios as adjustments. </t>
  </si>
  <si>
    <t xml:space="preserve">4) FSLI groupings for OEB regulatory purposes may not be consistent with US GAAP FSLI groupings. However each adjustment is materially consistent across the historical data set. </t>
  </si>
  <si>
    <t xml:space="preserve">5) In 2019 EGD and UGL amalgamated as EGI and combined harmonized utility results were filed with the OEB. Any differences from harmonizing calculation methodologies have not been reflected retrospectively in comparative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</si>
</sst>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
    <numFmt numFmtId="165" formatCode="_(&quot;$&quot;* #,##0.0_);_(&quot;$&quot;* \(#,##0.0\);_(&quot;$&quot;* &quot;-&quot;??_);_(@_)"/>
    <numFmt numFmtId="166" formatCode="_(* #,##0.0000000_);_(* \(#,##0.0000000\);_(* &quot;-&quot;??_);_(@_)"/>
  </numFmts>
  <fonts count="7" x14ac:knownFonts="1">
    <font>
      <sz val="10"/>
      <name val="Arial"/>
    </font>
    <font>
      <sz val="10"/>
      <name val="Arial"/>
      <family val="2"/>
    </font>
    <font>
      <sz val="10"/>
      <name val="Arial"/>
      <family val="2"/>
    </font>
    <font>
      <b/>
      <sz val="10"/>
      <name val="Arial"/>
      <family val="2"/>
    </font>
    <font>
      <i/>
      <sz val="10"/>
      <name val="Arial"/>
      <family val="2"/>
    </font>
    <font>
      <sz val="8"/>
      <name val="Arial"/>
      <family val="2"/>
    </font>
    <font>
      <sz val="10"/>
      <color rgb="FFFF0000"/>
      <name val="Arial"/>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29">
    <xf numFmtId="0" fontId="0" fillId="0" borderId="0" xfId="0"/>
    <xf numFmtId="0" fontId="3" fillId="0" borderId="0" xfId="0" applyFont="1" applyAlignment="1">
      <alignment horizontal="left"/>
    </xf>
    <xf numFmtId="0" fontId="1" fillId="0" borderId="0" xfId="0" applyFont="1"/>
    <xf numFmtId="0" fontId="3" fillId="0" borderId="0" xfId="0" applyFont="1"/>
    <xf numFmtId="0" fontId="1" fillId="0" borderId="1" xfId="0" applyFont="1" applyBorder="1"/>
    <xf numFmtId="0" fontId="1" fillId="2" borderId="0" xfId="0" applyFont="1" applyFill="1"/>
    <xf numFmtId="164" fontId="1" fillId="2" borderId="0" xfId="2" applyNumberFormat="1" applyFont="1" applyFill="1" applyBorder="1"/>
    <xf numFmtId="0" fontId="4" fillId="0" borderId="0" xfId="0" applyFont="1"/>
    <xf numFmtId="0" fontId="3" fillId="2" borderId="1" xfId="0" applyFont="1" applyFill="1" applyBorder="1" applyAlignment="1">
      <alignment horizontal="center" wrapText="1"/>
    </xf>
    <xf numFmtId="44" fontId="1" fillId="2" borderId="0" xfId="3" applyFont="1" applyFill="1" applyBorder="1"/>
    <xf numFmtId="44" fontId="1" fillId="2" borderId="1" xfId="3" applyFont="1" applyFill="1" applyBorder="1"/>
    <xf numFmtId="165" fontId="1" fillId="2" borderId="0" xfId="3" applyNumberFormat="1" applyFont="1" applyFill="1" applyBorder="1"/>
    <xf numFmtId="44" fontId="1" fillId="2" borderId="0" xfId="0" applyNumberFormat="1" applyFont="1" applyFill="1"/>
    <xf numFmtId="0" fontId="1" fillId="3" borderId="0" xfId="0" applyFont="1" applyFill="1"/>
    <xf numFmtId="44" fontId="1" fillId="3" borderId="0" xfId="3" applyFont="1" applyFill="1" applyBorder="1"/>
    <xf numFmtId="44" fontId="0" fillId="0" borderId="0" xfId="0" applyNumberFormat="1"/>
    <xf numFmtId="0" fontId="6" fillId="0" borderId="0" xfId="0" applyFont="1"/>
    <xf numFmtId="164" fontId="0" fillId="0" borderId="0" xfId="2" applyNumberFormat="1" applyFont="1"/>
    <xf numFmtId="0" fontId="1" fillId="4" borderId="0" xfId="0" applyFont="1" applyFill="1"/>
    <xf numFmtId="44" fontId="1" fillId="4" borderId="0" xfId="3" applyFont="1" applyFill="1" applyBorder="1"/>
    <xf numFmtId="165" fontId="1" fillId="2" borderId="1" xfId="3" applyNumberFormat="1" applyFont="1" applyFill="1" applyBorder="1"/>
    <xf numFmtId="0" fontId="3" fillId="0" borderId="1" xfId="0" applyFont="1" applyBorder="1" applyAlignment="1">
      <alignment horizontal="right" indent="1"/>
    </xf>
    <xf numFmtId="10" fontId="1" fillId="0" borderId="0" xfId="2" applyNumberFormat="1" applyFont="1" applyFill="1"/>
    <xf numFmtId="43" fontId="1" fillId="0" borderId="0" xfId="1" applyFont="1" applyFill="1" applyAlignment="1">
      <alignment horizontal="right"/>
    </xf>
    <xf numFmtId="43" fontId="1" fillId="0" borderId="0" xfId="1" applyFont="1" applyFill="1"/>
    <xf numFmtId="43" fontId="0" fillId="0" borderId="0" xfId="0" applyNumberFormat="1"/>
    <xf numFmtId="166" fontId="0" fillId="0" borderId="0" xfId="0" applyNumberFormat="1"/>
    <xf numFmtId="0" fontId="3" fillId="2" borderId="0" xfId="0" applyFont="1" applyFill="1" applyAlignment="1">
      <alignment horizontal="center" wrapText="1"/>
    </xf>
    <xf numFmtId="0" fontId="3" fillId="2" borderId="0" xfId="0" applyFont="1" applyFill="1" applyAlignment="1">
      <alignment horizontal="center" wrapText="1"/>
    </xf>
  </cellXfs>
  <cellStyles count="4">
    <cellStyle name="Comma" xfId="1" builtinId="3"/>
    <cellStyle name="Currency" xfId="3"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16"/>
  <sheetViews>
    <sheetView showGridLines="0" tabSelected="1" view="pageBreakPreview" zoomScale="60" zoomScaleNormal="60" workbookViewId="0">
      <selection activeCell="D16" sqref="D16"/>
    </sheetView>
  </sheetViews>
  <sheetFormatPr defaultRowHeight="12.5" x14ac:dyDescent="0.25"/>
  <cols>
    <col min="1" max="1" width="2.453125" customWidth="1"/>
    <col min="2" max="2" width="47.54296875" customWidth="1"/>
    <col min="3" max="23" width="15.6328125" customWidth="1"/>
    <col min="24" max="24" width="10.54296875" customWidth="1"/>
  </cols>
  <sheetData>
    <row r="1" spans="1:24" ht="13" x14ac:dyDescent="0.3">
      <c r="A1" s="1"/>
      <c r="B1" s="1"/>
    </row>
    <row r="2" spans="1:24" ht="13" x14ac:dyDescent="0.3">
      <c r="A2" s="1" t="s">
        <v>0</v>
      </c>
      <c r="B2" s="1"/>
      <c r="C2" s="2"/>
      <c r="D2" s="2"/>
      <c r="E2" s="2"/>
      <c r="F2" s="2"/>
      <c r="G2" s="2"/>
      <c r="H2" s="2"/>
      <c r="I2" s="2"/>
      <c r="J2" s="2"/>
      <c r="K2" s="2"/>
      <c r="L2" s="2"/>
      <c r="M2" s="2"/>
      <c r="N2" s="2"/>
      <c r="O2" s="2"/>
      <c r="P2" s="2"/>
      <c r="Q2" s="2"/>
      <c r="R2" s="2"/>
      <c r="S2" s="2"/>
      <c r="T2" s="2"/>
      <c r="U2" s="2"/>
      <c r="V2" s="2"/>
      <c r="W2" s="2"/>
    </row>
    <row r="3" spans="1:24" ht="12.75" customHeight="1" x14ac:dyDescent="0.3">
      <c r="A3" s="7"/>
      <c r="B3" s="7"/>
      <c r="C3" s="28" t="s">
        <v>1</v>
      </c>
      <c r="D3" s="28" t="s">
        <v>2</v>
      </c>
      <c r="E3" s="28" t="s">
        <v>3</v>
      </c>
      <c r="F3" s="28" t="s">
        <v>4</v>
      </c>
      <c r="G3" s="28" t="s">
        <v>5</v>
      </c>
      <c r="H3" s="28" t="s">
        <v>6</v>
      </c>
      <c r="I3" s="28" t="s">
        <v>7</v>
      </c>
      <c r="J3" s="28" t="s">
        <v>8</v>
      </c>
      <c r="K3" s="28" t="s">
        <v>9</v>
      </c>
      <c r="L3" s="28" t="s">
        <v>10</v>
      </c>
      <c r="M3" s="28" t="s">
        <v>11</v>
      </c>
      <c r="N3" s="28" t="s">
        <v>12</v>
      </c>
      <c r="O3" s="28" t="s">
        <v>13</v>
      </c>
      <c r="P3" s="28" t="s">
        <v>14</v>
      </c>
      <c r="Q3" s="28" t="s">
        <v>15</v>
      </c>
      <c r="R3" s="28" t="s">
        <v>16</v>
      </c>
      <c r="S3" s="28" t="s">
        <v>17</v>
      </c>
      <c r="T3" s="27"/>
      <c r="U3" s="27"/>
      <c r="V3" s="27"/>
      <c r="W3" s="27"/>
    </row>
    <row r="4" spans="1:24" ht="12.75" customHeight="1" x14ac:dyDescent="0.3">
      <c r="A4" s="2"/>
      <c r="B4" s="2"/>
      <c r="C4" s="28"/>
      <c r="D4" s="28"/>
      <c r="E4" s="28"/>
      <c r="F4" s="28"/>
      <c r="G4" s="28"/>
      <c r="H4" s="28"/>
      <c r="I4" s="28"/>
      <c r="J4" s="28"/>
      <c r="K4" s="28"/>
      <c r="L4" s="28"/>
      <c r="M4" s="28"/>
      <c r="N4" s="28"/>
      <c r="O4" s="28"/>
      <c r="P4" s="28"/>
      <c r="Q4" s="28"/>
      <c r="R4" s="28"/>
      <c r="S4" s="28"/>
      <c r="T4" s="27" t="s">
        <v>18</v>
      </c>
      <c r="U4" s="27" t="s">
        <v>19</v>
      </c>
      <c r="V4" s="27" t="s">
        <v>20</v>
      </c>
      <c r="W4" s="27" t="s">
        <v>20</v>
      </c>
    </row>
    <row r="5" spans="1:24" ht="13" x14ac:dyDescent="0.3">
      <c r="A5" s="2"/>
      <c r="B5" s="2"/>
      <c r="C5" s="28"/>
      <c r="D5" s="28"/>
      <c r="E5" s="28"/>
      <c r="F5" s="28"/>
      <c r="G5" s="28"/>
      <c r="H5" s="28"/>
      <c r="I5" s="28"/>
      <c r="J5" s="28"/>
      <c r="K5" s="28"/>
      <c r="L5" s="28"/>
      <c r="M5" s="28"/>
      <c r="N5" s="28"/>
      <c r="O5" s="28"/>
      <c r="P5" s="28"/>
      <c r="Q5" s="28"/>
      <c r="R5" s="28"/>
      <c r="S5" s="28"/>
      <c r="T5" s="27" t="s">
        <v>21</v>
      </c>
      <c r="U5" s="27" t="s">
        <v>22</v>
      </c>
      <c r="V5" s="27" t="s">
        <v>23</v>
      </c>
      <c r="W5" s="27" t="s">
        <v>24</v>
      </c>
    </row>
    <row r="6" spans="1:24" ht="25.5" customHeight="1" x14ac:dyDescent="0.3">
      <c r="A6" s="4"/>
      <c r="B6" s="21" t="s">
        <v>25</v>
      </c>
      <c r="C6" s="8" t="s">
        <v>26</v>
      </c>
      <c r="D6" s="8" t="s">
        <v>27</v>
      </c>
      <c r="E6" s="8" t="s">
        <v>28</v>
      </c>
      <c r="F6" s="8" t="s">
        <v>29</v>
      </c>
      <c r="G6" s="8" t="s">
        <v>30</v>
      </c>
      <c r="H6" s="8" t="s">
        <v>31</v>
      </c>
      <c r="I6" s="8" t="s">
        <v>32</v>
      </c>
      <c r="J6" s="8" t="s">
        <v>33</v>
      </c>
      <c r="K6" s="8" t="s">
        <v>34</v>
      </c>
      <c r="L6" s="8" t="s">
        <v>35</v>
      </c>
      <c r="M6" s="8" t="s">
        <v>36</v>
      </c>
      <c r="N6" s="8" t="s">
        <v>37</v>
      </c>
      <c r="O6" s="8" t="s">
        <v>38</v>
      </c>
      <c r="P6" s="8" t="s">
        <v>38</v>
      </c>
      <c r="Q6" s="8" t="s">
        <v>39</v>
      </c>
      <c r="R6" s="8" t="s">
        <v>40</v>
      </c>
      <c r="S6" s="8" t="s">
        <v>41</v>
      </c>
      <c r="T6" s="8" t="s">
        <v>42</v>
      </c>
      <c r="U6" s="8" t="s">
        <v>42</v>
      </c>
      <c r="V6" s="8" t="s">
        <v>42</v>
      </c>
      <c r="W6" s="8" t="s">
        <v>43</v>
      </c>
    </row>
    <row r="7" spans="1:24" x14ac:dyDescent="0.25">
      <c r="A7" s="2"/>
      <c r="B7" s="2"/>
      <c r="C7" s="2"/>
      <c r="D7" s="2"/>
      <c r="E7" s="2"/>
      <c r="F7" s="2"/>
      <c r="G7" s="5"/>
      <c r="H7" s="5"/>
      <c r="I7" s="5"/>
      <c r="J7" s="5"/>
      <c r="K7" s="2"/>
      <c r="L7" s="2"/>
      <c r="M7" s="5"/>
      <c r="N7" s="5"/>
      <c r="O7" s="5"/>
      <c r="P7" s="5"/>
      <c r="Q7" s="5"/>
      <c r="R7" s="5"/>
      <c r="S7" s="5"/>
      <c r="T7" s="5"/>
      <c r="U7" s="5"/>
      <c r="V7" s="5"/>
      <c r="W7" s="5"/>
    </row>
    <row r="8" spans="1:24" ht="13" x14ac:dyDescent="0.3">
      <c r="A8" s="3" t="s">
        <v>44</v>
      </c>
      <c r="B8" s="2"/>
      <c r="C8" s="2"/>
      <c r="D8" s="2"/>
      <c r="E8" s="2"/>
      <c r="F8" s="2"/>
      <c r="G8" s="5"/>
      <c r="H8" s="5"/>
      <c r="I8" s="5"/>
      <c r="J8" s="5"/>
      <c r="K8" s="2"/>
      <c r="L8" s="2"/>
      <c r="M8" s="5"/>
      <c r="N8" s="5"/>
      <c r="O8" s="5"/>
      <c r="P8" s="5"/>
      <c r="Q8" s="5"/>
      <c r="R8" s="5"/>
      <c r="S8" s="5"/>
      <c r="T8" s="5"/>
      <c r="U8" s="5"/>
      <c r="V8" s="5"/>
      <c r="W8" s="5"/>
    </row>
    <row r="9" spans="1:24" x14ac:dyDescent="0.25">
      <c r="A9" s="2"/>
      <c r="B9" s="2"/>
      <c r="C9" s="2"/>
      <c r="D9" s="2"/>
      <c r="E9" s="2"/>
      <c r="F9" s="2"/>
      <c r="G9" s="5"/>
      <c r="H9" s="5"/>
      <c r="I9" s="5"/>
      <c r="J9" s="5"/>
      <c r="K9" s="2"/>
      <c r="L9" s="2"/>
      <c r="M9" s="5"/>
      <c r="N9" s="5"/>
      <c r="O9" s="5"/>
      <c r="P9" s="5"/>
      <c r="Q9" s="5"/>
      <c r="R9" s="5"/>
      <c r="S9" s="5"/>
      <c r="T9" s="5"/>
      <c r="U9" s="5"/>
      <c r="V9" s="5"/>
      <c r="W9" s="5"/>
    </row>
    <row r="10" spans="1:24" x14ac:dyDescent="0.25">
      <c r="A10" s="2" t="s">
        <v>45</v>
      </c>
      <c r="B10" s="2"/>
      <c r="C10" s="2"/>
      <c r="D10" s="2"/>
      <c r="E10" s="2"/>
      <c r="F10" s="2"/>
      <c r="G10" s="5"/>
      <c r="H10" s="5"/>
      <c r="I10" s="5"/>
      <c r="J10" s="5"/>
      <c r="K10" s="2"/>
      <c r="L10" s="2"/>
      <c r="M10" s="5"/>
      <c r="N10" s="5"/>
      <c r="O10" s="5"/>
      <c r="P10" s="5"/>
      <c r="Q10" s="5"/>
      <c r="R10" s="5"/>
      <c r="S10" s="5"/>
      <c r="T10" s="5"/>
      <c r="U10" s="5"/>
      <c r="V10" s="5"/>
      <c r="W10" s="5"/>
    </row>
    <row r="11" spans="1:24" x14ac:dyDescent="0.25">
      <c r="A11" s="2"/>
      <c r="B11" s="2" t="s">
        <v>46</v>
      </c>
      <c r="C11" s="9">
        <v>1569.9599999999998</v>
      </c>
      <c r="D11" s="9">
        <v>2324.1</v>
      </c>
      <c r="E11" s="9">
        <v>1771.56</v>
      </c>
      <c r="F11" s="9">
        <v>2566.2999999999997</v>
      </c>
      <c r="G11" s="9">
        <v>1919.73</v>
      </c>
      <c r="H11" s="9">
        <v>2642.4</v>
      </c>
      <c r="I11" s="9">
        <v>1821.59</v>
      </c>
      <c r="J11" s="9">
        <v>2766.9</v>
      </c>
      <c r="K11" s="9">
        <v>1704.64</v>
      </c>
      <c r="L11" s="9">
        <v>2637.5</v>
      </c>
      <c r="M11" s="9">
        <v>2100.8200000000002</v>
      </c>
      <c r="N11" s="9">
        <v>2830.6</v>
      </c>
      <c r="O11" s="9">
        <v>2059.08</v>
      </c>
      <c r="P11" s="9">
        <v>2791.3</v>
      </c>
      <c r="Q11" s="9">
        <v>4779.7</v>
      </c>
      <c r="R11" s="9">
        <v>4266.7000000000007</v>
      </c>
      <c r="S11" s="9">
        <v>4628.5</v>
      </c>
      <c r="T11" s="9">
        <v>5095.3</v>
      </c>
      <c r="U11" s="9">
        <v>5809.7000000000007</v>
      </c>
      <c r="V11" s="9">
        <v>6279.1</v>
      </c>
      <c r="W11" s="9">
        <v>6257.9</v>
      </c>
      <c r="X11" s="15"/>
    </row>
    <row r="12" spans="1:24" x14ac:dyDescent="0.25">
      <c r="A12" s="2"/>
      <c r="B12" s="2" t="s">
        <v>47</v>
      </c>
      <c r="C12" s="9">
        <v>-636.55999999999995</v>
      </c>
      <c r="D12" s="9">
        <v>-1314.1</v>
      </c>
      <c r="E12" s="9">
        <v>-830.3</v>
      </c>
      <c r="F12" s="9">
        <v>-1522.8</v>
      </c>
      <c r="G12" s="9">
        <v>-958.52</v>
      </c>
      <c r="H12" s="9">
        <v>-1644.9</v>
      </c>
      <c r="I12" s="9">
        <v>-856.84</v>
      </c>
      <c r="J12" s="9">
        <v>-1724.3</v>
      </c>
      <c r="K12" s="9">
        <v>-700.44</v>
      </c>
      <c r="L12" s="9">
        <v>-1497.1</v>
      </c>
      <c r="M12" s="9">
        <v>-1030.97</v>
      </c>
      <c r="N12" s="9">
        <v>-1668</v>
      </c>
      <c r="O12" s="9">
        <v>-907.14</v>
      </c>
      <c r="P12" s="9">
        <v>-1566</v>
      </c>
      <c r="Q12" s="9">
        <v>-2265.3000000000002</v>
      </c>
      <c r="R12" s="9">
        <v>-1781.2</v>
      </c>
      <c r="S12" s="9">
        <v>-2110.5</v>
      </c>
      <c r="T12" s="9">
        <v>-2440.1</v>
      </c>
      <c r="U12" s="9">
        <v>-3047.3</v>
      </c>
      <c r="V12" s="9">
        <v>-3228</v>
      </c>
      <c r="W12" s="9">
        <v>-3228</v>
      </c>
      <c r="X12" s="15"/>
    </row>
    <row r="13" spans="1:24" x14ac:dyDescent="0.25">
      <c r="A13" s="2"/>
      <c r="B13" s="2" t="s">
        <v>48</v>
      </c>
      <c r="C13" s="9">
        <v>-426.35</v>
      </c>
      <c r="D13" s="9">
        <v>-429.59999999999997</v>
      </c>
      <c r="E13" s="9">
        <v>-444.89000000000004</v>
      </c>
      <c r="F13" s="9">
        <v>-450.9</v>
      </c>
      <c r="G13" s="9">
        <v>-444.08</v>
      </c>
      <c r="H13" s="9">
        <v>-448.5</v>
      </c>
      <c r="I13" s="9">
        <v>-448.83000000000004</v>
      </c>
      <c r="J13" s="9">
        <v>-472.3</v>
      </c>
      <c r="K13" s="9">
        <v>-467.42</v>
      </c>
      <c r="L13" s="9">
        <v>-492.8</v>
      </c>
      <c r="M13" s="9">
        <v>-485.75</v>
      </c>
      <c r="N13" s="9">
        <v>-476.1</v>
      </c>
      <c r="O13" s="9">
        <v>-523.23</v>
      </c>
      <c r="P13" s="9">
        <v>-482.4</v>
      </c>
      <c r="Q13" s="9">
        <v>-1036</v>
      </c>
      <c r="R13" s="9">
        <v>-1073</v>
      </c>
      <c r="S13" s="9">
        <v>-1036.8</v>
      </c>
      <c r="T13" s="9">
        <v>-1082.4000000000001</v>
      </c>
      <c r="U13" s="9">
        <v>-1092.2</v>
      </c>
      <c r="V13" s="9">
        <v>-1118.9000000000001</v>
      </c>
      <c r="W13" s="9">
        <v>-1118.9000000000001</v>
      </c>
      <c r="X13" s="15"/>
    </row>
    <row r="14" spans="1:24" x14ac:dyDescent="0.25">
      <c r="A14" s="2"/>
      <c r="B14" s="2" t="s">
        <v>49</v>
      </c>
      <c r="C14" s="9">
        <v>-200.86</v>
      </c>
      <c r="D14" s="9">
        <v>-292.89999999999998</v>
      </c>
      <c r="E14" s="9">
        <v>-192.96</v>
      </c>
      <c r="F14" s="9">
        <v>-278</v>
      </c>
      <c r="G14" s="9">
        <v>-200.37</v>
      </c>
      <c r="H14" s="9">
        <v>-255.9</v>
      </c>
      <c r="I14" s="9">
        <v>-212.22</v>
      </c>
      <c r="J14" s="9">
        <v>-259.7</v>
      </c>
      <c r="K14" s="9">
        <v>-228.4</v>
      </c>
      <c r="L14" s="9">
        <v>-292.7</v>
      </c>
      <c r="M14" s="9">
        <v>-254.88</v>
      </c>
      <c r="N14" s="9">
        <v>-301.3</v>
      </c>
      <c r="O14" s="9">
        <v>-276.87</v>
      </c>
      <c r="P14" s="9">
        <v>-294.7</v>
      </c>
      <c r="Q14" s="9">
        <v>-601.70000000000005</v>
      </c>
      <c r="R14" s="9">
        <v>-618.20000000000005</v>
      </c>
      <c r="S14" s="9">
        <v>-640.1</v>
      </c>
      <c r="T14" s="9">
        <v>-705.4</v>
      </c>
      <c r="U14" s="9">
        <v>-725.4</v>
      </c>
      <c r="V14" s="9">
        <v>-921</v>
      </c>
      <c r="W14" s="9">
        <v>-921</v>
      </c>
      <c r="X14" s="15"/>
    </row>
    <row r="15" spans="1:24" x14ac:dyDescent="0.25">
      <c r="A15" s="2"/>
      <c r="B15" s="2" t="s">
        <v>50</v>
      </c>
      <c r="C15" s="9">
        <v>19.89</v>
      </c>
      <c r="D15" s="9">
        <v>36.799999999999997</v>
      </c>
      <c r="E15" s="9">
        <v>18.05</v>
      </c>
      <c r="F15" s="9">
        <v>41.2</v>
      </c>
      <c r="G15" s="9">
        <v>14.87</v>
      </c>
      <c r="H15" s="9">
        <v>43.6</v>
      </c>
      <c r="I15" s="9">
        <v>19.899999999999999</v>
      </c>
      <c r="J15" s="9">
        <v>44.1</v>
      </c>
      <c r="K15" s="9">
        <v>16.53</v>
      </c>
      <c r="L15" s="9">
        <v>41.9</v>
      </c>
      <c r="M15" s="9">
        <v>17.3</v>
      </c>
      <c r="N15" s="9">
        <v>42.1</v>
      </c>
      <c r="O15" s="9">
        <v>17.809999999999999</v>
      </c>
      <c r="P15" s="9">
        <v>42.3</v>
      </c>
      <c r="Q15" s="9">
        <v>49.6</v>
      </c>
      <c r="R15" s="9">
        <v>47.7</v>
      </c>
      <c r="S15" s="9">
        <v>49.1</v>
      </c>
      <c r="T15" s="9">
        <v>60</v>
      </c>
      <c r="U15" s="9">
        <v>63.2</v>
      </c>
      <c r="V15" s="9">
        <v>64.3</v>
      </c>
      <c r="W15" s="9">
        <v>64.3</v>
      </c>
      <c r="X15" s="15"/>
    </row>
    <row r="16" spans="1:24" x14ac:dyDescent="0.25">
      <c r="A16" s="2"/>
      <c r="B16" s="2" t="s">
        <v>51</v>
      </c>
      <c r="C16" s="9">
        <v>-1.19</v>
      </c>
      <c r="D16" s="9">
        <v>6.1</v>
      </c>
      <c r="E16" s="9">
        <v>-0.59</v>
      </c>
      <c r="F16" s="9">
        <v>1.6</v>
      </c>
      <c r="G16" s="9">
        <v>-1.05</v>
      </c>
      <c r="H16" s="9">
        <v>0.3</v>
      </c>
      <c r="I16" s="9">
        <v>-0.44</v>
      </c>
      <c r="J16" s="9">
        <v>6</v>
      </c>
      <c r="K16" s="9">
        <v>1.1599999999999999</v>
      </c>
      <c r="L16" s="9">
        <v>1.1000000000000001</v>
      </c>
      <c r="M16" s="9">
        <v>-1.44</v>
      </c>
      <c r="N16" s="9">
        <v>0.3</v>
      </c>
      <c r="O16" s="9">
        <v>1.26</v>
      </c>
      <c r="P16" s="9">
        <v>0.2</v>
      </c>
      <c r="Q16" s="9">
        <v>-1.8</v>
      </c>
      <c r="R16" s="9">
        <v>4.5</v>
      </c>
      <c r="S16" s="9">
        <v>0.9</v>
      </c>
      <c r="T16" s="9">
        <v>0</v>
      </c>
      <c r="U16" s="9">
        <v>0</v>
      </c>
      <c r="V16" s="9">
        <v>0</v>
      </c>
      <c r="W16" s="9">
        <v>0</v>
      </c>
      <c r="X16" s="15"/>
    </row>
    <row r="17" spans="1:25" x14ac:dyDescent="0.25">
      <c r="A17" s="2"/>
      <c r="B17" s="2" t="s">
        <v>52</v>
      </c>
      <c r="C17" s="9">
        <v>-145.35000000000002</v>
      </c>
      <c r="D17" s="9">
        <v>-142.29999999999998</v>
      </c>
      <c r="E17" s="9">
        <v>-148.39000000000001</v>
      </c>
      <c r="F17" s="9">
        <v>-145.80000000000001</v>
      </c>
      <c r="G17" s="9">
        <v>-150.93</v>
      </c>
      <c r="H17" s="9">
        <v>-151.50000000000003</v>
      </c>
      <c r="I17" s="9">
        <v>-154.58999999999997</v>
      </c>
      <c r="J17" s="9">
        <v>-159.5</v>
      </c>
      <c r="K17" s="9">
        <v>-161</v>
      </c>
      <c r="L17" s="9">
        <v>-177.9</v>
      </c>
      <c r="M17" s="9">
        <v>-167.14999999999998</v>
      </c>
      <c r="N17" s="9">
        <v>-185.3</v>
      </c>
      <c r="O17" s="9">
        <v>-165.47</v>
      </c>
      <c r="P17" s="9">
        <v>-190.29999999999998</v>
      </c>
      <c r="Q17" s="9">
        <v>-369.1</v>
      </c>
      <c r="R17" s="9">
        <v>-381.7</v>
      </c>
      <c r="S17" s="9">
        <v>-379.90000000000003</v>
      </c>
      <c r="T17" s="9">
        <v>-401.4</v>
      </c>
      <c r="U17" s="9">
        <v>-416</v>
      </c>
      <c r="V17" s="9">
        <v>-422.2</v>
      </c>
      <c r="W17" s="9">
        <v>-438.9</v>
      </c>
      <c r="X17" s="15"/>
    </row>
    <row r="18" spans="1:25" x14ac:dyDescent="0.25">
      <c r="A18" s="2"/>
      <c r="B18" s="2" t="s">
        <v>53</v>
      </c>
      <c r="C18" s="9">
        <v>-27.07</v>
      </c>
      <c r="D18" s="9">
        <v>-47.5</v>
      </c>
      <c r="E18" s="9">
        <v>-25.11</v>
      </c>
      <c r="F18" s="9">
        <v>-48.2</v>
      </c>
      <c r="G18" s="9">
        <v>-23.76</v>
      </c>
      <c r="H18" s="9">
        <v>-6.1</v>
      </c>
      <c r="I18" s="9">
        <v>-15.36</v>
      </c>
      <c r="J18" s="9">
        <v>-19.399999999999999</v>
      </c>
      <c r="K18" s="9">
        <v>-4.1100000000000003</v>
      </c>
      <c r="L18" s="9">
        <v>-17.3</v>
      </c>
      <c r="M18" s="9">
        <v>5.28</v>
      </c>
      <c r="N18" s="9">
        <v>-1</v>
      </c>
      <c r="O18" s="9">
        <v>6.3</v>
      </c>
      <c r="P18" s="9">
        <v>-38.1</v>
      </c>
      <c r="Q18" s="9">
        <v>-59.9</v>
      </c>
      <c r="R18" s="9">
        <v>-39.200000000000003</v>
      </c>
      <c r="S18" s="9">
        <v>-41.8</v>
      </c>
      <c r="T18" s="9">
        <v>-34.1</v>
      </c>
      <c r="U18" s="9">
        <v>-48.9</v>
      </c>
      <c r="V18" s="9">
        <v>-120.69999999999999</v>
      </c>
      <c r="W18" s="9">
        <v>-110.8</v>
      </c>
      <c r="X18" s="15"/>
    </row>
    <row r="19" spans="1:25" x14ac:dyDescent="0.25">
      <c r="A19" s="2"/>
      <c r="B19" s="4" t="s">
        <v>54</v>
      </c>
      <c r="C19" s="10">
        <v>-3.11</v>
      </c>
      <c r="D19" s="10">
        <v>-2.4</v>
      </c>
      <c r="E19" s="10">
        <v>-2.06</v>
      </c>
      <c r="F19" s="10">
        <v>-2.4</v>
      </c>
      <c r="G19" s="10">
        <v>-2.83</v>
      </c>
      <c r="H19" s="10">
        <v>-2.4</v>
      </c>
      <c r="I19" s="10">
        <v>-2.66</v>
      </c>
      <c r="J19" s="10">
        <v>-2.2000000000000002</v>
      </c>
      <c r="K19" s="10">
        <v>-2.6</v>
      </c>
      <c r="L19" s="10">
        <v>-2.2000000000000002</v>
      </c>
      <c r="M19" s="10">
        <v>-2.77</v>
      </c>
      <c r="N19" s="10">
        <v>-2.2999999999999998</v>
      </c>
      <c r="O19" s="10">
        <v>-2.9</v>
      </c>
      <c r="P19" s="10">
        <v>-2.6</v>
      </c>
      <c r="Q19" s="10">
        <v>0</v>
      </c>
      <c r="R19" s="10">
        <v>0</v>
      </c>
      <c r="S19" s="10">
        <v>0</v>
      </c>
      <c r="T19" s="10">
        <v>0</v>
      </c>
      <c r="U19" s="10">
        <v>0</v>
      </c>
      <c r="V19" s="10">
        <v>0</v>
      </c>
      <c r="W19" s="10">
        <v>0</v>
      </c>
      <c r="X19" s="15"/>
    </row>
    <row r="20" spans="1:25" x14ac:dyDescent="0.25">
      <c r="A20" s="2" t="s">
        <v>55</v>
      </c>
      <c r="B20" s="2"/>
      <c r="C20" s="9">
        <f>SUM(C11:C19)</f>
        <v>149.35999999999979</v>
      </c>
      <c r="D20" s="9">
        <f>SUM(D11:D19)</f>
        <v>138.20000000000016</v>
      </c>
      <c r="E20" s="9">
        <f>SUM(E11:E19)</f>
        <v>145.31</v>
      </c>
      <c r="F20" s="9">
        <f t="shared" ref="F20:R20" si="0">SUM(F11:F19)</f>
        <v>160.9999999999998</v>
      </c>
      <c r="G20" s="9">
        <f t="shared" si="0"/>
        <v>153.06000000000009</v>
      </c>
      <c r="H20" s="9">
        <f t="shared" si="0"/>
        <v>177.00000000000003</v>
      </c>
      <c r="I20" s="9">
        <f t="shared" si="0"/>
        <v>150.54999999999981</v>
      </c>
      <c r="J20" s="9">
        <f t="shared" si="0"/>
        <v>179.60000000000022</v>
      </c>
      <c r="K20" s="9">
        <f t="shared" si="0"/>
        <v>158.35999999999999</v>
      </c>
      <c r="L20" s="9">
        <f t="shared" si="0"/>
        <v>200.50000000000014</v>
      </c>
      <c r="M20" s="9">
        <f t="shared" si="0"/>
        <v>180.44000000000017</v>
      </c>
      <c r="N20" s="9">
        <f t="shared" si="0"/>
        <v>238.99999999999989</v>
      </c>
      <c r="O20" s="9">
        <f t="shared" si="0"/>
        <v>208.84000000000003</v>
      </c>
      <c r="P20" s="9">
        <f t="shared" si="0"/>
        <v>259.70000000000016</v>
      </c>
      <c r="Q20" s="9">
        <f t="shared" si="0"/>
        <v>495.49999999999966</v>
      </c>
      <c r="R20" s="9">
        <f t="shared" si="0"/>
        <v>425.60000000000093</v>
      </c>
      <c r="S20" s="9">
        <f t="shared" ref="S20:W20" si="1">SUM(S11:S19)</f>
        <v>469.4</v>
      </c>
      <c r="T20" s="9">
        <f t="shared" ref="T20:U20" si="2">SUM(T11:T19)</f>
        <v>491.9000000000002</v>
      </c>
      <c r="U20" s="9">
        <f t="shared" si="2"/>
        <v>543.10000000000059</v>
      </c>
      <c r="V20" s="9">
        <f t="shared" si="1"/>
        <v>532.60000000000014</v>
      </c>
      <c r="W20" s="9">
        <f t="shared" si="1"/>
        <v>504.59999999999951</v>
      </c>
      <c r="X20" s="15"/>
      <c r="Y20" s="17"/>
    </row>
    <row r="21" spans="1:25" x14ac:dyDescent="0.25">
      <c r="A21" s="2"/>
      <c r="B21" s="2"/>
      <c r="C21" s="2"/>
      <c r="D21" s="2"/>
      <c r="E21" s="2"/>
      <c r="F21" s="2"/>
      <c r="G21" s="9"/>
      <c r="H21" s="5"/>
      <c r="I21" s="5"/>
      <c r="J21" s="5"/>
      <c r="K21" s="2"/>
      <c r="L21" s="2"/>
      <c r="M21" s="5"/>
      <c r="N21" s="9"/>
      <c r="O21" s="9"/>
      <c r="P21" s="9"/>
      <c r="Q21" s="9"/>
      <c r="R21" s="9"/>
      <c r="S21" s="9"/>
      <c r="T21" s="9"/>
      <c r="U21" s="9"/>
      <c r="V21" s="9"/>
      <c r="W21" s="9"/>
      <c r="X21" s="15"/>
      <c r="Y21" s="15"/>
    </row>
    <row r="22" spans="1:25" x14ac:dyDescent="0.25">
      <c r="A22" s="2" t="s">
        <v>56</v>
      </c>
      <c r="B22" s="2"/>
      <c r="C22" s="2"/>
      <c r="D22" s="2"/>
      <c r="E22" s="2"/>
      <c r="F22" s="2"/>
      <c r="G22" s="9"/>
      <c r="H22" s="5"/>
      <c r="I22" s="5"/>
      <c r="J22" s="5"/>
      <c r="K22" s="2"/>
      <c r="L22" s="2"/>
      <c r="M22" s="5"/>
      <c r="N22" s="9"/>
      <c r="O22" s="9"/>
      <c r="P22" s="9"/>
      <c r="Q22" s="9"/>
      <c r="R22" s="9"/>
      <c r="S22" s="9"/>
      <c r="T22" s="9"/>
      <c r="U22" s="9"/>
      <c r="V22" s="9"/>
      <c r="W22" s="9"/>
      <c r="X22" s="15"/>
    </row>
    <row r="23" spans="1:25" x14ac:dyDescent="0.25">
      <c r="A23" s="2"/>
      <c r="B23" s="2" t="s">
        <v>57</v>
      </c>
      <c r="C23" s="9">
        <v>145.62</v>
      </c>
      <c r="D23" s="9">
        <v>113.7</v>
      </c>
      <c r="E23" s="9">
        <v>56.69</v>
      </c>
      <c r="F23" s="9">
        <v>236.5</v>
      </c>
      <c r="G23" s="9">
        <v>-60.51</v>
      </c>
      <c r="H23" s="9">
        <v>203.1</v>
      </c>
      <c r="I23" s="9">
        <v>-143.53</v>
      </c>
      <c r="J23" s="9">
        <v>165.4</v>
      </c>
      <c r="K23" s="9">
        <v>-219.47</v>
      </c>
      <c r="L23" s="9">
        <v>209</v>
      </c>
      <c r="M23" s="9">
        <v>80.16</v>
      </c>
      <c r="N23" s="9">
        <v>360.4</v>
      </c>
      <c r="O23" s="9">
        <v>187.55</v>
      </c>
      <c r="P23" s="9">
        <v>381</v>
      </c>
      <c r="Q23" s="9">
        <v>407</v>
      </c>
      <c r="R23" s="9">
        <v>111.1</v>
      </c>
      <c r="S23" s="9">
        <v>596.5</v>
      </c>
      <c r="T23" s="9">
        <v>521.69999999999993</v>
      </c>
      <c r="U23" s="9">
        <v>318.2</v>
      </c>
      <c r="V23" s="9">
        <v>6.2</v>
      </c>
      <c r="W23" s="9">
        <v>-128.4</v>
      </c>
      <c r="X23" s="15"/>
    </row>
    <row r="24" spans="1:25" x14ac:dyDescent="0.25">
      <c r="A24" s="2"/>
      <c r="B24" s="4" t="s">
        <v>58</v>
      </c>
      <c r="C24" s="10">
        <v>2151.08</v>
      </c>
      <c r="D24" s="10">
        <v>2353.1</v>
      </c>
      <c r="E24" s="10">
        <v>2262.1</v>
      </c>
      <c r="F24" s="10">
        <v>2411.1</v>
      </c>
      <c r="G24" s="10">
        <v>2502.25</v>
      </c>
      <c r="H24" s="10">
        <v>2705.7</v>
      </c>
      <c r="I24" s="10">
        <v>2746.66</v>
      </c>
      <c r="J24" s="10">
        <v>2985.7</v>
      </c>
      <c r="K24" s="10">
        <v>3161.48</v>
      </c>
      <c r="L24" s="10">
        <v>3472.8</v>
      </c>
      <c r="M24" s="10">
        <v>3319.04</v>
      </c>
      <c r="N24" s="10">
        <v>3677.3</v>
      </c>
      <c r="O24" s="10">
        <v>3572.95</v>
      </c>
      <c r="P24" s="10">
        <v>3838.2</v>
      </c>
      <c r="Q24" s="10">
        <v>8002</v>
      </c>
      <c r="R24" s="10">
        <v>8568.6</v>
      </c>
      <c r="S24" s="10">
        <v>8505.2999999999993</v>
      </c>
      <c r="T24" s="10">
        <v>9079.6</v>
      </c>
      <c r="U24" s="10">
        <v>9628.7999999999993</v>
      </c>
      <c r="V24" s="10">
        <v>10028.1</v>
      </c>
      <c r="W24" s="10">
        <v>10486.4</v>
      </c>
      <c r="X24" s="15"/>
    </row>
    <row r="25" spans="1:25" x14ac:dyDescent="0.25">
      <c r="A25" s="2"/>
      <c r="B25" s="2"/>
      <c r="C25" s="9">
        <f t="shared" ref="C25:R25" si="3">SUM(C23:C24)</f>
        <v>2296.6999999999998</v>
      </c>
      <c r="D25" s="9">
        <f t="shared" si="3"/>
        <v>2466.7999999999997</v>
      </c>
      <c r="E25" s="9">
        <f t="shared" si="3"/>
        <v>2318.79</v>
      </c>
      <c r="F25" s="9">
        <f t="shared" si="3"/>
        <v>2647.6</v>
      </c>
      <c r="G25" s="9">
        <f t="shared" si="3"/>
        <v>2441.7399999999998</v>
      </c>
      <c r="H25" s="9">
        <f t="shared" si="3"/>
        <v>2908.7999999999997</v>
      </c>
      <c r="I25" s="9">
        <f t="shared" si="3"/>
        <v>2603.1299999999997</v>
      </c>
      <c r="J25" s="9">
        <f t="shared" si="3"/>
        <v>3151.1</v>
      </c>
      <c r="K25" s="9">
        <f t="shared" si="3"/>
        <v>2942.01</v>
      </c>
      <c r="L25" s="9">
        <f t="shared" si="3"/>
        <v>3681.8</v>
      </c>
      <c r="M25" s="9">
        <f t="shared" si="3"/>
        <v>3399.2</v>
      </c>
      <c r="N25" s="9">
        <f t="shared" si="3"/>
        <v>4037.7000000000003</v>
      </c>
      <c r="O25" s="9">
        <f t="shared" si="3"/>
        <v>3760.5</v>
      </c>
      <c r="P25" s="9">
        <f t="shared" si="3"/>
        <v>4219.2</v>
      </c>
      <c r="Q25" s="9">
        <f t="shared" si="3"/>
        <v>8409</v>
      </c>
      <c r="R25" s="9">
        <f t="shared" si="3"/>
        <v>8679.7000000000007</v>
      </c>
      <c r="S25" s="9">
        <f t="shared" ref="S25:W25" si="4">SUM(S23:S24)</f>
        <v>9101.7999999999993</v>
      </c>
      <c r="T25" s="9">
        <f t="shared" ref="T25:U25" si="5">SUM(T23:T24)</f>
        <v>9601.3000000000011</v>
      </c>
      <c r="U25" s="9">
        <f t="shared" si="5"/>
        <v>9947</v>
      </c>
      <c r="V25" s="9">
        <f t="shared" si="4"/>
        <v>10034.300000000001</v>
      </c>
      <c r="W25" s="9">
        <f t="shared" si="4"/>
        <v>10358</v>
      </c>
      <c r="X25" s="15"/>
    </row>
    <row r="26" spans="1:25" x14ac:dyDescent="0.25">
      <c r="A26" s="2"/>
      <c r="B26" s="2"/>
      <c r="C26" s="9"/>
      <c r="D26" s="9"/>
      <c r="E26" s="9"/>
      <c r="F26" s="9"/>
      <c r="G26" s="9"/>
      <c r="H26" s="5"/>
      <c r="I26" s="5"/>
      <c r="J26" s="5"/>
      <c r="K26" s="5"/>
      <c r="L26" s="5"/>
      <c r="M26" s="5"/>
      <c r="N26" s="9"/>
      <c r="O26" s="9"/>
      <c r="P26" s="9"/>
      <c r="Q26" s="9"/>
      <c r="R26" s="9"/>
      <c r="S26" s="9"/>
      <c r="T26" s="9"/>
      <c r="U26" s="9"/>
      <c r="V26" s="9"/>
      <c r="W26" s="9"/>
      <c r="X26" s="15"/>
    </row>
    <row r="27" spans="1:25" x14ac:dyDescent="0.25">
      <c r="A27" s="2" t="s">
        <v>59</v>
      </c>
      <c r="B27" s="2"/>
      <c r="C27" s="9">
        <v>1349.68</v>
      </c>
      <c r="D27" s="9">
        <v>1443.8</v>
      </c>
      <c r="E27" s="9">
        <v>1362.19</v>
      </c>
      <c r="F27" s="9">
        <v>1545.6</v>
      </c>
      <c r="G27" s="9">
        <v>1431.51</v>
      </c>
      <c r="H27" s="9">
        <v>1692.5</v>
      </c>
      <c r="I27" s="9">
        <v>1522.23</v>
      </c>
      <c r="J27" s="9">
        <v>1828.7</v>
      </c>
      <c r="K27" s="9">
        <v>1713.03</v>
      </c>
      <c r="L27" s="9">
        <v>2127.1999999999998</v>
      </c>
      <c r="M27" s="9">
        <v>1970.61</v>
      </c>
      <c r="N27" s="9">
        <v>2327.5</v>
      </c>
      <c r="O27" s="9">
        <v>2166.61</v>
      </c>
      <c r="P27" s="9">
        <v>2422.5</v>
      </c>
      <c r="Q27" s="9">
        <v>4730</v>
      </c>
      <c r="R27" s="9">
        <v>4882.3</v>
      </c>
      <c r="S27" s="9">
        <v>5119.8</v>
      </c>
      <c r="T27" s="9">
        <v>5400.8</v>
      </c>
      <c r="U27" s="9">
        <v>5595.2</v>
      </c>
      <c r="V27" s="9">
        <v>6150</v>
      </c>
      <c r="W27" s="9">
        <v>5826.3</v>
      </c>
      <c r="X27" s="15"/>
    </row>
    <row r="28" spans="1:25" x14ac:dyDescent="0.25">
      <c r="A28" s="2" t="s">
        <v>60</v>
      </c>
      <c r="B28" s="2"/>
      <c r="C28" s="9">
        <v>102.73</v>
      </c>
      <c r="D28" s="9">
        <v>100</v>
      </c>
      <c r="E28" s="9">
        <v>102.88</v>
      </c>
      <c r="F28" s="9">
        <v>100</v>
      </c>
      <c r="G28" s="9">
        <v>103.17</v>
      </c>
      <c r="H28" s="9">
        <v>100</v>
      </c>
      <c r="I28" s="9">
        <v>103.04</v>
      </c>
      <c r="J28" s="9">
        <v>100</v>
      </c>
      <c r="K28" s="9">
        <v>103.38</v>
      </c>
      <c r="L28" s="9">
        <v>100</v>
      </c>
      <c r="M28" s="9">
        <v>104.1</v>
      </c>
      <c r="N28" s="9">
        <v>100</v>
      </c>
      <c r="O28" s="9">
        <v>91.26</v>
      </c>
      <c r="P28" s="9">
        <v>87.5</v>
      </c>
      <c r="Q28" s="9">
        <v>0</v>
      </c>
      <c r="R28" s="9">
        <v>0</v>
      </c>
      <c r="S28" s="9">
        <v>0</v>
      </c>
      <c r="T28" s="9">
        <v>0</v>
      </c>
      <c r="U28" s="9">
        <v>0</v>
      </c>
      <c r="V28" s="9">
        <v>0</v>
      </c>
      <c r="W28" s="9">
        <v>0</v>
      </c>
      <c r="X28" s="15"/>
    </row>
    <row r="29" spans="1:25" x14ac:dyDescent="0.25">
      <c r="A29" s="2" t="s">
        <v>61</v>
      </c>
      <c r="B29" s="2"/>
      <c r="C29" s="9">
        <v>3749.11</v>
      </c>
      <c r="D29" s="9">
        <v>4010.6</v>
      </c>
      <c r="E29" s="9">
        <v>3783.86</v>
      </c>
      <c r="F29" s="9">
        <v>4293.2</v>
      </c>
      <c r="G29" s="9">
        <v>3976.42</v>
      </c>
      <c r="H29" s="9">
        <v>4701.3</v>
      </c>
      <c r="I29" s="9">
        <v>4228.3999999999996</v>
      </c>
      <c r="J29" s="9">
        <v>5079.8</v>
      </c>
      <c r="K29" s="9">
        <v>4758.42</v>
      </c>
      <c r="L29" s="9">
        <v>5909</v>
      </c>
      <c r="M29" s="9">
        <v>5473.91</v>
      </c>
      <c r="N29" s="9">
        <v>6465.2</v>
      </c>
      <c r="O29" s="9">
        <v>6018.37</v>
      </c>
      <c r="P29" s="9">
        <v>6729.2</v>
      </c>
      <c r="Q29" s="9">
        <v>13139</v>
      </c>
      <c r="R29" s="9">
        <v>13562</v>
      </c>
      <c r="S29" s="9">
        <v>14221.6</v>
      </c>
      <c r="T29" s="9">
        <v>15002.1</v>
      </c>
      <c r="U29" s="9">
        <v>15542.2</v>
      </c>
      <c r="V29" s="9">
        <v>16184.3</v>
      </c>
      <c r="W29" s="9">
        <v>16184.3</v>
      </c>
      <c r="X29" s="15"/>
    </row>
    <row r="30" spans="1:25" x14ac:dyDescent="0.25">
      <c r="A30" s="2"/>
      <c r="B30" s="2"/>
      <c r="C30" s="2"/>
      <c r="D30" s="2"/>
      <c r="E30" s="2"/>
      <c r="F30" s="2"/>
      <c r="G30" s="5"/>
      <c r="H30" s="5"/>
      <c r="I30" s="5"/>
      <c r="J30" s="5"/>
      <c r="K30" s="2"/>
      <c r="L30" s="2"/>
      <c r="M30" s="2"/>
      <c r="N30" s="5"/>
      <c r="O30" s="5"/>
      <c r="P30" s="5"/>
      <c r="Q30" s="5"/>
      <c r="R30" s="5"/>
      <c r="S30" s="5"/>
      <c r="T30" s="5"/>
      <c r="U30" s="5"/>
      <c r="V30" s="5"/>
      <c r="W30" s="5"/>
      <c r="X30" s="15"/>
    </row>
    <row r="31" spans="1:25" x14ac:dyDescent="0.25">
      <c r="A31" s="2" t="s">
        <v>62</v>
      </c>
      <c r="B31" s="2"/>
      <c r="C31" s="6">
        <v>0.36</v>
      </c>
      <c r="D31" s="6">
        <v>0.36</v>
      </c>
      <c r="E31" s="6">
        <v>0.36</v>
      </c>
      <c r="F31" s="6">
        <v>0.36</v>
      </c>
      <c r="G31" s="6">
        <v>0.36</v>
      </c>
      <c r="H31" s="6">
        <v>0.36</v>
      </c>
      <c r="I31" s="6">
        <v>0.36</v>
      </c>
      <c r="J31" s="6">
        <v>0.36</v>
      </c>
      <c r="K31" s="6">
        <v>0.36</v>
      </c>
      <c r="L31" s="6">
        <v>0.36</v>
      </c>
      <c r="M31" s="6">
        <v>0.36</v>
      </c>
      <c r="N31" s="6">
        <v>0.36</v>
      </c>
      <c r="O31" s="6">
        <v>0.36</v>
      </c>
      <c r="P31" s="6">
        <v>0.36</v>
      </c>
      <c r="Q31" s="6">
        <v>0.36</v>
      </c>
      <c r="R31" s="6">
        <v>0.36</v>
      </c>
      <c r="S31" s="6">
        <v>0.36</v>
      </c>
      <c r="T31" s="6">
        <v>0.36</v>
      </c>
      <c r="U31" s="6">
        <v>0.36</v>
      </c>
      <c r="V31" s="6">
        <v>0.38</v>
      </c>
      <c r="W31" s="6">
        <v>0.36</v>
      </c>
      <c r="X31" s="15"/>
    </row>
    <row r="32" spans="1:25" x14ac:dyDescent="0.25">
      <c r="A32" s="2" t="s">
        <v>63</v>
      </c>
      <c r="B32" s="2"/>
      <c r="C32" s="6">
        <v>0.11070000000000001</v>
      </c>
      <c r="D32" s="6">
        <v>9.5699999999999993E-2</v>
      </c>
      <c r="E32" s="6">
        <v>0.10667381202328603</v>
      </c>
      <c r="F32" s="6">
        <v>0.10414</v>
      </c>
      <c r="G32" s="6">
        <v>0.1069</v>
      </c>
      <c r="H32" s="6">
        <v>0.1046</v>
      </c>
      <c r="I32" s="6">
        <v>9.8900000000000002E-2</v>
      </c>
      <c r="J32" s="6">
        <v>9.819E-2</v>
      </c>
      <c r="K32" s="6">
        <v>9.2399999999999996E-2</v>
      </c>
      <c r="L32" s="6">
        <v>9.4229999999999994E-2</v>
      </c>
      <c r="M32" s="6">
        <v>9.1600000000000001E-2</v>
      </c>
      <c r="N32" s="6">
        <v>0.10269</v>
      </c>
      <c r="O32" s="6">
        <v>9.64E-2</v>
      </c>
      <c r="P32" s="6">
        <v>0.10721</v>
      </c>
      <c r="Q32" s="6">
        <v>0.10475</v>
      </c>
      <c r="R32" s="6">
        <v>8.7169999999999997E-2</v>
      </c>
      <c r="S32" s="6">
        <v>9.1679999999999998E-2</v>
      </c>
      <c r="T32" s="6">
        <v>8.6599999999999996E-2</v>
      </c>
      <c r="U32" s="6">
        <v>8.6599999999999996E-2</v>
      </c>
      <c r="V32" s="6">
        <v>8.6599999999999996E-2</v>
      </c>
      <c r="W32" s="6">
        <v>8.6599999999999996E-2</v>
      </c>
      <c r="X32" s="15"/>
    </row>
    <row r="33" spans="1:24" x14ac:dyDescent="0.25">
      <c r="A33" s="2"/>
      <c r="B33" s="2"/>
      <c r="C33" s="2"/>
      <c r="D33" s="2"/>
      <c r="E33" s="2"/>
      <c r="F33" s="2"/>
      <c r="G33" s="5"/>
      <c r="H33" s="5"/>
      <c r="I33" s="5"/>
      <c r="J33" s="5"/>
      <c r="K33" s="2"/>
      <c r="L33" s="2"/>
      <c r="M33" s="5"/>
      <c r="N33" s="5"/>
      <c r="O33" s="5"/>
      <c r="P33" s="5"/>
      <c r="Q33" s="5"/>
      <c r="R33" s="5"/>
      <c r="S33" s="5"/>
      <c r="T33" s="5"/>
      <c r="U33" s="5"/>
      <c r="V33" s="5"/>
      <c r="W33" s="5"/>
      <c r="X33" s="15"/>
    </row>
    <row r="34" spans="1:24" ht="13" x14ac:dyDescent="0.3">
      <c r="A34" s="3" t="s">
        <v>64</v>
      </c>
      <c r="B34" s="2"/>
      <c r="C34" s="2"/>
      <c r="D34" s="2"/>
      <c r="E34" s="2"/>
      <c r="F34" s="2"/>
      <c r="G34" s="5"/>
      <c r="H34" s="5"/>
      <c r="I34" s="5"/>
      <c r="J34" s="5"/>
      <c r="K34" s="2"/>
      <c r="L34" s="2"/>
      <c r="M34" s="5"/>
      <c r="N34" s="5"/>
      <c r="O34" s="5"/>
      <c r="P34" s="5"/>
      <c r="Q34" s="5"/>
      <c r="R34" s="5"/>
      <c r="S34" s="5"/>
      <c r="T34" s="5"/>
      <c r="U34" s="5"/>
      <c r="V34" s="5"/>
      <c r="W34" s="5"/>
      <c r="X34" s="15"/>
    </row>
    <row r="35" spans="1:24" x14ac:dyDescent="0.25">
      <c r="A35" s="2"/>
      <c r="B35" s="2"/>
      <c r="C35" s="2"/>
      <c r="D35" s="2"/>
      <c r="E35" s="2"/>
      <c r="F35" s="2"/>
      <c r="G35" s="5"/>
      <c r="H35" s="5"/>
      <c r="I35" s="5"/>
      <c r="J35" s="5"/>
      <c r="K35" s="2"/>
      <c r="L35" s="2"/>
      <c r="M35" s="5"/>
      <c r="N35" s="5"/>
      <c r="O35" s="5"/>
      <c r="P35" s="5"/>
      <c r="Q35" s="5"/>
      <c r="R35" s="5"/>
      <c r="S35" s="5"/>
      <c r="T35" s="5"/>
      <c r="U35" s="5"/>
      <c r="V35" s="5"/>
      <c r="W35" s="5"/>
      <c r="X35" s="15"/>
    </row>
    <row r="36" spans="1:24" x14ac:dyDescent="0.25">
      <c r="A36" s="2"/>
      <c r="B36" s="13" t="s">
        <v>65</v>
      </c>
      <c r="C36" s="14">
        <v>0</v>
      </c>
      <c r="D36" s="14">
        <v>-108.5</v>
      </c>
      <c r="E36" s="14">
        <v>0</v>
      </c>
      <c r="F36" s="14">
        <v>47.1</v>
      </c>
      <c r="G36" s="14">
        <v>0</v>
      </c>
      <c r="H36" s="14">
        <v>218.9</v>
      </c>
      <c r="I36" s="14">
        <v>0</v>
      </c>
      <c r="J36" s="14">
        <v>125.19999999999999</v>
      </c>
      <c r="K36" s="14">
        <v>0</v>
      </c>
      <c r="L36" s="14">
        <v>-48.7</v>
      </c>
      <c r="M36" s="14">
        <v>0</v>
      </c>
      <c r="N36" s="14">
        <v>-42.5</v>
      </c>
      <c r="O36" s="14">
        <v>0</v>
      </c>
      <c r="P36" s="14">
        <v>72.199999999999989</v>
      </c>
      <c r="Q36" s="14">
        <v>0</v>
      </c>
      <c r="R36" s="14">
        <v>0</v>
      </c>
      <c r="S36" s="14">
        <v>0</v>
      </c>
      <c r="T36" s="14">
        <v>0</v>
      </c>
      <c r="U36" s="14">
        <v>0</v>
      </c>
      <c r="V36" s="14">
        <v>0</v>
      </c>
      <c r="W36" s="14">
        <v>0</v>
      </c>
      <c r="X36" s="15"/>
    </row>
    <row r="37" spans="1:24" x14ac:dyDescent="0.25">
      <c r="A37" s="2"/>
      <c r="B37" s="13" t="s">
        <v>66</v>
      </c>
      <c r="C37" s="14">
        <v>0</v>
      </c>
      <c r="D37" s="14">
        <v>76.8</v>
      </c>
      <c r="E37" s="14">
        <v>0</v>
      </c>
      <c r="F37" s="14">
        <v>-34</v>
      </c>
      <c r="G37" s="14">
        <v>0</v>
      </c>
      <c r="H37" s="14">
        <v>-170.6</v>
      </c>
      <c r="I37" s="14">
        <v>0</v>
      </c>
      <c r="J37" s="14">
        <v>-110.5</v>
      </c>
      <c r="K37" s="14">
        <v>0</v>
      </c>
      <c r="L37" s="14">
        <v>30.4</v>
      </c>
      <c r="M37" s="14">
        <v>0</v>
      </c>
      <c r="N37" s="14">
        <v>27.2</v>
      </c>
      <c r="O37" s="14">
        <v>0</v>
      </c>
      <c r="P37" s="14">
        <v>-46.7</v>
      </c>
      <c r="Q37" s="14">
        <v>0</v>
      </c>
      <c r="R37" s="14">
        <v>0</v>
      </c>
      <c r="S37" s="14">
        <v>0</v>
      </c>
      <c r="T37" s="14">
        <v>0</v>
      </c>
      <c r="U37" s="14">
        <v>0</v>
      </c>
      <c r="V37" s="14">
        <v>0</v>
      </c>
      <c r="W37" s="14">
        <v>0</v>
      </c>
      <c r="X37" s="15"/>
    </row>
    <row r="38" spans="1:24" x14ac:dyDescent="0.25">
      <c r="A38" s="2"/>
      <c r="B38" s="13" t="s">
        <v>67</v>
      </c>
      <c r="C38" s="14">
        <v>0</v>
      </c>
      <c r="D38" s="14">
        <v>8.400500000000001</v>
      </c>
      <c r="E38" s="14">
        <v>0</v>
      </c>
      <c r="F38" s="14">
        <v>-3.4715000000000007</v>
      </c>
      <c r="G38" s="14">
        <v>0</v>
      </c>
      <c r="H38" s="14">
        <v>-12.799500000000004</v>
      </c>
      <c r="I38" s="14">
        <v>0</v>
      </c>
      <c r="J38" s="14">
        <v>-3.8954999999999971</v>
      </c>
      <c r="K38" s="14">
        <v>0</v>
      </c>
      <c r="L38" s="14">
        <v>4.8495000000000017</v>
      </c>
      <c r="M38" s="14">
        <v>0</v>
      </c>
      <c r="N38" s="14">
        <v>4.0545</v>
      </c>
      <c r="O38" s="14">
        <v>0</v>
      </c>
      <c r="P38" s="14">
        <v>-6.7574999999999967</v>
      </c>
      <c r="Q38" s="14">
        <v>0</v>
      </c>
      <c r="R38" s="14">
        <v>0</v>
      </c>
      <c r="S38" s="14">
        <v>0</v>
      </c>
      <c r="T38" s="14">
        <v>0</v>
      </c>
      <c r="U38" s="14">
        <v>0</v>
      </c>
      <c r="V38" s="14">
        <v>0</v>
      </c>
      <c r="W38" s="14">
        <v>0</v>
      </c>
      <c r="X38" s="15"/>
    </row>
    <row r="39" spans="1:24" x14ac:dyDescent="0.25">
      <c r="A39" s="2"/>
      <c r="B39" s="18" t="s">
        <v>68</v>
      </c>
      <c r="C39" s="19">
        <v>-15.727891156462587</v>
      </c>
      <c r="D39" s="19">
        <v>-10.31</v>
      </c>
      <c r="E39" s="19">
        <v>0</v>
      </c>
      <c r="F39" s="19">
        <v>0</v>
      </c>
      <c r="G39" s="19">
        <v>-7.4244897959183671</v>
      </c>
      <c r="H39" s="19">
        <v>-12.66</v>
      </c>
      <c r="I39" s="19">
        <v>0</v>
      </c>
      <c r="J39" s="19">
        <v>-6.46</v>
      </c>
      <c r="K39" s="19">
        <v>0</v>
      </c>
      <c r="L39" s="19">
        <v>-3.38</v>
      </c>
      <c r="M39" s="19">
        <v>0</v>
      </c>
      <c r="N39" s="19">
        <v>-23.56</v>
      </c>
      <c r="O39" s="19">
        <v>0</v>
      </c>
      <c r="P39" s="19">
        <v>-28.37</v>
      </c>
      <c r="Q39" s="19">
        <v>0</v>
      </c>
      <c r="R39" s="19">
        <v>0</v>
      </c>
      <c r="S39" s="19">
        <v>0</v>
      </c>
      <c r="T39" s="19">
        <v>0</v>
      </c>
      <c r="U39" s="19">
        <v>0</v>
      </c>
      <c r="V39" s="19">
        <v>0</v>
      </c>
      <c r="W39" s="19">
        <v>0</v>
      </c>
      <c r="X39" s="15"/>
    </row>
    <row r="40" spans="1:24" x14ac:dyDescent="0.25">
      <c r="A40" s="2"/>
      <c r="B40" s="18" t="s">
        <v>69</v>
      </c>
      <c r="C40" s="19">
        <v>4.167891156462586</v>
      </c>
      <c r="D40" s="19">
        <v>2.7321500000000003</v>
      </c>
      <c r="E40" s="19">
        <v>0</v>
      </c>
      <c r="F40" s="19">
        <v>0</v>
      </c>
      <c r="G40" s="19">
        <v>1.9674897959183675</v>
      </c>
      <c r="H40" s="19">
        <v>3.3549000000000002</v>
      </c>
      <c r="I40" s="19">
        <v>0</v>
      </c>
      <c r="J40" s="19">
        <v>1.7119</v>
      </c>
      <c r="K40" s="19">
        <v>0</v>
      </c>
      <c r="L40" s="19">
        <v>0.89570000000000005</v>
      </c>
      <c r="M40" s="19">
        <v>0</v>
      </c>
      <c r="N40" s="19">
        <v>6.2434000000000003</v>
      </c>
      <c r="O40" s="19">
        <v>0</v>
      </c>
      <c r="P40" s="19">
        <v>7.5180500000000006</v>
      </c>
      <c r="Q40" s="19">
        <v>0</v>
      </c>
      <c r="R40" s="19">
        <v>0</v>
      </c>
      <c r="S40" s="19">
        <v>0</v>
      </c>
      <c r="T40" s="19">
        <v>0</v>
      </c>
      <c r="U40" s="19">
        <v>0</v>
      </c>
      <c r="V40" s="19">
        <v>0</v>
      </c>
      <c r="W40" s="19">
        <v>0</v>
      </c>
      <c r="X40" s="15"/>
    </row>
    <row r="41" spans="1:24" x14ac:dyDescent="0.25">
      <c r="A41" s="2"/>
      <c r="B41" s="2"/>
      <c r="C41" s="2"/>
      <c r="D41" s="2"/>
      <c r="E41" s="2"/>
      <c r="F41" s="2"/>
      <c r="G41" s="5"/>
      <c r="H41" s="5"/>
      <c r="I41" s="5"/>
      <c r="J41" s="5"/>
      <c r="K41" s="5"/>
      <c r="L41" s="5"/>
      <c r="M41" s="5"/>
      <c r="N41" s="5"/>
      <c r="O41" s="5"/>
      <c r="P41" s="5"/>
      <c r="Q41" s="5"/>
      <c r="R41" s="5"/>
      <c r="S41" s="5"/>
      <c r="T41" s="5"/>
      <c r="U41" s="5"/>
      <c r="V41" s="5"/>
      <c r="W41" s="5"/>
      <c r="X41" s="15"/>
    </row>
    <row r="42" spans="1:24" x14ac:dyDescent="0.25">
      <c r="A42" s="2"/>
      <c r="B42" s="2" t="s">
        <v>70</v>
      </c>
      <c r="C42" s="12">
        <f t="shared" ref="C42:W42" si="6">C20+SUM(C36:C38)+SUM(C39:C40)</f>
        <v>137.79999999999978</v>
      </c>
      <c r="D42" s="12">
        <f t="shared" si="6"/>
        <v>107.32265000000017</v>
      </c>
      <c r="E42" s="12">
        <f t="shared" si="6"/>
        <v>145.31</v>
      </c>
      <c r="F42" s="12">
        <f t="shared" si="6"/>
        <v>170.6284999999998</v>
      </c>
      <c r="G42" s="12">
        <f t="shared" si="6"/>
        <v>147.60300000000009</v>
      </c>
      <c r="H42" s="12">
        <f t="shared" si="6"/>
        <v>203.19540000000003</v>
      </c>
      <c r="I42" s="12">
        <f t="shared" si="6"/>
        <v>150.54999999999981</v>
      </c>
      <c r="J42" s="12">
        <f t="shared" si="6"/>
        <v>185.65640000000022</v>
      </c>
      <c r="K42" s="12">
        <f t="shared" si="6"/>
        <v>158.35999999999999</v>
      </c>
      <c r="L42" s="12">
        <f t="shared" si="6"/>
        <v>184.56520000000015</v>
      </c>
      <c r="M42" s="12">
        <f t="shared" si="6"/>
        <v>180.44000000000017</v>
      </c>
      <c r="N42" s="12">
        <f t="shared" si="6"/>
        <v>210.4378999999999</v>
      </c>
      <c r="O42" s="12">
        <f t="shared" si="6"/>
        <v>208.84000000000003</v>
      </c>
      <c r="P42" s="12">
        <f t="shared" si="6"/>
        <v>257.59055000000018</v>
      </c>
      <c r="Q42" s="12">
        <f t="shared" si="6"/>
        <v>495.49999999999966</v>
      </c>
      <c r="R42" s="12">
        <f t="shared" si="6"/>
        <v>425.60000000000093</v>
      </c>
      <c r="S42" s="12">
        <f t="shared" si="6"/>
        <v>469.4</v>
      </c>
      <c r="T42" s="12">
        <f t="shared" si="6"/>
        <v>491.9000000000002</v>
      </c>
      <c r="U42" s="12">
        <f t="shared" si="6"/>
        <v>543.10000000000059</v>
      </c>
      <c r="V42" s="12">
        <f t="shared" si="6"/>
        <v>532.60000000000014</v>
      </c>
      <c r="W42" s="12">
        <f t="shared" si="6"/>
        <v>504.59999999999951</v>
      </c>
      <c r="X42" s="15"/>
    </row>
    <row r="43" spans="1:24" x14ac:dyDescent="0.25">
      <c r="A43" s="2"/>
      <c r="B43" s="2" t="s">
        <v>71</v>
      </c>
      <c r="C43" s="12">
        <f t="shared" ref="C43:W43" si="7">C42-C19</f>
        <v>140.9099999999998</v>
      </c>
      <c r="D43" s="12">
        <f t="shared" si="7"/>
        <v>109.72265000000017</v>
      </c>
      <c r="E43" s="12">
        <f t="shared" si="7"/>
        <v>147.37</v>
      </c>
      <c r="F43" s="12">
        <f t="shared" si="7"/>
        <v>173.02849999999981</v>
      </c>
      <c r="G43" s="12">
        <f t="shared" si="7"/>
        <v>150.43300000000011</v>
      </c>
      <c r="H43" s="12">
        <f t="shared" si="7"/>
        <v>205.59540000000004</v>
      </c>
      <c r="I43" s="12">
        <f t="shared" si="7"/>
        <v>153.20999999999981</v>
      </c>
      <c r="J43" s="12">
        <f t="shared" si="7"/>
        <v>187.85640000000021</v>
      </c>
      <c r="K43" s="12">
        <f t="shared" si="7"/>
        <v>160.95999999999998</v>
      </c>
      <c r="L43" s="12">
        <f t="shared" si="7"/>
        <v>186.76520000000014</v>
      </c>
      <c r="M43" s="12">
        <f t="shared" si="7"/>
        <v>183.21000000000018</v>
      </c>
      <c r="N43" s="12">
        <f t="shared" si="7"/>
        <v>212.73789999999991</v>
      </c>
      <c r="O43" s="12">
        <f t="shared" si="7"/>
        <v>211.74000000000004</v>
      </c>
      <c r="P43" s="12">
        <f t="shared" si="7"/>
        <v>260.1905500000002</v>
      </c>
      <c r="Q43" s="12">
        <f t="shared" si="7"/>
        <v>495.49999999999966</v>
      </c>
      <c r="R43" s="12">
        <f t="shared" si="7"/>
        <v>425.60000000000093</v>
      </c>
      <c r="S43" s="12">
        <f t="shared" si="7"/>
        <v>469.4</v>
      </c>
      <c r="T43" s="12">
        <f t="shared" si="7"/>
        <v>491.9000000000002</v>
      </c>
      <c r="U43" s="12">
        <f t="shared" si="7"/>
        <v>543.10000000000059</v>
      </c>
      <c r="V43" s="12">
        <f t="shared" si="7"/>
        <v>532.60000000000014</v>
      </c>
      <c r="W43" s="12">
        <f t="shared" si="7"/>
        <v>504.59999999999951</v>
      </c>
      <c r="X43" s="15"/>
    </row>
    <row r="44" spans="1:24" x14ac:dyDescent="0.25">
      <c r="A44" s="2"/>
      <c r="B44" s="2" t="s">
        <v>72</v>
      </c>
      <c r="C44" s="12">
        <f t="shared" ref="C44:W44" si="8">C43-C17-C18-C40-C38</f>
        <v>309.16210884353723</v>
      </c>
      <c r="D44" s="12">
        <f t="shared" si="8"/>
        <v>288.39000000000016</v>
      </c>
      <c r="E44" s="12">
        <f t="shared" si="8"/>
        <v>320.87</v>
      </c>
      <c r="F44" s="12">
        <f t="shared" si="8"/>
        <v>370.49999999999983</v>
      </c>
      <c r="G44" s="12">
        <f t="shared" si="8"/>
        <v>323.15551020408174</v>
      </c>
      <c r="H44" s="12">
        <f t="shared" si="8"/>
        <v>372.6400000000001</v>
      </c>
      <c r="I44" s="12">
        <f t="shared" si="8"/>
        <v>323.1599999999998</v>
      </c>
      <c r="J44" s="12">
        <f t="shared" si="8"/>
        <v>368.94000000000017</v>
      </c>
      <c r="K44" s="12">
        <f t="shared" si="8"/>
        <v>326.07</v>
      </c>
      <c r="L44" s="12">
        <f t="shared" si="8"/>
        <v>376.2200000000002</v>
      </c>
      <c r="M44" s="12">
        <f t="shared" si="8"/>
        <v>345.08000000000015</v>
      </c>
      <c r="N44" s="12">
        <f t="shared" si="8"/>
        <v>388.7399999999999</v>
      </c>
      <c r="O44" s="12">
        <f t="shared" si="8"/>
        <v>370.91</v>
      </c>
      <c r="P44" s="12">
        <f t="shared" si="8"/>
        <v>487.83000000000021</v>
      </c>
      <c r="Q44" s="12">
        <f t="shared" si="8"/>
        <v>924.49999999999966</v>
      </c>
      <c r="R44" s="12">
        <f t="shared" si="8"/>
        <v>846.50000000000091</v>
      </c>
      <c r="S44" s="12">
        <f t="shared" si="8"/>
        <v>891.09999999999991</v>
      </c>
      <c r="T44" s="12">
        <f t="shared" si="8"/>
        <v>927.4000000000002</v>
      </c>
      <c r="U44" s="12">
        <f t="shared" si="8"/>
        <v>1008.0000000000006</v>
      </c>
      <c r="V44" s="12">
        <f t="shared" si="8"/>
        <v>1075.5000000000002</v>
      </c>
      <c r="W44" s="12">
        <f t="shared" si="8"/>
        <v>1054.2999999999995</v>
      </c>
      <c r="X44" s="15"/>
    </row>
    <row r="45" spans="1:24" x14ac:dyDescent="0.25">
      <c r="A45" s="2"/>
      <c r="B45" s="2" t="s">
        <v>73</v>
      </c>
      <c r="C45" s="12">
        <f t="shared" ref="C45:W45" si="9">C44-C14</f>
        <v>510.02210884353724</v>
      </c>
      <c r="D45" s="12">
        <f t="shared" si="9"/>
        <v>581.29000000000019</v>
      </c>
      <c r="E45" s="12">
        <f t="shared" si="9"/>
        <v>513.83000000000004</v>
      </c>
      <c r="F45" s="12">
        <f t="shared" si="9"/>
        <v>648.49999999999977</v>
      </c>
      <c r="G45" s="12">
        <f t="shared" si="9"/>
        <v>523.52551020408168</v>
      </c>
      <c r="H45" s="12">
        <f t="shared" si="9"/>
        <v>628.54000000000008</v>
      </c>
      <c r="I45" s="12">
        <f t="shared" si="9"/>
        <v>535.37999999999977</v>
      </c>
      <c r="J45" s="12">
        <f t="shared" si="9"/>
        <v>628.6400000000001</v>
      </c>
      <c r="K45" s="12">
        <f t="shared" si="9"/>
        <v>554.47</v>
      </c>
      <c r="L45" s="12">
        <f t="shared" si="9"/>
        <v>668.92000000000019</v>
      </c>
      <c r="M45" s="12">
        <f t="shared" si="9"/>
        <v>599.96000000000015</v>
      </c>
      <c r="N45" s="12">
        <f t="shared" si="9"/>
        <v>690.04</v>
      </c>
      <c r="O45" s="12">
        <f t="shared" si="9"/>
        <v>647.78</v>
      </c>
      <c r="P45" s="12">
        <f t="shared" si="9"/>
        <v>782.5300000000002</v>
      </c>
      <c r="Q45" s="12">
        <f t="shared" si="9"/>
        <v>1526.1999999999998</v>
      </c>
      <c r="R45" s="12">
        <f t="shared" si="9"/>
        <v>1464.700000000001</v>
      </c>
      <c r="S45" s="12">
        <f t="shared" si="9"/>
        <v>1531.1999999999998</v>
      </c>
      <c r="T45" s="12">
        <f t="shared" si="9"/>
        <v>1632.8000000000002</v>
      </c>
      <c r="U45" s="12">
        <f t="shared" si="9"/>
        <v>1733.4000000000005</v>
      </c>
      <c r="V45" s="12">
        <f t="shared" si="9"/>
        <v>1996.5000000000002</v>
      </c>
      <c r="W45" s="12">
        <f t="shared" si="9"/>
        <v>1975.2999999999995</v>
      </c>
      <c r="X45" s="15"/>
    </row>
    <row r="46" spans="1:24" x14ac:dyDescent="0.25">
      <c r="A46" s="2"/>
      <c r="B46" s="2"/>
      <c r="C46" s="2"/>
      <c r="D46" s="2"/>
      <c r="E46" s="2"/>
      <c r="F46" s="2"/>
      <c r="G46" s="5"/>
      <c r="H46" s="5"/>
      <c r="I46" s="5"/>
      <c r="J46" s="5"/>
      <c r="K46" s="2"/>
      <c r="L46" s="2"/>
      <c r="M46" s="5"/>
      <c r="N46" s="5"/>
      <c r="O46" s="5"/>
      <c r="P46" s="5"/>
      <c r="Q46" s="5"/>
      <c r="R46" s="5"/>
      <c r="S46" s="5"/>
      <c r="T46" s="5"/>
      <c r="U46" s="5"/>
      <c r="V46" s="5"/>
      <c r="W46" s="5"/>
      <c r="X46" s="15"/>
    </row>
    <row r="47" spans="1:24" ht="13" x14ac:dyDescent="0.3">
      <c r="A47" s="3" t="s">
        <v>74</v>
      </c>
      <c r="B47" s="2"/>
      <c r="C47" s="2"/>
      <c r="D47" s="2"/>
      <c r="E47" s="2"/>
      <c r="F47" s="2"/>
      <c r="G47" s="5"/>
      <c r="H47" s="5"/>
      <c r="I47" s="5"/>
      <c r="J47" s="5"/>
      <c r="K47" s="2"/>
      <c r="L47" s="2"/>
      <c r="M47" s="5"/>
      <c r="N47" s="5"/>
      <c r="O47" s="5"/>
      <c r="P47" s="5"/>
      <c r="Q47" s="5"/>
      <c r="R47" s="5"/>
      <c r="S47" s="5"/>
      <c r="T47" s="5"/>
      <c r="U47" s="5"/>
      <c r="V47" s="5"/>
      <c r="W47" s="5"/>
      <c r="X47" s="15"/>
    </row>
    <row r="48" spans="1:24" x14ac:dyDescent="0.25">
      <c r="A48" s="2"/>
      <c r="B48" s="2" t="s">
        <v>75</v>
      </c>
      <c r="C48" s="11">
        <f t="shared" ref="C48:D48" si="10">C43</f>
        <v>140.9099999999998</v>
      </c>
      <c r="D48" s="11">
        <f t="shared" si="10"/>
        <v>109.72265000000017</v>
      </c>
      <c r="E48" s="11">
        <f>E43</f>
        <v>147.37</v>
      </c>
      <c r="F48" s="11">
        <f t="shared" ref="F48:R48" si="11">F43</f>
        <v>173.02849999999981</v>
      </c>
      <c r="G48" s="11">
        <f t="shared" si="11"/>
        <v>150.43300000000011</v>
      </c>
      <c r="H48" s="11">
        <f t="shared" si="11"/>
        <v>205.59540000000004</v>
      </c>
      <c r="I48" s="11">
        <f t="shared" si="11"/>
        <v>153.20999999999981</v>
      </c>
      <c r="J48" s="11">
        <f t="shared" si="11"/>
        <v>187.85640000000021</v>
      </c>
      <c r="K48" s="11">
        <f t="shared" si="11"/>
        <v>160.95999999999998</v>
      </c>
      <c r="L48" s="11">
        <f t="shared" si="11"/>
        <v>186.76520000000014</v>
      </c>
      <c r="M48" s="11">
        <f t="shared" si="11"/>
        <v>183.21000000000018</v>
      </c>
      <c r="N48" s="11">
        <f t="shared" si="11"/>
        <v>212.73789999999991</v>
      </c>
      <c r="O48" s="11">
        <f t="shared" si="11"/>
        <v>211.74000000000004</v>
      </c>
      <c r="P48" s="11">
        <f t="shared" si="11"/>
        <v>260.1905500000002</v>
      </c>
      <c r="Q48" s="11">
        <f t="shared" si="11"/>
        <v>495.49999999999966</v>
      </c>
      <c r="R48" s="11">
        <f t="shared" si="11"/>
        <v>425.60000000000093</v>
      </c>
      <c r="S48" s="11">
        <f t="shared" ref="S48:U48" si="12">S43</f>
        <v>469.4</v>
      </c>
      <c r="T48" s="11">
        <f t="shared" si="12"/>
        <v>491.9000000000002</v>
      </c>
      <c r="U48" s="11">
        <f t="shared" si="12"/>
        <v>543.10000000000059</v>
      </c>
      <c r="V48" s="11">
        <f t="shared" ref="V48:W48" si="13">V43</f>
        <v>532.60000000000014</v>
      </c>
      <c r="W48" s="11">
        <f t="shared" si="13"/>
        <v>504.59999999999951</v>
      </c>
      <c r="X48" s="15"/>
    </row>
    <row r="49" spans="1:24" x14ac:dyDescent="0.25">
      <c r="A49" s="2"/>
      <c r="B49" s="4" t="s">
        <v>49</v>
      </c>
      <c r="C49" s="20">
        <f t="shared" ref="C49:W49" si="14">-C14</f>
        <v>200.86</v>
      </c>
      <c r="D49" s="20">
        <f t="shared" si="14"/>
        <v>292.89999999999998</v>
      </c>
      <c r="E49" s="20">
        <f t="shared" si="14"/>
        <v>192.96</v>
      </c>
      <c r="F49" s="20">
        <f t="shared" si="14"/>
        <v>278</v>
      </c>
      <c r="G49" s="20">
        <f t="shared" si="14"/>
        <v>200.37</v>
      </c>
      <c r="H49" s="20">
        <f t="shared" si="14"/>
        <v>255.9</v>
      </c>
      <c r="I49" s="20">
        <f t="shared" si="14"/>
        <v>212.22</v>
      </c>
      <c r="J49" s="20">
        <f t="shared" si="14"/>
        <v>259.7</v>
      </c>
      <c r="K49" s="20">
        <f t="shared" si="14"/>
        <v>228.4</v>
      </c>
      <c r="L49" s="20">
        <f t="shared" si="14"/>
        <v>292.7</v>
      </c>
      <c r="M49" s="20">
        <f t="shared" si="14"/>
        <v>254.88</v>
      </c>
      <c r="N49" s="20">
        <f t="shared" si="14"/>
        <v>301.3</v>
      </c>
      <c r="O49" s="20">
        <f t="shared" si="14"/>
        <v>276.87</v>
      </c>
      <c r="P49" s="20">
        <f t="shared" si="14"/>
        <v>294.7</v>
      </c>
      <c r="Q49" s="20">
        <f t="shared" si="14"/>
        <v>601.70000000000005</v>
      </c>
      <c r="R49" s="20">
        <f t="shared" si="14"/>
        <v>618.20000000000005</v>
      </c>
      <c r="S49" s="20">
        <f t="shared" si="14"/>
        <v>640.1</v>
      </c>
      <c r="T49" s="20">
        <f t="shared" si="14"/>
        <v>705.4</v>
      </c>
      <c r="U49" s="20">
        <f t="shared" si="14"/>
        <v>725.4</v>
      </c>
      <c r="V49" s="20">
        <f t="shared" si="14"/>
        <v>921</v>
      </c>
      <c r="W49" s="20">
        <f t="shared" si="14"/>
        <v>921</v>
      </c>
      <c r="X49" s="15"/>
    </row>
    <row r="50" spans="1:24" x14ac:dyDescent="0.25">
      <c r="A50" s="2"/>
      <c r="B50" s="2"/>
      <c r="C50" s="11">
        <f t="shared" ref="C50:D50" si="15">SUM(C48:C49)</f>
        <v>341.76999999999981</v>
      </c>
      <c r="D50" s="11">
        <f t="shared" si="15"/>
        <v>402.62265000000014</v>
      </c>
      <c r="E50" s="11">
        <f t="shared" ref="E50:R50" si="16">SUM(E48:E49)</f>
        <v>340.33000000000004</v>
      </c>
      <c r="F50" s="11">
        <f t="shared" si="16"/>
        <v>451.02849999999978</v>
      </c>
      <c r="G50" s="11">
        <f t="shared" si="16"/>
        <v>350.80300000000011</v>
      </c>
      <c r="H50" s="11">
        <f t="shared" si="16"/>
        <v>461.49540000000002</v>
      </c>
      <c r="I50" s="11">
        <f t="shared" si="16"/>
        <v>365.42999999999984</v>
      </c>
      <c r="J50" s="11">
        <f t="shared" si="16"/>
        <v>447.55640000000017</v>
      </c>
      <c r="K50" s="11">
        <f t="shared" si="16"/>
        <v>389.36</v>
      </c>
      <c r="L50" s="11">
        <f t="shared" si="16"/>
        <v>479.4652000000001</v>
      </c>
      <c r="M50" s="11">
        <f t="shared" si="16"/>
        <v>438.09000000000015</v>
      </c>
      <c r="N50" s="11">
        <f t="shared" si="16"/>
        <v>514.03789999999992</v>
      </c>
      <c r="O50" s="11">
        <f t="shared" si="16"/>
        <v>488.61</v>
      </c>
      <c r="P50" s="11">
        <f t="shared" si="16"/>
        <v>554.89055000000019</v>
      </c>
      <c r="Q50" s="11">
        <f t="shared" si="16"/>
        <v>1097.1999999999998</v>
      </c>
      <c r="R50" s="11">
        <f t="shared" si="16"/>
        <v>1043.8000000000011</v>
      </c>
      <c r="S50" s="11">
        <f t="shared" ref="S50:U50" si="17">SUM(S48:S49)</f>
        <v>1109.5</v>
      </c>
      <c r="T50" s="11">
        <f t="shared" si="17"/>
        <v>1197.3000000000002</v>
      </c>
      <c r="U50" s="11">
        <f t="shared" si="17"/>
        <v>1268.5000000000005</v>
      </c>
      <c r="V50" s="11">
        <f t="shared" ref="V50:W50" si="18">SUM(V48:V49)</f>
        <v>1453.6000000000001</v>
      </c>
      <c r="W50" s="11">
        <f t="shared" si="18"/>
        <v>1425.5999999999995</v>
      </c>
      <c r="X50" s="15"/>
    </row>
    <row r="51" spans="1:24" x14ac:dyDescent="0.25">
      <c r="A51" s="2"/>
      <c r="B51" s="2"/>
      <c r="C51" s="2"/>
      <c r="D51" s="2"/>
      <c r="E51" s="2"/>
      <c r="F51" s="2"/>
      <c r="G51" s="2"/>
      <c r="H51" s="2"/>
      <c r="I51" s="2"/>
      <c r="J51" s="2"/>
      <c r="K51" s="2"/>
      <c r="L51" s="2"/>
      <c r="M51" s="2"/>
      <c r="N51" s="2"/>
      <c r="O51" s="2"/>
      <c r="P51" s="2"/>
      <c r="Q51" s="2"/>
      <c r="R51" s="2"/>
      <c r="S51" s="2"/>
      <c r="T51" s="2"/>
      <c r="U51" s="2"/>
      <c r="V51" s="2"/>
      <c r="W51" s="2"/>
      <c r="X51" s="15"/>
    </row>
    <row r="52" spans="1:24" ht="13" x14ac:dyDescent="0.3">
      <c r="A52" s="3" t="s">
        <v>76</v>
      </c>
      <c r="B52" s="2"/>
      <c r="C52" s="2"/>
      <c r="D52" s="2"/>
      <c r="E52" s="2"/>
      <c r="F52" s="2"/>
      <c r="G52" s="2"/>
      <c r="H52" s="2"/>
      <c r="I52" s="2"/>
      <c r="J52" s="2"/>
      <c r="K52" s="2"/>
      <c r="L52" s="2"/>
      <c r="M52" s="2"/>
      <c r="N52" s="2"/>
      <c r="O52" s="2"/>
      <c r="P52" s="2"/>
      <c r="Q52" s="2"/>
      <c r="R52" s="2"/>
      <c r="S52" s="2" t="s">
        <v>77</v>
      </c>
      <c r="T52" s="2" t="s">
        <v>78</v>
      </c>
      <c r="U52" s="2" t="s">
        <v>79</v>
      </c>
      <c r="V52" s="2" t="s">
        <v>80</v>
      </c>
      <c r="W52" s="2" t="s">
        <v>81</v>
      </c>
    </row>
    <row r="53" spans="1:24" x14ac:dyDescent="0.25">
      <c r="A53" s="2"/>
      <c r="B53" s="2"/>
      <c r="C53" s="2"/>
      <c r="D53" s="2"/>
      <c r="E53" s="2"/>
      <c r="F53" s="2"/>
      <c r="G53" s="2"/>
      <c r="H53" s="2"/>
      <c r="I53" s="2"/>
      <c r="J53" s="2"/>
      <c r="K53" s="2"/>
      <c r="L53" s="2"/>
      <c r="M53" s="2"/>
      <c r="N53" s="2"/>
      <c r="O53" s="2"/>
      <c r="P53" s="2"/>
      <c r="Q53" s="2"/>
      <c r="R53" s="2"/>
      <c r="S53" s="2"/>
      <c r="T53" s="2"/>
      <c r="U53" s="2"/>
      <c r="V53" s="2"/>
      <c r="W53" s="2"/>
    </row>
    <row r="54" spans="1:24" x14ac:dyDescent="0.25">
      <c r="A54" s="2" t="s">
        <v>82</v>
      </c>
      <c r="B54" s="2"/>
      <c r="C54" s="23">
        <f t="shared" ref="C54:W54" si="19">(C50-C17)/-C17</f>
        <v>3.3513587891296854</v>
      </c>
      <c r="D54" s="23">
        <f t="shared" si="19"/>
        <v>3.8293931834153208</v>
      </c>
      <c r="E54" s="23">
        <f t="shared" si="19"/>
        <v>3.2934833883684882</v>
      </c>
      <c r="F54" s="23">
        <f t="shared" si="19"/>
        <v>4.0934739368998612</v>
      </c>
      <c r="G54" s="23">
        <f t="shared" si="19"/>
        <v>3.3242761545087132</v>
      </c>
      <c r="H54" s="23">
        <f t="shared" si="19"/>
        <v>4.0461742574257418</v>
      </c>
      <c r="I54" s="23">
        <f t="shared" si="19"/>
        <v>3.3638657092955548</v>
      </c>
      <c r="J54" s="23">
        <f t="shared" si="19"/>
        <v>3.8059962382445152</v>
      </c>
      <c r="K54" s="23">
        <f t="shared" si="19"/>
        <v>3.4183850931677018</v>
      </c>
      <c r="L54" s="23">
        <f t="shared" si="19"/>
        <v>3.6951388420460938</v>
      </c>
      <c r="M54" s="23">
        <f t="shared" si="19"/>
        <v>3.6209392760993131</v>
      </c>
      <c r="N54" s="23">
        <f t="shared" si="19"/>
        <v>3.7740847274689688</v>
      </c>
      <c r="O54" s="23">
        <f t="shared" si="19"/>
        <v>3.9528615458995593</v>
      </c>
      <c r="P54" s="23">
        <f t="shared" si="19"/>
        <v>3.9158725696269059</v>
      </c>
      <c r="Q54" s="23">
        <f t="shared" si="19"/>
        <v>3.9726361419669458</v>
      </c>
      <c r="R54" s="23">
        <f t="shared" si="19"/>
        <v>3.7346083311501208</v>
      </c>
      <c r="S54" s="23">
        <f t="shared" si="19"/>
        <v>3.9205053961568832</v>
      </c>
      <c r="T54" s="23">
        <f t="shared" si="19"/>
        <v>3.9828101644245151</v>
      </c>
      <c r="U54" s="23">
        <f t="shared" si="19"/>
        <v>4.0492788461538476</v>
      </c>
      <c r="V54" s="23">
        <f t="shared" si="19"/>
        <v>4.442918048318333</v>
      </c>
      <c r="W54" s="23">
        <f t="shared" si="19"/>
        <v>4.2481203007518786</v>
      </c>
    </row>
    <row r="55" spans="1:24" x14ac:dyDescent="0.25">
      <c r="A55" s="2" t="s">
        <v>83</v>
      </c>
      <c r="B55" s="2"/>
      <c r="C55" s="24">
        <f t="shared" ref="C55:W55" si="20">C44/-C17</f>
        <v>2.1270182926971941</v>
      </c>
      <c r="D55" s="24">
        <f t="shared" si="20"/>
        <v>2.0266338721011961</v>
      </c>
      <c r="E55" s="24">
        <f t="shared" si="20"/>
        <v>2.1623424759080798</v>
      </c>
      <c r="F55" s="24">
        <f t="shared" si="20"/>
        <v>2.5411522633744843</v>
      </c>
      <c r="G55" s="24">
        <f t="shared" si="20"/>
        <v>2.1410952773079024</v>
      </c>
      <c r="H55" s="24">
        <f t="shared" si="20"/>
        <v>2.4596699669966999</v>
      </c>
      <c r="I55" s="24">
        <f t="shared" si="20"/>
        <v>2.090432757616921</v>
      </c>
      <c r="J55" s="24">
        <f t="shared" si="20"/>
        <v>2.313103448275863</v>
      </c>
      <c r="K55" s="24">
        <f t="shared" si="20"/>
        <v>2.0252795031055899</v>
      </c>
      <c r="L55" s="24">
        <f t="shared" si="20"/>
        <v>2.1147835862844304</v>
      </c>
      <c r="M55" s="24">
        <f t="shared" si="20"/>
        <v>2.0644929703858823</v>
      </c>
      <c r="N55" s="24">
        <f t="shared" si="20"/>
        <v>2.0978953049109546</v>
      </c>
      <c r="O55" s="24">
        <f t="shared" si="20"/>
        <v>2.2415543603070045</v>
      </c>
      <c r="P55" s="24">
        <f t="shared" si="20"/>
        <v>2.5634787178139793</v>
      </c>
      <c r="Q55" s="24">
        <f t="shared" si="20"/>
        <v>2.5047412625304784</v>
      </c>
      <c r="R55" s="24">
        <f t="shared" si="20"/>
        <v>2.2177102436468457</v>
      </c>
      <c r="S55" s="24">
        <f t="shared" si="20"/>
        <v>2.3456172677020266</v>
      </c>
      <c r="T55" s="24">
        <f t="shared" si="20"/>
        <v>2.3104135525660197</v>
      </c>
      <c r="U55" s="24">
        <f t="shared" si="20"/>
        <v>2.4230769230769242</v>
      </c>
      <c r="V55" s="24">
        <f t="shared" si="20"/>
        <v>2.5473709142586456</v>
      </c>
      <c r="W55" s="24">
        <f t="shared" si="20"/>
        <v>2.4021417179311908</v>
      </c>
    </row>
    <row r="56" spans="1:24" x14ac:dyDescent="0.25">
      <c r="A56" s="2" t="s">
        <v>84</v>
      </c>
      <c r="B56" s="2"/>
      <c r="C56" s="23">
        <f t="shared" ref="C56:W56" si="21">(C25+C28)/C45</f>
        <v>4.7045607600044033</v>
      </c>
      <c r="D56" s="23">
        <f t="shared" si="21"/>
        <v>4.4156961241376917</v>
      </c>
      <c r="E56" s="23">
        <f t="shared" si="21"/>
        <v>4.7129790008368522</v>
      </c>
      <c r="F56" s="23">
        <f t="shared" si="21"/>
        <v>4.2368542791056294</v>
      </c>
      <c r="G56" s="23">
        <f t="shared" si="21"/>
        <v>4.8611002719006731</v>
      </c>
      <c r="H56" s="23">
        <f t="shared" si="21"/>
        <v>4.7869666210583244</v>
      </c>
      <c r="I56" s="23">
        <f t="shared" si="21"/>
        <v>5.0546714483170847</v>
      </c>
      <c r="J56" s="23">
        <f t="shared" si="21"/>
        <v>5.1716403665054713</v>
      </c>
      <c r="K56" s="23">
        <f t="shared" si="21"/>
        <v>5.4924342164589612</v>
      </c>
      <c r="L56" s="23">
        <f t="shared" si="21"/>
        <v>5.653590862883453</v>
      </c>
      <c r="M56" s="23">
        <f t="shared" si="21"/>
        <v>5.8392226148409874</v>
      </c>
      <c r="N56" s="23">
        <f t="shared" si="21"/>
        <v>5.9963190539678877</v>
      </c>
      <c r="O56" s="23">
        <f t="shared" si="21"/>
        <v>5.9460928092871042</v>
      </c>
      <c r="P56" s="23">
        <f t="shared" si="21"/>
        <v>5.5035589689852129</v>
      </c>
      <c r="Q56" s="23">
        <f t="shared" si="21"/>
        <v>5.5097628095924529</v>
      </c>
      <c r="R56" s="23">
        <f t="shared" si="21"/>
        <v>5.925923397282717</v>
      </c>
      <c r="S56" s="23">
        <f t="shared" si="21"/>
        <v>5.9442267502612331</v>
      </c>
      <c r="T56" s="23">
        <f t="shared" si="21"/>
        <v>5.8802670259676626</v>
      </c>
      <c r="U56" s="23">
        <f t="shared" si="21"/>
        <v>5.7384331371870294</v>
      </c>
      <c r="V56" s="23">
        <f t="shared" si="21"/>
        <v>5.0259454044578007</v>
      </c>
      <c r="W56" s="23">
        <f t="shared" si="21"/>
        <v>5.2437604414519328</v>
      </c>
    </row>
    <row r="57" spans="1:24" x14ac:dyDescent="0.25">
      <c r="A57" s="2" t="s">
        <v>85</v>
      </c>
      <c r="B57" s="2"/>
      <c r="C57" s="22">
        <f t="shared" ref="C57:W57" si="22">C50/(C25+C28)</f>
        <v>0.14243799569064314</v>
      </c>
      <c r="D57" s="22">
        <f t="shared" si="22"/>
        <v>0.15685781907433388</v>
      </c>
      <c r="E57" s="22">
        <f t="shared" si="22"/>
        <v>0.1405352504676525</v>
      </c>
      <c r="F57" s="22">
        <f t="shared" si="22"/>
        <v>0.16415362498180222</v>
      </c>
      <c r="G57" s="22">
        <f t="shared" si="22"/>
        <v>0.1378449532596438</v>
      </c>
      <c r="H57" s="22">
        <f t="shared" si="22"/>
        <v>0.15338187981919704</v>
      </c>
      <c r="I57" s="22">
        <f t="shared" si="22"/>
        <v>0.13503586249200897</v>
      </c>
      <c r="J57" s="22">
        <f t="shared" si="22"/>
        <v>0.13766306788471599</v>
      </c>
      <c r="K57" s="22">
        <f t="shared" si="22"/>
        <v>0.12785226194346208</v>
      </c>
      <c r="L57" s="22">
        <f t="shared" si="22"/>
        <v>0.12678227299169709</v>
      </c>
      <c r="M57" s="22">
        <f t="shared" si="22"/>
        <v>0.12505066651442931</v>
      </c>
      <c r="N57" s="22">
        <f t="shared" si="22"/>
        <v>0.12423276216255404</v>
      </c>
      <c r="O57" s="22">
        <f t="shared" si="22"/>
        <v>0.12685369804972271</v>
      </c>
      <c r="P57" s="22">
        <f t="shared" si="22"/>
        <v>0.12884355771240166</v>
      </c>
      <c r="Q57" s="22">
        <f t="shared" si="22"/>
        <v>0.13047924842430728</v>
      </c>
      <c r="R57" s="22">
        <f t="shared" si="22"/>
        <v>0.12025761259029702</v>
      </c>
      <c r="S57" s="22">
        <f t="shared" si="22"/>
        <v>0.12189896503988223</v>
      </c>
      <c r="T57" s="22">
        <f t="shared" si="22"/>
        <v>0.12470186328934624</v>
      </c>
      <c r="U57" s="22">
        <f t="shared" si="22"/>
        <v>0.12752588720217156</v>
      </c>
      <c r="V57" s="22">
        <f t="shared" si="22"/>
        <v>0.1448631195001146</v>
      </c>
      <c r="W57" s="22">
        <f t="shared" si="22"/>
        <v>0.13763274763467845</v>
      </c>
    </row>
    <row r="58" spans="1:24" ht="13.5" customHeight="1" x14ac:dyDescent="0.25">
      <c r="A58" s="2" t="s">
        <v>86</v>
      </c>
      <c r="B58" s="2"/>
      <c r="C58" s="22">
        <f t="shared" ref="C58:W58" si="23">(C25+C28)/(C27+C25+C28)</f>
        <v>0.63999989330801166</v>
      </c>
      <c r="D58" s="22">
        <f t="shared" si="23"/>
        <v>0.64000398942801573</v>
      </c>
      <c r="E58" s="22">
        <f t="shared" si="23"/>
        <v>0.63999989428784365</v>
      </c>
      <c r="F58" s="22">
        <f t="shared" si="23"/>
        <v>0.6399888195285568</v>
      </c>
      <c r="G58" s="22">
        <f t="shared" si="23"/>
        <v>0.64000030177898704</v>
      </c>
      <c r="H58" s="22">
        <f t="shared" si="23"/>
        <v>0.63999319337204608</v>
      </c>
      <c r="I58" s="22">
        <f t="shared" si="23"/>
        <v>0.639998581023555</v>
      </c>
      <c r="J58" s="22">
        <f t="shared" si="23"/>
        <v>0.64000551202803257</v>
      </c>
      <c r="K58" s="22">
        <f t="shared" si="23"/>
        <v>0.6400002521845487</v>
      </c>
      <c r="L58" s="22">
        <f t="shared" si="23"/>
        <v>0.64000676933491285</v>
      </c>
      <c r="M58" s="22">
        <f t="shared" si="23"/>
        <v>0.63999956155654725</v>
      </c>
      <c r="N58" s="22">
        <f t="shared" si="23"/>
        <v>0.63999566912083161</v>
      </c>
      <c r="O58" s="22">
        <f t="shared" si="23"/>
        <v>0.64000053170542848</v>
      </c>
      <c r="P58" s="22">
        <f t="shared" si="23"/>
        <v>0.64000178327290014</v>
      </c>
      <c r="Q58" s="22">
        <f t="shared" si="23"/>
        <v>0.64000304437171773</v>
      </c>
      <c r="R58" s="22">
        <f t="shared" si="23"/>
        <v>0.64000147470874502</v>
      </c>
      <c r="S58" s="22">
        <f t="shared" si="23"/>
        <v>0.63999831242616867</v>
      </c>
      <c r="T58" s="22">
        <f t="shared" si="23"/>
        <v>0.63999706707727588</v>
      </c>
      <c r="U58" s="22">
        <f t="shared" si="23"/>
        <v>0.63999948527235528</v>
      </c>
      <c r="V58" s="22">
        <f t="shared" si="23"/>
        <v>0.62000210080139395</v>
      </c>
      <c r="W58" s="22">
        <f t="shared" si="23"/>
        <v>0.64000296583726202</v>
      </c>
    </row>
    <row r="59" spans="1:24" x14ac:dyDescent="0.25">
      <c r="A59" s="2" t="s">
        <v>87</v>
      </c>
      <c r="B59" s="2"/>
      <c r="C59" s="23">
        <f t="shared" ref="C59:W59" si="24">C25/C45</f>
        <v>4.5031381192625384</v>
      </c>
      <c r="D59" s="23">
        <f t="shared" si="24"/>
        <v>4.2436649520893166</v>
      </c>
      <c r="E59" s="23">
        <f t="shared" si="24"/>
        <v>4.5127571375746838</v>
      </c>
      <c r="F59" s="23">
        <f t="shared" si="24"/>
        <v>4.0826522744795692</v>
      </c>
      <c r="G59" s="23">
        <f t="shared" si="24"/>
        <v>4.6640325111342831</v>
      </c>
      <c r="H59" s="23">
        <f t="shared" si="24"/>
        <v>4.6278677570242142</v>
      </c>
      <c r="I59" s="23">
        <f t="shared" si="24"/>
        <v>4.86221001905189</v>
      </c>
      <c r="J59" s="23">
        <f t="shared" si="24"/>
        <v>5.0125668108933565</v>
      </c>
      <c r="K59" s="23">
        <f t="shared" si="24"/>
        <v>5.3059858964416469</v>
      </c>
      <c r="L59" s="23">
        <f t="shared" si="24"/>
        <v>5.5040961549961116</v>
      </c>
      <c r="M59" s="23">
        <f t="shared" si="24"/>
        <v>5.6657110474031587</v>
      </c>
      <c r="N59" s="23">
        <f t="shared" si="24"/>
        <v>5.851399918845285</v>
      </c>
      <c r="O59" s="23">
        <f t="shared" si="24"/>
        <v>5.805211645929174</v>
      </c>
      <c r="P59" s="23">
        <f t="shared" si="24"/>
        <v>5.3917421696292775</v>
      </c>
      <c r="Q59" s="23">
        <f t="shared" si="24"/>
        <v>5.5097628095924529</v>
      </c>
      <c r="R59" s="23">
        <f t="shared" si="24"/>
        <v>5.925923397282717</v>
      </c>
      <c r="S59" s="23">
        <f t="shared" si="24"/>
        <v>5.9442267502612331</v>
      </c>
      <c r="T59" s="23">
        <f t="shared" si="24"/>
        <v>5.8802670259676626</v>
      </c>
      <c r="U59" s="23">
        <f t="shared" si="24"/>
        <v>5.7384331371870294</v>
      </c>
      <c r="V59" s="23">
        <f t="shared" si="24"/>
        <v>5.0259454044578007</v>
      </c>
      <c r="W59" s="23">
        <f t="shared" si="24"/>
        <v>5.2437604414519328</v>
      </c>
    </row>
    <row r="60" spans="1:24" x14ac:dyDescent="0.25">
      <c r="A60" s="2" t="s">
        <v>88</v>
      </c>
      <c r="B60" s="2"/>
      <c r="C60" s="22">
        <f t="shared" ref="C60:W60" si="25">C50/(C25)</f>
        <v>0.14880916097008745</v>
      </c>
      <c r="D60" s="22">
        <f t="shared" si="25"/>
        <v>0.16321657613102003</v>
      </c>
      <c r="E60" s="22">
        <f t="shared" si="25"/>
        <v>0.14677051393183516</v>
      </c>
      <c r="F60" s="22">
        <f t="shared" si="25"/>
        <v>0.17035371657350046</v>
      </c>
      <c r="G60" s="22">
        <f t="shared" si="25"/>
        <v>0.14366926863630039</v>
      </c>
      <c r="H60" s="22">
        <f t="shared" si="25"/>
        <v>0.15865490924092412</v>
      </c>
      <c r="I60" s="22">
        <f t="shared" si="25"/>
        <v>0.1403810028696223</v>
      </c>
      <c r="J60" s="22">
        <f t="shared" si="25"/>
        <v>0.14203179841959956</v>
      </c>
      <c r="K60" s="22">
        <f t="shared" si="25"/>
        <v>0.13234489345719422</v>
      </c>
      <c r="L60" s="22">
        <f t="shared" si="25"/>
        <v>0.13022575913955134</v>
      </c>
      <c r="M60" s="22">
        <f t="shared" si="25"/>
        <v>0.12888032478230177</v>
      </c>
      <c r="N60" s="22">
        <f t="shared" si="25"/>
        <v>0.12730958218787922</v>
      </c>
      <c r="O60" s="22">
        <f t="shared" si="25"/>
        <v>0.12993218986836857</v>
      </c>
      <c r="P60" s="22">
        <f t="shared" si="25"/>
        <v>0.13151558352294279</v>
      </c>
      <c r="Q60" s="22">
        <f t="shared" si="25"/>
        <v>0.13047924842430728</v>
      </c>
      <c r="R60" s="22">
        <f t="shared" si="25"/>
        <v>0.12025761259029702</v>
      </c>
      <c r="S60" s="22">
        <f t="shared" si="25"/>
        <v>0.12189896503988223</v>
      </c>
      <c r="T60" s="22">
        <f t="shared" si="25"/>
        <v>0.12470186328934624</v>
      </c>
      <c r="U60" s="22">
        <f t="shared" si="25"/>
        <v>0.12752588720217156</v>
      </c>
      <c r="V60" s="22">
        <f t="shared" si="25"/>
        <v>0.1448631195001146</v>
      </c>
      <c r="W60" s="22">
        <f t="shared" si="25"/>
        <v>0.13763274763467845</v>
      </c>
    </row>
    <row r="61" spans="1:24" x14ac:dyDescent="0.25">
      <c r="A61" s="2" t="s">
        <v>89</v>
      </c>
      <c r="B61" s="2"/>
      <c r="C61" s="22">
        <f t="shared" ref="C61:W61" si="26">C25/(C25+C27+C28)</f>
        <v>0.6125987234303607</v>
      </c>
      <c r="D61" s="22">
        <f t="shared" si="26"/>
        <v>0.61507006432952682</v>
      </c>
      <c r="E61" s="22">
        <f t="shared" si="26"/>
        <v>0.6128107276696283</v>
      </c>
      <c r="F61" s="22">
        <f t="shared" si="26"/>
        <v>0.61669617068853066</v>
      </c>
      <c r="G61" s="22">
        <f t="shared" si="26"/>
        <v>0.61405485336056043</v>
      </c>
      <c r="H61" s="22">
        <f t="shared" si="26"/>
        <v>0.61872248101588923</v>
      </c>
      <c r="I61" s="22">
        <f t="shared" si="26"/>
        <v>0.61563002554157598</v>
      </c>
      <c r="J61" s="22">
        <f t="shared" si="26"/>
        <v>0.62031969762589079</v>
      </c>
      <c r="K61" s="22">
        <f t="shared" si="26"/>
        <v>0.6182745533181182</v>
      </c>
      <c r="L61" s="22">
        <f t="shared" si="26"/>
        <v>0.62308343205280081</v>
      </c>
      <c r="M61" s="22">
        <f t="shared" si="26"/>
        <v>0.62098207679702444</v>
      </c>
      <c r="N61" s="22">
        <f t="shared" si="26"/>
        <v>0.6245282435191486</v>
      </c>
      <c r="O61" s="22">
        <f t="shared" si="26"/>
        <v>0.62483695751507462</v>
      </c>
      <c r="P61" s="22">
        <f t="shared" si="26"/>
        <v>0.6269987517089699</v>
      </c>
      <c r="Q61" s="22">
        <f t="shared" si="26"/>
        <v>0.64000304437171773</v>
      </c>
      <c r="R61" s="22">
        <f t="shared" si="26"/>
        <v>0.64000147470874502</v>
      </c>
      <c r="S61" s="22">
        <f t="shared" si="26"/>
        <v>0.63999831242616867</v>
      </c>
      <c r="T61" s="22">
        <f t="shared" si="26"/>
        <v>0.63999706707727588</v>
      </c>
      <c r="U61" s="22">
        <f t="shared" si="26"/>
        <v>0.63999948527235528</v>
      </c>
      <c r="V61" s="22">
        <f t="shared" si="26"/>
        <v>0.62000210080139395</v>
      </c>
      <c r="W61" s="22">
        <f t="shared" si="26"/>
        <v>0.64000296583726202</v>
      </c>
    </row>
    <row r="62" spans="1:24" x14ac:dyDescent="0.25">
      <c r="A62" s="2" t="s">
        <v>90</v>
      </c>
      <c r="B62" s="2"/>
      <c r="C62" s="22">
        <f t="shared" ref="C62:W62" si="27">C42/(C27)</f>
        <v>0.10209827514670128</v>
      </c>
      <c r="D62" s="22">
        <f t="shared" si="27"/>
        <v>7.4333460313062871E-2</v>
      </c>
      <c r="E62" s="22">
        <f t="shared" si="27"/>
        <v>0.10667381202328603</v>
      </c>
      <c r="F62" s="22">
        <f t="shared" si="27"/>
        <v>0.11039628623188394</v>
      </c>
      <c r="G62" s="22">
        <f t="shared" si="27"/>
        <v>0.10311000272439598</v>
      </c>
      <c r="H62" s="22">
        <f t="shared" si="27"/>
        <v>0.12005636632200889</v>
      </c>
      <c r="I62" s="22">
        <f t="shared" si="27"/>
        <v>9.8900954520670215E-2</v>
      </c>
      <c r="J62" s="22">
        <f t="shared" si="27"/>
        <v>0.10152370536446667</v>
      </c>
      <c r="K62" s="22">
        <f t="shared" si="27"/>
        <v>9.2444382176611023E-2</v>
      </c>
      <c r="L62" s="22">
        <f t="shared" si="27"/>
        <v>8.6764385107183234E-2</v>
      </c>
      <c r="M62" s="22">
        <f t="shared" si="27"/>
        <v>9.1565555843114654E-2</v>
      </c>
      <c r="N62" s="22">
        <f t="shared" si="27"/>
        <v>9.0413705692803395E-2</v>
      </c>
      <c r="O62" s="22">
        <f t="shared" si="27"/>
        <v>9.6390213282501247E-2</v>
      </c>
      <c r="P62" s="22">
        <f t="shared" si="27"/>
        <v>0.10633252837977304</v>
      </c>
      <c r="Q62" s="22">
        <f t="shared" si="27"/>
        <v>0.10475687103594074</v>
      </c>
      <c r="R62" s="22">
        <f t="shared" si="27"/>
        <v>8.7172029576224511E-2</v>
      </c>
      <c r="S62" s="22">
        <f t="shared" si="27"/>
        <v>9.168326887769053E-2</v>
      </c>
      <c r="T62" s="22">
        <f t="shared" si="27"/>
        <v>9.1079099392682605E-2</v>
      </c>
      <c r="U62" s="22">
        <f t="shared" si="27"/>
        <v>9.7065341721475656E-2</v>
      </c>
      <c r="V62" s="22">
        <f t="shared" si="27"/>
        <v>8.6601626016260189E-2</v>
      </c>
      <c r="W62" s="22">
        <f t="shared" si="27"/>
        <v>8.6607280778538603E-2</v>
      </c>
    </row>
    <row r="63" spans="1:24" x14ac:dyDescent="0.25">
      <c r="A63" s="2"/>
      <c r="B63" s="2"/>
      <c r="C63" s="22"/>
      <c r="D63" s="22"/>
      <c r="E63" s="22"/>
      <c r="F63" s="22"/>
      <c r="G63" s="22"/>
      <c r="H63" s="22"/>
      <c r="I63" s="22"/>
      <c r="J63" s="22"/>
      <c r="K63" s="22"/>
      <c r="L63" s="22"/>
      <c r="M63" s="22"/>
      <c r="N63" s="22"/>
      <c r="O63" s="22"/>
      <c r="P63" s="22"/>
      <c r="Q63" s="22"/>
      <c r="R63" s="22"/>
      <c r="S63" s="22"/>
      <c r="T63" s="22"/>
      <c r="U63" s="22"/>
      <c r="V63" s="22"/>
      <c r="W63" s="22"/>
    </row>
    <row r="64" spans="1:24" x14ac:dyDescent="0.25">
      <c r="A64" s="2" t="s">
        <v>91</v>
      </c>
      <c r="B64" s="2"/>
      <c r="C64" s="2"/>
      <c r="D64" s="2"/>
      <c r="E64" s="2"/>
      <c r="F64" s="2"/>
      <c r="G64" s="2"/>
      <c r="H64" s="2"/>
      <c r="I64" s="2"/>
      <c r="J64" s="2"/>
      <c r="K64" s="2"/>
      <c r="L64" s="2"/>
      <c r="M64" s="2"/>
      <c r="N64" s="2"/>
      <c r="O64" s="2"/>
      <c r="P64" s="2"/>
      <c r="Q64" s="2"/>
      <c r="R64" s="2"/>
      <c r="S64" s="2"/>
      <c r="T64" s="2"/>
      <c r="U64" s="2"/>
      <c r="V64" s="2"/>
      <c r="W64" s="2"/>
    </row>
    <row r="65" spans="1:23" x14ac:dyDescent="0.25">
      <c r="A65" s="2" t="s">
        <v>92</v>
      </c>
      <c r="B65" s="2"/>
      <c r="C65" s="2"/>
      <c r="D65" s="2"/>
      <c r="E65" s="2"/>
      <c r="F65" s="2"/>
      <c r="G65" s="2"/>
      <c r="H65" s="2"/>
      <c r="I65" s="2"/>
      <c r="J65" s="2"/>
      <c r="K65" s="2"/>
      <c r="L65" s="2"/>
      <c r="M65" s="2"/>
      <c r="N65" s="2"/>
      <c r="O65" s="2"/>
      <c r="P65" s="2"/>
      <c r="Q65" s="2"/>
      <c r="R65" s="2"/>
      <c r="S65" s="2"/>
      <c r="T65" s="2"/>
      <c r="U65" s="2"/>
      <c r="V65" s="2"/>
      <c r="W65" s="2"/>
    </row>
    <row r="66" spans="1:23" x14ac:dyDescent="0.25">
      <c r="A66" s="2" t="s">
        <v>93</v>
      </c>
      <c r="B66" s="2"/>
      <c r="C66" s="2"/>
      <c r="D66" s="2"/>
      <c r="E66" s="2"/>
      <c r="F66" s="2"/>
      <c r="G66" s="2"/>
      <c r="H66" s="2"/>
      <c r="I66" s="2"/>
      <c r="J66" s="2"/>
      <c r="K66" s="2"/>
      <c r="L66" s="2"/>
      <c r="M66" s="2"/>
      <c r="N66" s="2"/>
      <c r="O66" s="2"/>
      <c r="P66" s="2"/>
      <c r="Q66" s="2"/>
      <c r="R66" s="2"/>
      <c r="S66" s="2"/>
      <c r="T66" s="2"/>
      <c r="U66" s="2"/>
      <c r="V66" s="2"/>
      <c r="W66" s="2"/>
    </row>
    <row r="67" spans="1:23" x14ac:dyDescent="0.25">
      <c r="A67" s="2" t="s">
        <v>94</v>
      </c>
      <c r="B67" s="2"/>
      <c r="C67" s="2"/>
      <c r="D67" s="2"/>
      <c r="E67" s="2"/>
      <c r="F67" s="2"/>
      <c r="G67" s="2"/>
      <c r="H67" s="2"/>
      <c r="I67" s="2"/>
      <c r="J67" s="2"/>
      <c r="K67" s="2"/>
      <c r="L67" s="2"/>
      <c r="M67" s="2"/>
      <c r="N67" s="2"/>
      <c r="O67" s="2"/>
      <c r="P67" s="2"/>
      <c r="Q67" s="2"/>
      <c r="R67" s="2"/>
      <c r="S67" s="2"/>
      <c r="T67" s="2"/>
      <c r="U67" s="2"/>
      <c r="V67" s="2"/>
      <c r="W67" s="2"/>
    </row>
    <row r="68" spans="1:23" x14ac:dyDescent="0.25">
      <c r="A68" s="2" t="s">
        <v>95</v>
      </c>
      <c r="B68" s="2"/>
      <c r="C68" s="2"/>
      <c r="D68" s="2"/>
      <c r="E68" s="2"/>
      <c r="F68" s="2"/>
      <c r="G68" s="2"/>
      <c r="H68" s="2"/>
      <c r="I68" s="2"/>
      <c r="J68" s="2"/>
      <c r="K68" s="2"/>
      <c r="L68" s="2"/>
      <c r="M68" s="2"/>
      <c r="N68" s="2"/>
      <c r="O68" s="2"/>
      <c r="P68" s="2"/>
      <c r="Q68" s="2"/>
      <c r="R68" s="2"/>
      <c r="S68" s="2"/>
      <c r="T68" s="2"/>
      <c r="U68" s="2"/>
      <c r="V68" s="2"/>
      <c r="W68" s="2"/>
    </row>
    <row r="69" spans="1:23" x14ac:dyDescent="0.25">
      <c r="A69" s="2" t="s">
        <v>96</v>
      </c>
      <c r="B69" s="2"/>
      <c r="C69" s="2"/>
      <c r="D69" s="2"/>
      <c r="E69" s="2"/>
      <c r="F69" s="2"/>
      <c r="G69" s="2"/>
      <c r="H69" s="2"/>
      <c r="I69" s="2"/>
      <c r="J69" s="2"/>
      <c r="K69" s="2"/>
      <c r="L69" s="2"/>
      <c r="M69" s="2"/>
      <c r="N69" s="2"/>
      <c r="O69" s="2"/>
      <c r="P69" s="2"/>
      <c r="Q69" s="2"/>
      <c r="R69" s="2"/>
      <c r="S69" s="2"/>
      <c r="T69" s="2"/>
      <c r="U69" s="2"/>
      <c r="V69" s="2"/>
      <c r="W69" s="2"/>
    </row>
    <row r="70" spans="1:23" x14ac:dyDescent="0.25">
      <c r="A70" s="2" t="s">
        <v>97</v>
      </c>
      <c r="B70" s="2"/>
      <c r="C70" s="2"/>
      <c r="D70" s="2"/>
      <c r="E70" s="2"/>
      <c r="F70" s="2"/>
      <c r="G70" s="2"/>
      <c r="H70" s="2"/>
      <c r="I70" s="2"/>
      <c r="J70" s="2"/>
      <c r="K70" s="2"/>
      <c r="L70" s="2"/>
      <c r="M70" s="2"/>
      <c r="N70" s="2"/>
      <c r="O70" s="2"/>
      <c r="P70" s="2"/>
      <c r="Q70" s="2"/>
      <c r="R70" s="2"/>
      <c r="S70" s="2"/>
      <c r="T70" s="2"/>
      <c r="U70" s="2"/>
      <c r="V70" s="2"/>
      <c r="W70" s="2"/>
    </row>
    <row r="71" spans="1:23" x14ac:dyDescent="0.25">
      <c r="A71" s="2" t="s">
        <v>98</v>
      </c>
      <c r="B71" s="2"/>
      <c r="C71" s="2"/>
      <c r="D71" s="2"/>
      <c r="E71" s="2"/>
      <c r="F71" s="2"/>
      <c r="G71" s="2"/>
      <c r="H71" s="2"/>
      <c r="I71" s="2"/>
      <c r="J71" s="2"/>
      <c r="K71" s="2"/>
      <c r="L71" s="2"/>
      <c r="M71" s="2"/>
      <c r="N71" s="2"/>
      <c r="O71" s="2"/>
      <c r="P71" s="2"/>
      <c r="Q71" s="2"/>
      <c r="R71" s="2"/>
      <c r="S71" s="2"/>
      <c r="T71" s="2"/>
      <c r="U71" s="2"/>
      <c r="V71" s="2"/>
      <c r="W71" s="2"/>
    </row>
    <row r="72" spans="1:23" x14ac:dyDescent="0.25">
      <c r="A72" s="2"/>
    </row>
    <row r="73" spans="1:23" x14ac:dyDescent="0.25">
      <c r="B73" s="16"/>
    </row>
    <row r="75" spans="1:23" x14ac:dyDescent="0.25">
      <c r="E75" s="23"/>
      <c r="F75" s="23"/>
      <c r="G75" s="23"/>
      <c r="H75" s="23"/>
      <c r="I75" s="23"/>
      <c r="J75" s="23"/>
      <c r="K75" s="23"/>
      <c r="L75" s="23"/>
      <c r="M75" s="23"/>
      <c r="N75" s="23"/>
      <c r="O75" s="23"/>
      <c r="P75" s="23"/>
      <c r="Q75" s="23"/>
      <c r="R75" s="23"/>
      <c r="S75" s="23"/>
      <c r="T75" s="23"/>
      <c r="U75" s="23"/>
      <c r="V75" s="23"/>
      <c r="W75" s="23"/>
    </row>
    <row r="76" spans="1:23" x14ac:dyDescent="0.25">
      <c r="E76" s="24"/>
      <c r="F76" s="24"/>
      <c r="G76" s="24"/>
      <c r="H76" s="24"/>
      <c r="I76" s="24"/>
      <c r="J76" s="24"/>
      <c r="K76" s="24"/>
      <c r="L76" s="24"/>
      <c r="M76" s="24"/>
      <c r="N76" s="24"/>
      <c r="O76" s="24"/>
      <c r="P76" s="24"/>
      <c r="Q76" s="24"/>
      <c r="R76" s="24"/>
      <c r="S76" s="24"/>
      <c r="T76" s="24"/>
      <c r="U76" s="24"/>
      <c r="V76" s="24"/>
      <c r="W76" s="24"/>
    </row>
    <row r="77" spans="1:23" x14ac:dyDescent="0.25">
      <c r="E77" s="23"/>
      <c r="F77" s="23"/>
      <c r="G77" s="23"/>
      <c r="H77" s="23"/>
      <c r="I77" s="23"/>
      <c r="J77" s="23"/>
      <c r="K77" s="23"/>
      <c r="L77" s="23"/>
      <c r="M77" s="23"/>
      <c r="N77" s="23"/>
      <c r="O77" s="23"/>
      <c r="P77" s="23"/>
      <c r="Q77" s="23"/>
      <c r="R77" s="23"/>
      <c r="S77" s="23"/>
      <c r="T77" s="23"/>
      <c r="U77" s="23"/>
      <c r="V77" s="23"/>
      <c r="W77" s="23"/>
    </row>
    <row r="78" spans="1:23" x14ac:dyDescent="0.25">
      <c r="E78" s="22"/>
      <c r="F78" s="22"/>
      <c r="G78" s="22"/>
      <c r="H78" s="22"/>
      <c r="I78" s="22"/>
      <c r="J78" s="22"/>
      <c r="K78" s="22"/>
      <c r="L78" s="22"/>
      <c r="M78" s="22"/>
      <c r="N78" s="22"/>
      <c r="O78" s="22"/>
      <c r="P78" s="22"/>
      <c r="Q78" s="22"/>
      <c r="R78" s="22"/>
      <c r="S78" s="22"/>
      <c r="T78" s="22"/>
      <c r="U78" s="22"/>
      <c r="V78" s="22"/>
      <c r="W78" s="22"/>
    </row>
    <row r="79" spans="1:23" x14ac:dyDescent="0.25">
      <c r="E79" s="22"/>
      <c r="F79" s="22"/>
      <c r="G79" s="22"/>
      <c r="H79" s="22"/>
      <c r="I79" s="22"/>
      <c r="J79" s="22"/>
      <c r="K79" s="22"/>
      <c r="L79" s="22"/>
      <c r="M79" s="22"/>
      <c r="N79" s="22"/>
      <c r="O79" s="22"/>
      <c r="P79" s="22"/>
      <c r="Q79" s="22"/>
      <c r="R79" s="22"/>
      <c r="S79" s="22"/>
      <c r="T79" s="22"/>
      <c r="U79" s="22"/>
      <c r="V79" s="22"/>
      <c r="W79" s="22"/>
    </row>
    <row r="80" spans="1:23" x14ac:dyDescent="0.25">
      <c r="E80" s="23"/>
      <c r="F80" s="23"/>
      <c r="G80" s="23"/>
      <c r="H80" s="23"/>
      <c r="I80" s="23"/>
      <c r="J80" s="23"/>
      <c r="K80" s="23"/>
      <c r="L80" s="23"/>
      <c r="M80" s="23"/>
      <c r="N80" s="23"/>
      <c r="O80" s="23"/>
      <c r="P80" s="23"/>
      <c r="Q80" s="23"/>
      <c r="R80" s="23"/>
      <c r="S80" s="23"/>
      <c r="T80" s="23"/>
      <c r="U80" s="23"/>
      <c r="V80" s="23"/>
      <c r="W80" s="23"/>
    </row>
    <row r="81" spans="5:23" x14ac:dyDescent="0.25">
      <c r="E81" s="22"/>
      <c r="F81" s="22"/>
      <c r="G81" s="22"/>
      <c r="H81" s="22"/>
      <c r="I81" s="22"/>
      <c r="J81" s="22"/>
      <c r="K81" s="22"/>
      <c r="L81" s="22"/>
      <c r="M81" s="22"/>
      <c r="N81" s="22"/>
      <c r="O81" s="22"/>
      <c r="P81" s="22"/>
      <c r="Q81" s="22"/>
      <c r="R81" s="22"/>
      <c r="S81" s="22"/>
      <c r="T81" s="22"/>
      <c r="U81" s="22"/>
      <c r="V81" s="22"/>
      <c r="W81" s="22"/>
    </row>
    <row r="82" spans="5:23" x14ac:dyDescent="0.25">
      <c r="E82" s="22"/>
      <c r="F82" s="22"/>
      <c r="G82" s="22"/>
      <c r="H82" s="22"/>
      <c r="I82" s="22"/>
      <c r="J82" s="22"/>
      <c r="K82" s="22"/>
      <c r="L82" s="22"/>
      <c r="M82" s="22"/>
      <c r="N82" s="22"/>
      <c r="O82" s="22"/>
      <c r="P82" s="22"/>
      <c r="Q82" s="22"/>
      <c r="R82" s="22"/>
      <c r="S82" s="22"/>
      <c r="T82" s="22"/>
      <c r="U82" s="22"/>
      <c r="V82" s="22"/>
      <c r="W82" s="22"/>
    </row>
    <row r="83" spans="5:23" x14ac:dyDescent="0.25">
      <c r="E83" s="22"/>
      <c r="F83" s="22"/>
      <c r="G83" s="22"/>
      <c r="H83" s="22"/>
      <c r="I83" s="22"/>
      <c r="J83" s="22"/>
      <c r="K83" s="22"/>
      <c r="L83" s="22"/>
      <c r="M83" s="22"/>
      <c r="N83" s="22"/>
      <c r="O83" s="22"/>
      <c r="P83" s="22"/>
      <c r="Q83" s="22"/>
      <c r="R83" s="22"/>
      <c r="S83" s="22"/>
      <c r="T83" s="22"/>
      <c r="U83" s="22"/>
      <c r="V83" s="22"/>
      <c r="W83" s="22"/>
    </row>
    <row r="86" spans="5:23" x14ac:dyDescent="0.25">
      <c r="E86" s="26"/>
      <c r="F86" s="26"/>
      <c r="G86" s="26"/>
      <c r="H86" s="26"/>
      <c r="I86" s="26"/>
      <c r="J86" s="26"/>
      <c r="K86" s="26"/>
      <c r="L86" s="26"/>
      <c r="M86" s="26"/>
      <c r="N86" s="26"/>
      <c r="O86" s="26"/>
      <c r="P86" s="26"/>
      <c r="Q86" s="26"/>
      <c r="R86" s="26"/>
      <c r="S86" s="26"/>
      <c r="T86" s="26"/>
      <c r="U86" s="26"/>
      <c r="V86" s="26"/>
      <c r="W86" s="26"/>
    </row>
    <row r="87" spans="5:23" x14ac:dyDescent="0.25">
      <c r="E87" s="26"/>
      <c r="F87" s="26"/>
      <c r="G87" s="26"/>
      <c r="H87" s="26"/>
      <c r="I87" s="26"/>
      <c r="J87" s="26"/>
      <c r="K87" s="26"/>
      <c r="L87" s="26"/>
      <c r="M87" s="26"/>
      <c r="N87" s="26"/>
      <c r="O87" s="26"/>
      <c r="P87" s="26"/>
      <c r="Q87" s="26"/>
      <c r="R87" s="26"/>
      <c r="S87" s="26"/>
      <c r="T87" s="26"/>
      <c r="U87" s="26"/>
      <c r="V87" s="26"/>
      <c r="W87" s="26"/>
    </row>
    <row r="88" spans="5:23" x14ac:dyDescent="0.25">
      <c r="E88" s="26"/>
      <c r="F88" s="26"/>
      <c r="G88" s="26"/>
      <c r="H88" s="26"/>
      <c r="I88" s="26"/>
      <c r="J88" s="26"/>
      <c r="K88" s="26"/>
      <c r="L88" s="26"/>
      <c r="M88" s="26"/>
      <c r="N88" s="26"/>
      <c r="O88" s="26"/>
      <c r="P88" s="26"/>
      <c r="Q88" s="26"/>
      <c r="R88" s="26"/>
      <c r="S88" s="26"/>
      <c r="T88" s="26"/>
      <c r="U88" s="26"/>
      <c r="V88" s="26"/>
      <c r="W88" s="26"/>
    </row>
    <row r="89" spans="5:23" x14ac:dyDescent="0.25">
      <c r="E89" s="26"/>
      <c r="F89" s="26"/>
      <c r="G89" s="26"/>
      <c r="H89" s="26"/>
      <c r="I89" s="26"/>
      <c r="J89" s="26"/>
      <c r="K89" s="26"/>
      <c r="L89" s="26"/>
      <c r="M89" s="26"/>
      <c r="N89" s="26"/>
      <c r="O89" s="26"/>
      <c r="P89" s="26"/>
      <c r="Q89" s="26"/>
      <c r="R89" s="26"/>
      <c r="S89" s="26"/>
      <c r="T89" s="26"/>
      <c r="U89" s="26"/>
      <c r="V89" s="26"/>
      <c r="W89" s="26"/>
    </row>
    <row r="90" spans="5:23" x14ac:dyDescent="0.25">
      <c r="E90" s="26"/>
      <c r="F90" s="26"/>
      <c r="G90" s="26"/>
      <c r="H90" s="26"/>
      <c r="I90" s="26"/>
      <c r="J90" s="26"/>
      <c r="K90" s="26"/>
      <c r="L90" s="26"/>
      <c r="M90" s="26"/>
      <c r="N90" s="26"/>
      <c r="O90" s="26"/>
      <c r="P90" s="26"/>
      <c r="Q90" s="26"/>
      <c r="R90" s="26"/>
      <c r="S90" s="26"/>
      <c r="T90" s="26"/>
      <c r="U90" s="26"/>
      <c r="V90" s="26"/>
      <c r="W90" s="26"/>
    </row>
    <row r="91" spans="5:23" x14ac:dyDescent="0.25">
      <c r="E91" s="26"/>
      <c r="F91" s="26"/>
      <c r="G91" s="26"/>
      <c r="H91" s="26"/>
      <c r="I91" s="26"/>
      <c r="J91" s="26"/>
      <c r="K91" s="26"/>
      <c r="L91" s="26"/>
      <c r="M91" s="26"/>
      <c r="N91" s="26"/>
      <c r="O91" s="26"/>
      <c r="P91" s="26"/>
      <c r="Q91" s="26"/>
      <c r="R91" s="26"/>
      <c r="S91" s="26"/>
      <c r="T91" s="26"/>
      <c r="U91" s="26"/>
      <c r="V91" s="26"/>
      <c r="W91" s="26"/>
    </row>
    <row r="92" spans="5:23" x14ac:dyDescent="0.25">
      <c r="E92" s="26"/>
      <c r="F92" s="26"/>
      <c r="G92" s="26"/>
      <c r="H92" s="26"/>
      <c r="I92" s="26"/>
      <c r="J92" s="26"/>
      <c r="K92" s="26"/>
      <c r="L92" s="26"/>
      <c r="M92" s="26"/>
      <c r="N92" s="26"/>
      <c r="O92" s="26"/>
      <c r="P92" s="26"/>
      <c r="Q92" s="26"/>
      <c r="R92" s="26"/>
      <c r="S92" s="26"/>
      <c r="T92" s="26"/>
      <c r="U92" s="26"/>
      <c r="V92" s="26"/>
      <c r="W92" s="26"/>
    </row>
    <row r="93" spans="5:23" x14ac:dyDescent="0.25">
      <c r="E93" s="26"/>
      <c r="F93" s="26"/>
      <c r="G93" s="26"/>
      <c r="H93" s="26"/>
      <c r="I93" s="26"/>
      <c r="J93" s="26"/>
      <c r="K93" s="26"/>
      <c r="L93" s="26"/>
      <c r="M93" s="26"/>
      <c r="N93" s="26"/>
      <c r="O93" s="26"/>
      <c r="P93" s="26"/>
      <c r="Q93" s="26"/>
      <c r="R93" s="26"/>
      <c r="S93" s="26"/>
      <c r="T93" s="26"/>
      <c r="U93" s="26"/>
      <c r="V93" s="26"/>
      <c r="W93" s="26"/>
    </row>
    <row r="94" spans="5:23" x14ac:dyDescent="0.25">
      <c r="E94" s="26"/>
      <c r="F94" s="26"/>
      <c r="G94" s="26"/>
      <c r="H94" s="26"/>
      <c r="I94" s="26"/>
      <c r="J94" s="26"/>
      <c r="K94" s="26"/>
      <c r="L94" s="26"/>
      <c r="M94" s="26"/>
      <c r="N94" s="26"/>
      <c r="O94" s="26"/>
      <c r="P94" s="26"/>
      <c r="Q94" s="26"/>
      <c r="R94" s="26"/>
      <c r="S94" s="26"/>
      <c r="T94" s="26"/>
      <c r="U94" s="26"/>
      <c r="V94" s="26"/>
      <c r="W94" s="26"/>
    </row>
    <row r="95" spans="5:23" x14ac:dyDescent="0.25">
      <c r="E95" s="26"/>
      <c r="F95" s="26"/>
      <c r="G95" s="26"/>
      <c r="H95" s="26"/>
      <c r="I95" s="26"/>
      <c r="J95" s="26"/>
      <c r="K95" s="26"/>
      <c r="L95" s="26"/>
      <c r="M95" s="26"/>
      <c r="N95" s="26"/>
      <c r="O95" s="26"/>
      <c r="P95" s="26"/>
      <c r="Q95" s="26"/>
      <c r="R95" s="26"/>
      <c r="S95" s="26"/>
      <c r="T95" s="26"/>
      <c r="U95" s="26"/>
      <c r="V95" s="26"/>
      <c r="W95" s="26"/>
    </row>
    <row r="96" spans="5:23" x14ac:dyDescent="0.25">
      <c r="E96" s="26"/>
      <c r="F96" s="26"/>
      <c r="G96" s="26"/>
      <c r="H96" s="26"/>
      <c r="I96" s="26"/>
      <c r="J96" s="26"/>
      <c r="K96" s="26"/>
      <c r="L96" s="26"/>
      <c r="M96" s="26"/>
      <c r="N96" s="26"/>
      <c r="O96" s="26"/>
      <c r="P96" s="26"/>
      <c r="Q96" s="26"/>
      <c r="R96" s="26"/>
      <c r="S96" s="26"/>
      <c r="T96" s="26"/>
      <c r="U96" s="26"/>
      <c r="V96" s="26"/>
      <c r="W96" s="26"/>
    </row>
    <row r="97" spans="5:23" x14ac:dyDescent="0.25">
      <c r="E97" s="26"/>
      <c r="F97" s="26"/>
      <c r="G97" s="26"/>
      <c r="H97" s="26"/>
      <c r="I97" s="26"/>
      <c r="J97" s="26"/>
      <c r="K97" s="26"/>
      <c r="L97" s="26"/>
      <c r="M97" s="26"/>
      <c r="N97" s="26"/>
      <c r="O97" s="26"/>
      <c r="P97" s="26"/>
      <c r="Q97" s="26"/>
      <c r="R97" s="26"/>
      <c r="S97" s="26"/>
      <c r="T97" s="26"/>
      <c r="U97" s="26"/>
      <c r="V97" s="26"/>
      <c r="W97" s="26"/>
    </row>
    <row r="98" spans="5:23" x14ac:dyDescent="0.25">
      <c r="E98" s="26"/>
      <c r="F98" s="26"/>
      <c r="G98" s="26"/>
      <c r="H98" s="26"/>
      <c r="I98" s="26"/>
      <c r="J98" s="26"/>
      <c r="K98" s="26"/>
      <c r="L98" s="26"/>
      <c r="M98" s="26"/>
      <c r="N98" s="26"/>
      <c r="O98" s="26"/>
      <c r="P98" s="26"/>
      <c r="Q98" s="26"/>
      <c r="R98" s="26"/>
      <c r="S98" s="26"/>
      <c r="T98" s="26"/>
      <c r="U98" s="26"/>
      <c r="V98" s="26"/>
      <c r="W98" s="26"/>
    </row>
    <row r="99" spans="5:23" x14ac:dyDescent="0.25">
      <c r="E99" s="26"/>
      <c r="F99" s="26"/>
      <c r="G99" s="26"/>
      <c r="H99" s="26"/>
      <c r="I99" s="26"/>
      <c r="J99" s="26"/>
      <c r="K99" s="26"/>
      <c r="L99" s="26"/>
      <c r="M99" s="26"/>
      <c r="N99" s="26"/>
      <c r="O99" s="26"/>
      <c r="P99" s="26"/>
      <c r="Q99" s="26"/>
      <c r="R99" s="26"/>
      <c r="S99" s="26"/>
      <c r="T99" s="26"/>
      <c r="U99" s="26"/>
      <c r="V99" s="26"/>
      <c r="W99" s="26"/>
    </row>
    <row r="100" spans="5:23" x14ac:dyDescent="0.25">
      <c r="E100" s="26"/>
      <c r="F100" s="26"/>
      <c r="G100" s="26"/>
      <c r="H100" s="26"/>
      <c r="I100" s="26"/>
      <c r="J100" s="26"/>
      <c r="K100" s="26"/>
      <c r="L100" s="26"/>
      <c r="M100" s="26"/>
      <c r="N100" s="26"/>
      <c r="O100" s="26"/>
      <c r="P100" s="26"/>
      <c r="Q100" s="26"/>
      <c r="R100" s="26"/>
      <c r="S100" s="26"/>
      <c r="T100" s="26"/>
      <c r="U100" s="26"/>
      <c r="V100" s="26"/>
      <c r="W100" s="26"/>
    </row>
    <row r="101" spans="5:23" x14ac:dyDescent="0.25">
      <c r="E101" s="26"/>
      <c r="F101" s="26"/>
      <c r="G101" s="26"/>
      <c r="H101" s="26"/>
      <c r="I101" s="26"/>
      <c r="J101" s="26"/>
      <c r="K101" s="26"/>
      <c r="L101" s="26"/>
      <c r="M101" s="26"/>
      <c r="N101" s="26"/>
      <c r="O101" s="26"/>
      <c r="P101" s="26"/>
      <c r="Q101" s="26"/>
      <c r="R101" s="26"/>
      <c r="S101" s="26"/>
      <c r="T101" s="26"/>
      <c r="U101" s="26"/>
      <c r="V101" s="26"/>
      <c r="W101" s="26"/>
    </row>
    <row r="102" spans="5:23" x14ac:dyDescent="0.25">
      <c r="E102" s="26"/>
      <c r="F102" s="26"/>
      <c r="G102" s="26"/>
      <c r="H102" s="26"/>
      <c r="I102" s="26"/>
      <c r="J102" s="26"/>
      <c r="K102" s="26"/>
      <c r="L102" s="26"/>
      <c r="M102" s="26"/>
      <c r="N102" s="26"/>
      <c r="O102" s="26"/>
      <c r="P102" s="26"/>
      <c r="Q102" s="26"/>
      <c r="R102" s="26"/>
      <c r="S102" s="26"/>
      <c r="T102" s="26"/>
      <c r="U102" s="26"/>
      <c r="V102" s="26"/>
      <c r="W102" s="26"/>
    </row>
    <row r="103" spans="5:23" x14ac:dyDescent="0.25">
      <c r="E103" s="26"/>
      <c r="F103" s="26"/>
      <c r="G103" s="26"/>
      <c r="H103" s="26"/>
      <c r="I103" s="26"/>
      <c r="J103" s="26"/>
      <c r="K103" s="26"/>
      <c r="L103" s="26"/>
      <c r="M103" s="26"/>
      <c r="N103" s="26"/>
      <c r="O103" s="26"/>
      <c r="P103" s="26"/>
      <c r="Q103" s="26"/>
      <c r="R103" s="26"/>
      <c r="S103" s="26"/>
      <c r="T103" s="26"/>
      <c r="U103" s="26"/>
      <c r="V103" s="26"/>
      <c r="W103" s="26"/>
    </row>
    <row r="104" spans="5:23" x14ac:dyDescent="0.25">
      <c r="E104" s="26"/>
      <c r="F104" s="26"/>
      <c r="G104" s="26"/>
      <c r="H104" s="26"/>
      <c r="I104" s="26"/>
      <c r="J104" s="26"/>
      <c r="K104" s="26"/>
      <c r="L104" s="26"/>
      <c r="M104" s="26"/>
      <c r="N104" s="26"/>
      <c r="O104" s="26"/>
      <c r="P104" s="26"/>
      <c r="Q104" s="26"/>
      <c r="R104" s="26"/>
      <c r="S104" s="26"/>
      <c r="T104" s="26"/>
      <c r="U104" s="26"/>
      <c r="V104" s="26"/>
      <c r="W104" s="26"/>
    </row>
    <row r="105" spans="5:23" x14ac:dyDescent="0.25">
      <c r="E105" s="26"/>
      <c r="F105" s="26"/>
      <c r="G105" s="26"/>
      <c r="H105" s="26"/>
      <c r="I105" s="26"/>
      <c r="J105" s="26"/>
      <c r="K105" s="26"/>
      <c r="L105" s="26"/>
      <c r="M105" s="26"/>
      <c r="N105" s="26"/>
      <c r="O105" s="26"/>
      <c r="P105" s="26"/>
      <c r="Q105" s="26"/>
      <c r="R105" s="26"/>
      <c r="S105" s="26"/>
      <c r="T105" s="26"/>
      <c r="U105" s="26"/>
      <c r="V105" s="26"/>
      <c r="W105" s="26"/>
    </row>
    <row r="106" spans="5:23" x14ac:dyDescent="0.25">
      <c r="E106" s="26"/>
      <c r="F106" s="26"/>
      <c r="G106" s="26"/>
      <c r="H106" s="26"/>
      <c r="I106" s="26"/>
      <c r="J106" s="26"/>
      <c r="K106" s="26"/>
      <c r="L106" s="26"/>
      <c r="M106" s="26"/>
      <c r="N106" s="26"/>
      <c r="O106" s="26"/>
      <c r="P106" s="26"/>
      <c r="Q106" s="26"/>
      <c r="R106" s="26"/>
      <c r="S106" s="26"/>
      <c r="T106" s="26"/>
      <c r="U106" s="26"/>
      <c r="V106" s="26"/>
      <c r="W106" s="26"/>
    </row>
    <row r="107" spans="5:23" x14ac:dyDescent="0.25">
      <c r="E107" s="25"/>
      <c r="F107" s="25"/>
      <c r="G107" s="25"/>
      <c r="H107" s="25"/>
      <c r="I107" s="25"/>
      <c r="J107" s="25"/>
      <c r="K107" s="25"/>
      <c r="L107" s="25"/>
      <c r="M107" s="25"/>
      <c r="N107" s="25"/>
      <c r="O107" s="25"/>
      <c r="P107" s="25"/>
      <c r="Q107" s="25"/>
      <c r="R107" s="25"/>
      <c r="S107" s="25"/>
      <c r="T107" s="25"/>
      <c r="U107" s="25"/>
      <c r="V107" s="25"/>
      <c r="W107" s="25"/>
    </row>
    <row r="108" spans="5:23" x14ac:dyDescent="0.25">
      <c r="E108" s="25"/>
      <c r="F108" s="25"/>
      <c r="G108" s="25"/>
      <c r="H108" s="25"/>
      <c r="I108" s="25"/>
      <c r="J108" s="25"/>
      <c r="K108" s="25"/>
      <c r="L108" s="25"/>
      <c r="M108" s="25"/>
      <c r="N108" s="25"/>
      <c r="O108" s="25"/>
      <c r="P108" s="25"/>
      <c r="Q108" s="25"/>
      <c r="R108" s="25"/>
      <c r="S108" s="25"/>
      <c r="T108" s="25"/>
      <c r="U108" s="25"/>
      <c r="V108" s="25"/>
      <c r="W108" s="25"/>
    </row>
    <row r="109" spans="5:23" x14ac:dyDescent="0.25">
      <c r="E109" s="25"/>
      <c r="F109" s="25"/>
      <c r="G109" s="25"/>
      <c r="H109" s="25"/>
      <c r="I109" s="25"/>
      <c r="J109" s="25"/>
      <c r="K109" s="25"/>
      <c r="L109" s="25"/>
      <c r="M109" s="25"/>
      <c r="N109" s="25"/>
      <c r="O109" s="25"/>
      <c r="P109" s="25"/>
      <c r="Q109" s="25"/>
      <c r="R109" s="25"/>
      <c r="S109" s="25"/>
      <c r="T109" s="25"/>
      <c r="U109" s="25"/>
      <c r="V109" s="25"/>
      <c r="W109" s="25"/>
    </row>
    <row r="110" spans="5:23" x14ac:dyDescent="0.25">
      <c r="E110" s="25"/>
      <c r="F110" s="25"/>
      <c r="G110" s="25"/>
      <c r="H110" s="25"/>
      <c r="I110" s="25"/>
      <c r="J110" s="25"/>
      <c r="K110" s="25"/>
      <c r="L110" s="25"/>
      <c r="M110" s="25"/>
      <c r="N110" s="25"/>
      <c r="O110" s="25"/>
      <c r="P110" s="25"/>
      <c r="Q110" s="25"/>
      <c r="R110" s="25"/>
      <c r="S110" s="25"/>
      <c r="T110" s="25"/>
      <c r="U110" s="25"/>
      <c r="V110" s="25"/>
      <c r="W110" s="25"/>
    </row>
    <row r="111" spans="5:23" x14ac:dyDescent="0.25">
      <c r="E111" s="25"/>
      <c r="F111" s="25"/>
      <c r="G111" s="25"/>
      <c r="H111" s="25"/>
      <c r="I111" s="25"/>
      <c r="J111" s="25"/>
      <c r="K111" s="25"/>
      <c r="L111" s="25"/>
      <c r="M111" s="25"/>
      <c r="N111" s="25"/>
      <c r="O111" s="25"/>
      <c r="P111" s="25"/>
      <c r="Q111" s="25"/>
      <c r="R111" s="25"/>
      <c r="S111" s="25"/>
      <c r="T111" s="25"/>
      <c r="U111" s="25"/>
      <c r="V111" s="25"/>
      <c r="W111" s="25"/>
    </row>
    <row r="112" spans="5:23" x14ac:dyDescent="0.25">
      <c r="E112" s="25"/>
      <c r="F112" s="25"/>
      <c r="G112" s="25"/>
      <c r="H112" s="25"/>
      <c r="I112" s="25"/>
      <c r="J112" s="25"/>
      <c r="K112" s="25"/>
      <c r="L112" s="25"/>
      <c r="M112" s="25"/>
      <c r="N112" s="25"/>
      <c r="O112" s="25"/>
      <c r="P112" s="25"/>
      <c r="Q112" s="25"/>
      <c r="R112" s="25"/>
      <c r="S112" s="25"/>
      <c r="T112" s="25"/>
      <c r="U112" s="25"/>
      <c r="V112" s="25"/>
      <c r="W112" s="25"/>
    </row>
    <row r="113" spans="5:23" x14ac:dyDescent="0.25">
      <c r="E113" s="25"/>
      <c r="F113" s="25"/>
      <c r="G113" s="25"/>
      <c r="H113" s="25"/>
      <c r="I113" s="25"/>
      <c r="J113" s="25"/>
      <c r="K113" s="25"/>
      <c r="L113" s="25"/>
      <c r="M113" s="25"/>
      <c r="N113" s="25"/>
      <c r="O113" s="25"/>
      <c r="P113" s="25"/>
      <c r="Q113" s="25"/>
      <c r="R113" s="25"/>
      <c r="S113" s="25"/>
      <c r="T113" s="25"/>
      <c r="U113" s="25"/>
      <c r="V113" s="25"/>
      <c r="W113" s="25"/>
    </row>
    <row r="114" spans="5:23" x14ac:dyDescent="0.25">
      <c r="E114" s="25"/>
      <c r="F114" s="25"/>
      <c r="G114" s="25"/>
      <c r="H114" s="25"/>
      <c r="I114" s="25"/>
      <c r="J114" s="25"/>
      <c r="K114" s="25"/>
      <c r="L114" s="25"/>
      <c r="M114" s="25"/>
      <c r="N114" s="25"/>
      <c r="O114" s="25"/>
      <c r="P114" s="25"/>
      <c r="Q114" s="25"/>
      <c r="R114" s="25"/>
      <c r="S114" s="25"/>
      <c r="T114" s="25"/>
      <c r="U114" s="25"/>
      <c r="V114" s="25"/>
      <c r="W114" s="25"/>
    </row>
    <row r="115" spans="5:23" x14ac:dyDescent="0.25">
      <c r="E115" s="25"/>
      <c r="F115" s="25"/>
      <c r="G115" s="25"/>
      <c r="H115" s="25"/>
      <c r="I115" s="25"/>
      <c r="J115" s="25"/>
      <c r="K115" s="25"/>
      <c r="L115" s="25"/>
      <c r="M115" s="25"/>
      <c r="N115" s="25"/>
      <c r="O115" s="25"/>
      <c r="P115" s="25"/>
      <c r="Q115" s="25"/>
      <c r="R115" s="25"/>
      <c r="S115" s="25"/>
      <c r="T115" s="25"/>
      <c r="U115" s="25"/>
      <c r="V115" s="25"/>
      <c r="W115" s="25"/>
    </row>
    <row r="116" spans="5:23" x14ac:dyDescent="0.25">
      <c r="E116" s="25"/>
      <c r="F116" s="25"/>
      <c r="G116" s="25"/>
      <c r="H116" s="25"/>
      <c r="I116" s="25"/>
      <c r="J116" s="25"/>
      <c r="K116" s="25"/>
      <c r="L116" s="25"/>
      <c r="M116" s="25"/>
      <c r="N116" s="25"/>
      <c r="O116" s="25"/>
      <c r="P116" s="25"/>
      <c r="Q116" s="25"/>
      <c r="R116" s="25"/>
      <c r="S116" s="25"/>
      <c r="T116" s="25"/>
      <c r="U116" s="25"/>
      <c r="V116" s="25"/>
      <c r="W116" s="25"/>
    </row>
  </sheetData>
  <mergeCells count="17">
    <mergeCell ref="C3:C5"/>
    <mergeCell ref="D3:D5"/>
    <mergeCell ref="E3:E5"/>
    <mergeCell ref="G3:G5"/>
    <mergeCell ref="I3:I5"/>
    <mergeCell ref="F3:F5"/>
    <mergeCell ref="H3:H5"/>
    <mergeCell ref="K3:K5"/>
    <mergeCell ref="J3:J5"/>
    <mergeCell ref="L3:L5"/>
    <mergeCell ref="Q3:Q5"/>
    <mergeCell ref="S3:S5"/>
    <mergeCell ref="R3:R5"/>
    <mergeCell ref="N3:N5"/>
    <mergeCell ref="O3:O5"/>
    <mergeCell ref="P3:P5"/>
    <mergeCell ref="M3:M5"/>
  </mergeCells>
  <phoneticPr fontId="5" type="noConversion"/>
  <pageMargins left="0.7" right="0.7" top="0.75" bottom="0.75" header="0.3" footer="0.3"/>
  <pageSetup scale="3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2251B1EE19E40ADD262C998ACD182" ma:contentTypeVersion="20" ma:contentTypeDescription="Create a new document." ma:contentTypeScope="" ma:versionID="a81d501cf18b48533e8369832005ca28">
  <xsd:schema xmlns:xsd="http://www.w3.org/2001/XMLSchema" xmlns:xs="http://www.w3.org/2001/XMLSchema" xmlns:p="http://schemas.microsoft.com/office/2006/metadata/properties" xmlns:ns1="http://schemas.microsoft.com/sharepoint/v3" xmlns:ns2="0f3dc55c-bcca-45e2-bb95-d6030d9207f1" xmlns:ns3="bc9be6ef-036f-4d38-ab45-2a4da0c93cb0" targetNamespace="http://schemas.microsoft.com/office/2006/metadata/properties" ma:root="true" ma:fieldsID="fdf4d8703acdc5d5135c3978ca0c151e" ns1:_="" ns2:_="" ns3:_="">
    <xsd:import namespace="http://schemas.microsoft.com/sharepoint/v3"/>
    <xsd:import namespace="0f3dc55c-bcca-45e2-bb95-d6030d9207f1"/>
    <xsd:import namespace="bc9be6ef-036f-4d38-ab45-2a4da0c93cb0"/>
    <xsd:element name="properties">
      <xsd:complexType>
        <xsd:sequence>
          <xsd:element name="documentManagement">
            <xsd:complexType>
              <xsd:all>
                <xsd:element ref="ns2:MediaServiceMetadata" minOccurs="0"/>
                <xsd:element ref="ns2:MediaServiceFastMetadata" minOccurs="0"/>
                <xsd:element ref="ns2:Area" minOccurs="0"/>
                <xsd:element ref="ns2:RegLead" minOccurs="0"/>
                <xsd:element ref="ns2:Legal" minOccurs="0"/>
                <xsd:element ref="ns3:SharedWithUsers" minOccurs="0"/>
                <xsd:element ref="ns3:SharedWithDetails" minOccurs="0"/>
                <xsd:element ref="ns2:MediaServiceDateTaken" minOccurs="0"/>
                <xsd:element ref="ns2:MediaLengthInSeconds" minOccurs="0"/>
                <xsd:element ref="ns2:Intervenor" minOccurs="0"/>
                <xsd:element ref="ns2:Exhibit" minOccurs="0"/>
                <xsd:element ref="ns2:Category" minOccurs="0"/>
                <xsd:element ref="ns2:KeySupport" minOccurs="0"/>
                <xsd:element ref="ns3:_dlc_DocId" minOccurs="0"/>
                <xsd:element ref="ns3:_dlc_DocIdUrl" minOccurs="0"/>
                <xsd:element ref="ns3:_dlc_DocIdPersistId" minOccurs="0"/>
                <xsd:element ref="ns2:Witnesses" minOccurs="0"/>
                <xsd:element ref="ns2:TeamsPlannerStatus" minOccurs="0"/>
                <xsd:element ref="ns1:_ip_UnifiedCompliancePolicyProperties" minOccurs="0"/>
                <xsd:element ref="ns1:_ip_UnifiedCompliancePolicyUIAction" minOccurs="0"/>
                <xsd:element ref="ns2:Int_x002f_Exhibit_x002f_T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3dc55c-bcca-45e2-bb95-d6030d920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rea" ma:index="10" nillable="true" ma:displayName="Area" ma:format="Dropdown" ma:internalName="Area">
      <xsd:complexType>
        <xsd:complexContent>
          <xsd:extension base="dms:MultiChoice">
            <xsd:sequence>
              <xsd:element name="Value" maxOccurs="unbounded" minOccurs="0" nillable="true">
                <xsd:simpleType>
                  <xsd:restriction base="dms:Choice">
                    <xsd:enumeration value="BD"/>
                    <xsd:enumeration value="Customer Care"/>
                    <xsd:enumeration value="Energy Services"/>
                    <xsd:enumeration value="Energy Transition"/>
                    <xsd:enumeration value="Finance"/>
                    <xsd:enumeration value="Operations"/>
                    <xsd:enumeration value="Rates"/>
                    <xsd:enumeration value="Regulatory"/>
                  </xsd:restriction>
                </xsd:simpleType>
              </xsd:element>
            </xsd:sequence>
          </xsd:extension>
        </xsd:complexContent>
      </xsd:complexType>
    </xsd:element>
    <xsd:element name="RegLead" ma:index="11" nillable="true" ma:displayName="Regulatory"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l" ma:index="12" nillable="true" ma:displayName="Legal" ma:format="Dropdown" ma:list="UserInfo" ma:SharePointGroup="0" ma:internalName="Lega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Intervenor" ma:index="17" nillable="true" ma:displayName="Intervenor" ma:format="Dropdown" ma:internalName="Intervenor">
      <xsd:simpleType>
        <xsd:restriction base="dms:Choice">
          <xsd:enumeration value="A.Valastro"/>
          <xsd:enumeration value="APPro"/>
          <xsd:enumeration value="Atura"/>
          <xsd:enumeration value="BOMA"/>
          <xsd:enumeration value="CBA"/>
          <xsd:enumeration value="CCC"/>
          <xsd:enumeration value="CME"/>
          <xsd:enumeration value="ED"/>
          <xsd:enumeration value="Enercare"/>
          <xsd:enumeration value="EP"/>
          <xsd:enumeration value="F.Shah"/>
          <xsd:enumeration value="FRPO"/>
          <xsd:enumeration value="GEC"/>
          <xsd:enumeration value="GFN"/>
          <xsd:enumeration value="IESO"/>
          <xsd:enumeration value="IGUA"/>
          <xsd:enumeration value="KCES"/>
          <xsd:enumeration value="Kitchener"/>
          <xsd:enumeration value="LPMA"/>
          <xsd:enumeration value="M.Garnick"/>
          <xsd:enumeration value="OAPPA"/>
          <xsd:enumeration value="OGVG"/>
          <xsd:enumeration value="Otter Creek"/>
          <xsd:enumeration value="PP"/>
          <xsd:enumeration value="QMA"/>
          <xsd:enumeration value="R.Houldin"/>
          <xsd:enumeration value="RNG Coalition"/>
          <xsd:enumeration value="S.Riddell"/>
          <xsd:enumeration value="SEC"/>
          <xsd:enumeration value="SNNG"/>
          <xsd:enumeration value="TCPL"/>
          <xsd:enumeration value="Three Fires"/>
          <xsd:enumeration value="Unifor"/>
          <xsd:enumeration value="VECC"/>
          <xsd:enumeration value="STAFF"/>
        </xsd:restriction>
      </xsd:simpleType>
    </xsd:element>
    <xsd:element name="Exhibit" ma:index="18" nillable="true" ma:displayName="Exhibit" ma:internalName="Exhibit">
      <xsd:simpleType>
        <xsd:restriction base="dms:Number"/>
      </xsd:simpleType>
    </xsd:element>
    <xsd:element name="Category" ma:index="19" nillable="true" ma:displayName="Classification" ma:format="Dropdown" ma:internalName="Category">
      <xsd:complexType>
        <xsd:complexContent>
          <xsd:extension base="dms:MultiChoice">
            <xsd:sequence>
              <xsd:element name="Value" maxOccurs="unbounded" minOccurs="0" nillable="true">
                <xsd:simpleType>
                  <xsd:restriction base="dms:Choice">
                    <xsd:enumeration value="1"/>
                    <xsd:enumeration value="2"/>
                    <xsd:enumeration value="3"/>
                    <xsd:enumeration value="4"/>
                  </xsd:restriction>
                </xsd:simpleType>
              </xsd:element>
            </xsd:sequence>
          </xsd:extension>
        </xsd:complexContent>
      </xsd:complexType>
    </xsd:element>
    <xsd:element name="KeySupport" ma:index="20" nillable="true" ma:displayName="Key Support" ma:description="*Not Maintained by Regulatory*" ma:format="Dropdown" ma:list="UserInfo" ma:SharePointGroup="0" ma:internalName="KeySuppor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es" ma:index="24" nillable="true" ma:displayName="Witness" ma:format="Dropdown" ma:internalName="Witnesses">
      <xsd:complexType>
        <xsd:complexContent>
          <xsd:extension base="dms:MultiChoice">
            <xsd:sequence>
              <xsd:element name="Value" maxOccurs="unbounded" minOccurs="0" nillable="true">
                <xsd:simpleType>
                  <xsd:restriction base="dms:Choice">
                    <xsd:enumeration value="A.J. Kearney"/>
                    <xsd:enumeration value="Alicia Lenny"/>
                    <xsd:enumeration value="Adam Gellman"/>
                    <xsd:enumeration value="Adam Stiers"/>
                    <xsd:enumeration value="Ainslie Murdock"/>
                    <xsd:enumeration value="Ala Abusalhieh"/>
                    <xsd:enumeration value="Alex Hews"/>
                    <xsd:enumeration value="Alexandra Burke"/>
                    <xsd:enumeration value="Amber Vanderiviere"/>
                    <xsd:enumeration value="Amir Hasan"/>
                    <xsd:enumeration value="Amy Leuschner"/>
                    <xsd:enumeration value="Amy Mikhaila"/>
                    <xsd:enumeration value="Andrea Seguin"/>
                    <xsd:enumeration value="Angela Scott"/>
                    <xsd:enumeration value="Ann-Marie Hessian"/>
                    <xsd:enumeration value="Anton Kacicnik"/>
                    <xsd:enumeration value="Aqeel Zaidi"/>
                    <xsd:enumeration value="Arnold Meurling"/>
                    <xsd:enumeration value="Asha Patel"/>
                    <xsd:enumeration value="Ben McIntyre"/>
                    <xsd:enumeration value="Bob Wellington"/>
                    <xsd:enumeration value="Bradley Clark"/>
                    <xsd:enumeration value="Brandon So"/>
                    <xsd:enumeration value="Brianna Hamilton"/>
                    <xsd:enumeration value="Brittany Zimmer"/>
                    <xsd:enumeration value="Cara-Lynne Wade"/>
                    <xsd:enumeration value="Catherine Ho"/>
                    <xsd:enumeration value="Chad Cook"/>
                    <xsd:enumeration value="Chris Ripley"/>
                    <xsd:enumeration value="Cody Wood"/>
                    <xsd:enumeration value="Colin Healey"/>
                    <xsd:enumeration value="Cora Carriveau"/>
                    <xsd:enumeration value="Craig Fernandes"/>
                    <xsd:enumeration value="Dan Pleckaitis"/>
                    <xsd:enumeration value="Danielle Dreveny"/>
                    <xsd:enumeration value="Dave Hoffman"/>
                    <xsd:enumeration value="Dave Janisse"/>
                    <xsd:enumeration value="Deborah Schmidt"/>
                    <xsd:enumeration value="Diane Simmons"/>
                    <xsd:enumeration value="Dwayne Conrod"/>
                    <xsd:enumeration value="Edward Hou"/>
                    <xsd:enumeration value="Elena Chang"/>
                    <xsd:enumeration value="Emily Nisbet"/>
                    <xsd:enumeration value="Eric Zhang"/>
                    <xsd:enumeration value="Faheem Ahmad"/>
                    <xsd:enumeration value="Gesiena Antuma"/>
                    <xsd:enumeration value="Gilmer Bashualdo-Hilario"/>
                    <xsd:enumeration value="Gord Dillon"/>
                    <xsd:enumeration value="Gord Lau"/>
                    <xsd:enumeration value="Greg Kaminski"/>
                    <xsd:enumeration value="Heidi Steinberg"/>
                    <xsd:enumeration value="Helen Huang"/>
                    <xsd:enumeration value="Hilary Thompson"/>
                    <xsd:enumeration value="Hulya Sayyan"/>
                    <xsd:enumeration value="Ian MacPherson"/>
                    <xsd:enumeration value="Ian McLeod"/>
                    <xsd:enumeration value="Jackie Collier"/>
                    <xsd:enumeration value="Jamee Lynn Laing"/>
                    <xsd:enumeration value="Jane Huang"/>
                    <xsd:enumeration value="Jane Pinsonneault"/>
                    <xsd:enumeration value="Janee O'Donohue"/>
                    <xsd:enumeration value="Jason Bond"/>
                    <xsd:enumeration value="Jason Gillett"/>
                    <xsd:enumeration value="Jason Vinagre"/>
                    <xsd:enumeration value="Jeff Cadotte"/>
                    <xsd:enumeration value="Jenn Cardoso"/>
                    <xsd:enumeration value="Jenna Vanderveen"/>
                    <xsd:enumeration value="Jennifer Burnham"/>
                    <xsd:enumeration value="Jennifer Heard"/>
                    <xsd:enumeration value="Jennifer Murphy"/>
                    <xsd:enumeration value="Jeremy Getson"/>
                    <xsd:enumeration value="Joseph Dimeo"/>
                    <xsd:enumeration value="Joel Denomy"/>
                    <xsd:enumeration value="Joey Cyples"/>
                    <xsd:enumeration value="John Gillis"/>
                    <xsd:enumeration value="Joseph Dimeo"/>
                    <xsd:enumeration value="Julie Rader"/>
                    <xsd:enumeration value="Karen Sweet"/>
                    <xsd:enumeration value="Katie Hooper"/>
                    <xsd:enumeration value="Kent Kerrigan"/>
                    <xsd:enumeration value="Kim Vitek"/>
                    <xsd:enumeration value="Kurt Holmes"/>
                    <xsd:enumeration value="Laura Sheehan"/>
                    <xsd:enumeration value="Leanne Sidorkewicz"/>
                    <xsd:enumeration value="Lee-Ann Giroux"/>
                    <xsd:enumeration value="Lisa Marusic"/>
                    <xsd:enumeration value="Louie Jeromel"/>
                    <xsd:enumeration value="Luna Munro"/>
                    <xsd:enumeration value="Lyne McMurchie"/>
                    <xsd:enumeration value="Margarita Suarez"/>
                    <xsd:enumeration value="Matt St. Pierre"/>
                    <xsd:enumeration value="Max Hagerman"/>
                    <xsd:enumeration value="Melinda Yan"/>
                    <xsd:enumeration value="Melissa Debevc"/>
                    <xsd:enumeration value="Michael Abate"/>
                    <xsd:enumeration value="Michael McGivery"/>
                    <xsd:enumeration value="Michelle Tian"/>
                    <xsd:enumeration value="Mike Wagle"/>
                    <xsd:enumeration value="Neerajah Raviraj"/>
                    <xsd:enumeration value="Nicole Brunner"/>
                    <xsd:enumeration value="Paaras Sood"/>
                    <xsd:enumeration value="Paolo Mastronardi"/>
                    <xsd:enumeration value="Pat Squires"/>
                    <xsd:enumeration value="Paul Baxter"/>
                    <xsd:enumeration value="Peter Mussio"/>
                    <xsd:enumeration value="Rachel Goodreau"/>
                    <xsd:enumeration value="Rakesh Torul"/>
                    <xsd:enumeration value="Ravi Sigurdson"/>
                    <xsd:enumeration value="Rob DiMaria"/>
                    <xsd:enumeration value="Rob Ford"/>
                    <xsd:enumeration value="Rob Goodreau"/>
                    <xsd:enumeration value="Robert Rutitis"/>
                    <xsd:enumeration value="Robin Stevenson"/>
                    <xsd:enumeration value="Ruth Swan"/>
                    <xsd:enumeration value="Ryan Cheung"/>
                    <xsd:enumeration value="Ryan Organ"/>
                    <xsd:enumeration value="Ryan Small"/>
                    <xsd:enumeration value="Ryan Stelmaschuk"/>
                    <xsd:enumeration value="Sam McDermott"/>
                    <xsd:enumeration value="Sara Hale"/>
                    <xsd:enumeration value="Sarah Tope"/>
                    <xsd:enumeration value="Scott Dodd"/>
                    <xsd:enumeration value="Scott Hines"/>
                    <xsd:enumeration value="Sean Collier"/>
                    <xsd:enumeration value="Stephanie Fife"/>
                    <xsd:enumeration value="Steve Dantzer"/>
                    <xsd:enumeration value="Steve Edwardson"/>
                    <xsd:enumeration value="Steve Kay"/>
                    <xsd:enumeration value="Steve Pardy"/>
                    <xsd:enumeration value="Steven Brignall"/>
                    <xsd:enumeration value="Steven Riccio"/>
                    <xsd:enumeration value="Steven Shen"/>
                    <xsd:enumeration value="Sunny Swatch"/>
                    <xsd:enumeration value="Sutha Ariyalingam"/>
                    <xsd:enumeration value="Tanya Ferguson"/>
                    <xsd:enumeration value="Teresa Chan"/>
                    <xsd:enumeration value="Tiffany Jonkins"/>
                    <xsd:enumeration value="Tom Byng"/>
                    <xsd:enumeration value="Tracey Teed Martin"/>
                    <xsd:enumeration value="Tracy Lynch"/>
                    <xsd:enumeration value="Trinette Lindley"/>
                    <xsd:enumeration value="Tyler Brady"/>
                    <xsd:enumeration value="Vanessa Innis"/>
                    <xsd:enumeration value="Victoria Wang"/>
                    <xsd:enumeration value="Warren Fisher"/>
                    <xsd:enumeration value="Warren Reinisch"/>
                    <xsd:enumeration value="Wayne Passmore"/>
                    <xsd:enumeration value="Yousuf Zaki"/>
                    <xsd:enumeration value="Malini Giridhar"/>
                    <xsd:enumeration value="Mark Kitchen"/>
                    <xsd:enumeration value="Lesley Austin"/>
                    <xsd:enumeration value="Rob Sterling"/>
                    <xsd:enumeration value="Lauren Whitwham"/>
                    <xsd:enumeration value="Evan Tomek"/>
                  </xsd:restriction>
                </xsd:simpleType>
              </xsd:element>
            </xsd:sequence>
          </xsd:extension>
        </xsd:complexContent>
      </xsd:complexType>
    </xsd:element>
    <xsd:element name="TeamsPlannerStatus" ma:index="25" nillable="true" ma:displayName="Teams Planner Status" ma:default="Draft Response" ma:format="Dropdown" ma:internalName="TeamsPlannerStatus">
      <xsd:simpleType>
        <xsd:restriction base="dms:Choice">
          <xsd:enumeration value="Draft Response"/>
          <xsd:enumeration value="Regulatory Review"/>
          <xsd:enumeration value="Back to witness"/>
          <xsd:enumeration value="Legal Review"/>
          <xsd:enumeration value="Executive Review"/>
          <xsd:enumeration value="Final"/>
          <xsd:enumeration value="Functional Area Review"/>
          <xsd:enumeration value="Back to Witness Post Functional Area"/>
        </xsd:restriction>
      </xsd:simpleType>
    </xsd:element>
    <xsd:element name="Int_x002f_Exhibit_x002f_Tab" ma:index="28" nillable="true" ma:displayName="Exhibit/Int/Quest" ma:internalName="Int_x002f_Exhibit_x002f_Tab">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nt_x002f_Exhibit_x002f_Tab xmlns="0f3dc55c-bcca-45e2-bb95-d6030d9207f1" xsi:nil="true"/>
    <Witnesses xmlns="0f3dc55c-bcca-45e2-bb95-d6030d9207f1" xsi:nil="true"/>
    <_dlc_DocId xmlns="bc9be6ef-036f-4d38-ab45-2a4da0c93cb0">C6U45NHNYSXQ-1954422155-4914</_dlc_DocId>
    <TeamsPlannerStatus xmlns="0f3dc55c-bcca-45e2-bb95-d6030d9207f1">Draft Response</TeamsPlannerStatus>
    <Exhibit xmlns="0f3dc55c-bcca-45e2-bb95-d6030d9207f1" xsi:nil="true"/>
    <KeySupport xmlns="0f3dc55c-bcca-45e2-bb95-d6030d9207f1">
      <UserInfo>
        <DisplayName/>
        <AccountId xsi:nil="true"/>
        <AccountType/>
      </UserInfo>
    </KeySupport>
    <_ip_UnifiedCompliancePolicyUIAction xmlns="http://schemas.microsoft.com/sharepoint/v3" xsi:nil="true"/>
    <_dlc_DocIdUrl xmlns="bc9be6ef-036f-4d38-ab45-2a4da0c93cb0">
      <Url>https://enbridge.sharepoint.com/teams/EB-2022-02002024Rebasing/_layouts/15/DocIdRedir.aspx?ID=C6U45NHNYSXQ-1954422155-4914</Url>
      <Description>C6U45NHNYSXQ-1954422155-4914</Description>
    </_dlc_DocIdUrl>
    <_ip_UnifiedCompliancePolicyProperties xmlns="http://schemas.microsoft.com/sharepoint/v3" xsi:nil="true"/>
    <Category xmlns="0f3dc55c-bcca-45e2-bb95-d6030d9207f1" xsi:nil="true"/>
    <Intervenor xmlns="0f3dc55c-bcca-45e2-bb95-d6030d9207f1" xsi:nil="true"/>
    <SharedWithUsers xmlns="bc9be6ef-036f-4d38-ab45-2a4da0c93cb0">
      <UserInfo>
        <DisplayName>Wale Akanni</DisplayName>
        <AccountId>896</AccountId>
        <AccountType/>
      </UserInfo>
    </SharedWithUsers>
    <Legal xmlns="0f3dc55c-bcca-45e2-bb95-d6030d9207f1">
      <UserInfo>
        <DisplayName/>
        <AccountId xsi:nil="true"/>
        <AccountType/>
      </UserInfo>
    </Legal>
    <RegLead xmlns="0f3dc55c-bcca-45e2-bb95-d6030d9207f1">
      <UserInfo>
        <DisplayName/>
        <AccountId xsi:nil="true"/>
        <AccountType/>
      </UserInfo>
    </RegLead>
    <Area xmlns="0f3dc55c-bcca-45e2-bb95-d6030d9207f1" xsi:nil="true"/>
  </documentManagement>
</p:properties>
</file>

<file path=customXml/itemProps1.xml><?xml version="1.0" encoding="utf-8"?>
<ds:datastoreItem xmlns:ds="http://schemas.openxmlformats.org/officeDocument/2006/customXml" ds:itemID="{CA34124A-C604-4658-8FFE-E39099F1C3F6}"/>
</file>

<file path=customXml/itemProps2.xml><?xml version="1.0" encoding="utf-8"?>
<ds:datastoreItem xmlns:ds="http://schemas.openxmlformats.org/officeDocument/2006/customXml" ds:itemID="{C3EC78B1-C0DF-4243-B9D6-2237CE57736B}"/>
</file>

<file path=customXml/itemProps3.xml><?xml version="1.0" encoding="utf-8"?>
<ds:datastoreItem xmlns:ds="http://schemas.openxmlformats.org/officeDocument/2006/customXml" ds:itemID="{CE0B505F-A92C-4BAE-9225-0756B733B062}"/>
</file>

<file path=customXml/itemProps4.xml><?xml version="1.0" encoding="utf-8"?>
<ds:datastoreItem xmlns:ds="http://schemas.openxmlformats.org/officeDocument/2006/customXml" ds:itemID="{EEE43677-C7F7-48DE-9F02-523B44E4CF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Utility Metrics</vt:lpstr>
      <vt:lpstr>'Utility Metrics'!Print_Area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2023-03-08T22:40:05Z</dcterms:created>
  <dcterms:modified xsi:type="dcterms:W3CDTF">2023-03-08T22:40:14Z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2023-03-08T22:40:07Z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24a151ac-07f4-4b84-a850-e3e87be27c96</vt:lpwstr>
  </property>
  <property fmtid="{D5CDD505-2E9C-101B-9397-08002B2CF9AE}" pid="8" name="MSIP_Label_b1a6f161-e42b-4c47-8f69-f6a81e023e2d_ContentBits">
    <vt:lpwstr>0</vt:lpwstr>
  </property>
  <property fmtid="{D5CDD505-2E9C-101B-9397-08002B2CF9AE}" pid="9" name="Order">
    <vt:r8>100</vt:r8>
  </property>
  <property fmtid="{D5CDD505-2E9C-101B-9397-08002B2CF9AE}" pid="10" name="SV_QUERY_LIST_4F35BF76-6C0D-4D9B-82B2-816C12CF3733">
    <vt:lpwstr>empty_477D106A-C0D6-4607-AEBD-E2C9D60EA279</vt:lpwstr>
  </property>
  <property fmtid="{D5CDD505-2E9C-101B-9397-08002B2CF9AE}" pid="11" name="K4XL KID">
    <vt:lpwstr>ABFProd</vt:lpwstr>
  </property>
  <property fmtid="{D5CDD505-2E9C-101B-9397-08002B2CF9AE}" pid="12" name="MediaServiceImageTags">
    <vt:lpwstr/>
  </property>
  <property fmtid="{D5CDD505-2E9C-101B-9397-08002B2CF9AE}" pid="13" name="ContentTypeId">
    <vt:lpwstr>0x010100F3E2251B1EE19E40ADD262C998ACD182</vt:lpwstr>
  </property>
  <property fmtid="{D5CDD505-2E9C-101B-9397-08002B2CF9AE}" pid="14" name="K4XLVersion">
    <vt:lpwstr>3.5.6.2433.7</vt:lpwstr>
  </property>
  <property fmtid="{D5CDD505-2E9C-101B-9397-08002B2CF9AE}" pid="15" name="_dlc_DocIdItemGuid">
    <vt:lpwstr>a60c8629-a0bf-46c2-9ec2-f74c72c4bf60</vt:lpwstr>
  </property>
  <property fmtid="{D5CDD505-2E9C-101B-9397-08002B2CF9AE}" pid="16" name="{A44787D4-0540-4523-9961-78E4036D8C6D}">
    <vt:lpwstr>{1553F9A9-C4DA-4D89-AF47-A94E9F5FBDFE}</vt:lpwstr>
  </property>
  <property fmtid="{D5CDD505-2E9C-101B-9397-08002B2CF9AE}" pid="17" name="K4XLScatterRefresh">
    <vt:lpwstr>N</vt:lpwstr>
  </property>
  <property fmtid="{D5CDD505-2E9C-101B-9397-08002B2CF9AE}" pid="18" name="_NewReviewCycle">
    <vt:lpwstr/>
  </property>
  <property fmtid="{D5CDD505-2E9C-101B-9397-08002B2CF9AE}" pid="19" name="K4XL DBKID">
    <vt:lpwstr>ABFPROD</vt:lpwstr>
  </property>
  <property fmtid="{D5CDD505-2E9C-101B-9397-08002B2CF9AE}" pid="20" name="K4XLRetrievePerWS">
    <vt:lpwstr>Y</vt:lpwstr>
  </property>
  <property fmtid="{D5CDD505-2E9C-101B-9397-08002B2CF9AE}" pid="21" name="SV_HIDDEN_GRID_QUERY_LIST_4F35BF76-6C0D-4D9B-82B2-816C12CF3733">
    <vt:lpwstr>empty_477D106A-C0D6-4607-AEBD-E2C9D60EA279</vt:lpwstr>
  </property>
</Properties>
</file>