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2" documentId="8_{D38E77C9-C993-4395-92A3-F0A974576692}" xr6:coauthVersionLast="47" xr6:coauthVersionMax="47" xr10:uidLastSave="{D93150CD-8B71-47F3-98EC-F323BAF7F27F}"/>
  <bookViews>
    <workbookView xWindow="-28920" yWindow="-120" windowWidth="29040" windowHeight="15840" xr2:uid="{7663ECD7-5244-4F97-ACC9-18BA0EE2B0B5}"/>
  </bookViews>
  <sheets>
    <sheet name="Summary" sheetId="1" r:id="rId1"/>
    <sheet name="Operating Company_Auth" sheetId="2" r:id="rId2"/>
    <sheet name="Operating Company_Actual" sheetId="3" r:id="rId3"/>
    <sheet name="Holding Company" sheetId="4" r:id="rId4"/>
  </sheets>
  <externalReferences>
    <externalReference r:id="rId5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3">'Holding Company'!$A$1:$O$31</definedName>
    <definedName name="_xlnm.Print_Area" localSheetId="2">'Operating Company_Actual'!$A$1:$AA$141</definedName>
    <definedName name="_xlnm.Print_Area" localSheetId="1">'Operating Company_Auth'!$A$1:$J$150</definedName>
    <definedName name="_xlnm.Print_Area" localSheetId="0">Summary!$A$2:$H$108</definedName>
  </definedNames>
  <calcPr calcId="191028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77" i="1"/>
  <c r="E29" i="4"/>
  <c r="F29" i="4"/>
  <c r="G29" i="4"/>
  <c r="H29" i="4"/>
  <c r="K22" i="4" l="1"/>
  <c r="K23" i="4"/>
  <c r="K24" i="4"/>
  <c r="K25" i="4"/>
  <c r="K26" i="4"/>
  <c r="K27" i="4"/>
  <c r="K28" i="4"/>
  <c r="K8" i="4"/>
  <c r="K9" i="4"/>
  <c r="K11" i="4"/>
  <c r="K12" i="4"/>
  <c r="J8" i="3"/>
  <c r="V68" i="3"/>
  <c r="U68" i="3"/>
  <c r="Y68" i="3" s="1"/>
  <c r="R30" i="3" l="1"/>
  <c r="V30" i="3"/>
  <c r="Y29" i="3"/>
  <c r="M54" i="3"/>
  <c r="N54" i="3"/>
  <c r="O54" i="3"/>
  <c r="P54" i="3"/>
  <c r="L54" i="3"/>
  <c r="L37" i="3"/>
  <c r="G32" i="3"/>
  <c r="H32" i="3"/>
  <c r="I32" i="3"/>
  <c r="J32" i="3"/>
  <c r="L32" i="3"/>
  <c r="M32" i="3"/>
  <c r="N32" i="3"/>
  <c r="O32" i="3"/>
  <c r="P32" i="3"/>
  <c r="F32" i="3"/>
  <c r="D29" i="4"/>
  <c r="G106" i="1"/>
  <c r="G105" i="1"/>
  <c r="G104" i="1"/>
  <c r="G103" i="1"/>
  <c r="G102" i="1"/>
  <c r="G101" i="1"/>
  <c r="G100" i="1"/>
  <c r="K21" i="4"/>
  <c r="G99" i="1" s="1"/>
  <c r="E19" i="4"/>
  <c r="F19" i="4" s="1"/>
  <c r="G19" i="4" s="1"/>
  <c r="H19" i="4" s="1"/>
  <c r="G64" i="1"/>
  <c r="H10" i="4"/>
  <c r="H13" i="4" s="1"/>
  <c r="G10" i="4"/>
  <c r="F10" i="4"/>
  <c r="F13" i="4" s="1"/>
  <c r="E10" i="4"/>
  <c r="E13" i="4" s="1"/>
  <c r="D10" i="4"/>
  <c r="E5" i="4"/>
  <c r="F5" i="4" s="1"/>
  <c r="G5" i="4" s="1"/>
  <c r="H5" i="4" s="1"/>
  <c r="U123" i="3"/>
  <c r="S123" i="3"/>
  <c r="R123" i="3"/>
  <c r="S122" i="3"/>
  <c r="R122" i="3"/>
  <c r="V121" i="3"/>
  <c r="U121" i="3"/>
  <c r="M124" i="3"/>
  <c r="L124" i="3"/>
  <c r="S121" i="3"/>
  <c r="P117" i="3"/>
  <c r="P118" i="3" s="1"/>
  <c r="O118" i="3"/>
  <c r="N118" i="3"/>
  <c r="M118" i="3"/>
  <c r="L118" i="3"/>
  <c r="J118" i="3"/>
  <c r="I118" i="3"/>
  <c r="I114" i="3"/>
  <c r="P113" i="3"/>
  <c r="P114" i="3" s="1"/>
  <c r="O113" i="3"/>
  <c r="O114" i="3" s="1"/>
  <c r="N114" i="3"/>
  <c r="M114" i="3"/>
  <c r="L114" i="3"/>
  <c r="J114" i="3"/>
  <c r="R113" i="3"/>
  <c r="P110" i="3"/>
  <c r="T109" i="3"/>
  <c r="S109" i="3"/>
  <c r="V108" i="3"/>
  <c r="U108" i="3"/>
  <c r="T108" i="3"/>
  <c r="R107" i="3"/>
  <c r="V107" i="3"/>
  <c r="P104" i="3"/>
  <c r="O104" i="3"/>
  <c r="N104" i="3"/>
  <c r="M104" i="3"/>
  <c r="L104" i="3"/>
  <c r="J104" i="3"/>
  <c r="G104" i="3"/>
  <c r="F104" i="3"/>
  <c r="S99" i="3"/>
  <c r="R99" i="3"/>
  <c r="V98" i="3"/>
  <c r="T98" i="3"/>
  <c r="S97" i="3"/>
  <c r="R97" i="3"/>
  <c r="V97" i="3"/>
  <c r="T96" i="3"/>
  <c r="R96" i="3"/>
  <c r="V95" i="3"/>
  <c r="U95" i="3"/>
  <c r="S95" i="3"/>
  <c r="M100" i="3"/>
  <c r="R94" i="3"/>
  <c r="P91" i="3"/>
  <c r="O91" i="3"/>
  <c r="N91" i="3"/>
  <c r="M91" i="3"/>
  <c r="L91" i="3"/>
  <c r="J91" i="3"/>
  <c r="G91" i="3"/>
  <c r="F91" i="3"/>
  <c r="P87" i="3"/>
  <c r="O87" i="3"/>
  <c r="N87" i="3"/>
  <c r="M87" i="3"/>
  <c r="L87" i="3"/>
  <c r="J87" i="3"/>
  <c r="T86" i="3"/>
  <c r="G87" i="3"/>
  <c r="F87" i="3"/>
  <c r="S83" i="3"/>
  <c r="T83" i="3" s="1"/>
  <c r="U83" i="3" s="1"/>
  <c r="V83" i="3" s="1"/>
  <c r="M83" i="3"/>
  <c r="N83" i="3" s="1"/>
  <c r="O83" i="3" s="1"/>
  <c r="P83" i="3" s="1"/>
  <c r="G83" i="3"/>
  <c r="H83" i="3" s="1"/>
  <c r="I83" i="3" s="1"/>
  <c r="J83" i="3" s="1"/>
  <c r="T77" i="3"/>
  <c r="R77" i="3"/>
  <c r="V76" i="3"/>
  <c r="U76" i="3"/>
  <c r="T75" i="3"/>
  <c r="S75" i="3"/>
  <c r="V75" i="3"/>
  <c r="V74" i="3"/>
  <c r="T74" i="3"/>
  <c r="T73" i="3"/>
  <c r="S73" i="3"/>
  <c r="R73" i="3"/>
  <c r="V72" i="3"/>
  <c r="U72" i="3"/>
  <c r="V71" i="3"/>
  <c r="T70" i="3"/>
  <c r="R70" i="3"/>
  <c r="T69" i="3"/>
  <c r="S66" i="3"/>
  <c r="T66" i="3" s="1"/>
  <c r="U66" i="3" s="1"/>
  <c r="V66" i="3" s="1"/>
  <c r="M66" i="3"/>
  <c r="N66" i="3" s="1"/>
  <c r="O66" i="3" s="1"/>
  <c r="P66" i="3" s="1"/>
  <c r="G66" i="3"/>
  <c r="H66" i="3" s="1"/>
  <c r="I66" i="3" s="1"/>
  <c r="J66" i="3" s="1"/>
  <c r="P57" i="3"/>
  <c r="P58" i="3" s="1"/>
  <c r="O57" i="3"/>
  <c r="O58" i="3" s="1"/>
  <c r="N57" i="3"/>
  <c r="N58" i="3" s="1"/>
  <c r="M57" i="3"/>
  <c r="M58" i="3" s="1"/>
  <c r="L57" i="3"/>
  <c r="L58" i="3" s="1"/>
  <c r="J57" i="3"/>
  <c r="I57" i="3"/>
  <c r="I58" i="3" s="1"/>
  <c r="H57" i="3"/>
  <c r="H58" i="3" s="1"/>
  <c r="G57" i="3"/>
  <c r="F57" i="3"/>
  <c r="P11" i="3"/>
  <c r="O11" i="3"/>
  <c r="N11" i="3"/>
  <c r="G11" i="3"/>
  <c r="V52" i="3"/>
  <c r="U52" i="3"/>
  <c r="V51" i="3"/>
  <c r="U51" i="3"/>
  <c r="T51" i="3"/>
  <c r="S51" i="3"/>
  <c r="R51" i="3"/>
  <c r="O47" i="3"/>
  <c r="F47" i="3"/>
  <c r="P41" i="3"/>
  <c r="O41" i="3"/>
  <c r="N41" i="3"/>
  <c r="M41" i="3"/>
  <c r="L41" i="3"/>
  <c r="J41" i="3"/>
  <c r="I41" i="3"/>
  <c r="H41" i="3"/>
  <c r="G41" i="3"/>
  <c r="F41" i="3"/>
  <c r="V40" i="3"/>
  <c r="U40" i="3"/>
  <c r="T40" i="3"/>
  <c r="S40" i="3"/>
  <c r="R40" i="3"/>
  <c r="P35" i="3"/>
  <c r="P37" i="3" s="1"/>
  <c r="O35" i="3"/>
  <c r="N35" i="3"/>
  <c r="N37" i="3" s="1"/>
  <c r="J35" i="3"/>
  <c r="I35" i="3"/>
  <c r="H35" i="3"/>
  <c r="G35" i="3"/>
  <c r="S35" i="3" s="1"/>
  <c r="F35" i="3"/>
  <c r="P14" i="3"/>
  <c r="O14" i="3"/>
  <c r="N14" i="3"/>
  <c r="M14" i="3"/>
  <c r="L14" i="3"/>
  <c r="J14" i="3"/>
  <c r="U31" i="3"/>
  <c r="U27" i="3"/>
  <c r="R24" i="3"/>
  <c r="S24" i="3" s="1"/>
  <c r="T24" i="3" s="1"/>
  <c r="U24" i="3" s="1"/>
  <c r="V24" i="3" s="1"/>
  <c r="L24" i="3"/>
  <c r="M24" i="3" s="1"/>
  <c r="N24" i="3" s="1"/>
  <c r="O24" i="3" s="1"/>
  <c r="P24" i="3" s="1"/>
  <c r="G24" i="3"/>
  <c r="H24" i="3" s="1"/>
  <c r="I24" i="3" s="1"/>
  <c r="J24" i="3" s="1"/>
  <c r="V17" i="3"/>
  <c r="U17" i="3"/>
  <c r="T17" i="3"/>
  <c r="S17" i="3"/>
  <c r="R17" i="3"/>
  <c r="V16" i="3"/>
  <c r="U16" i="3"/>
  <c r="T16" i="3"/>
  <c r="S16" i="3"/>
  <c r="R16" i="3"/>
  <c r="V15" i="3"/>
  <c r="U15" i="3"/>
  <c r="T15" i="3"/>
  <c r="S15" i="3"/>
  <c r="R15" i="3"/>
  <c r="H14" i="3"/>
  <c r="G14" i="3"/>
  <c r="F14" i="3"/>
  <c r="V13" i="3"/>
  <c r="U13" i="3"/>
  <c r="T13" i="3"/>
  <c r="S13" i="3"/>
  <c r="R13" i="3"/>
  <c r="V12" i="3"/>
  <c r="U12" i="3"/>
  <c r="T12" i="3"/>
  <c r="S12" i="3"/>
  <c r="R12" i="3"/>
  <c r="M11" i="3"/>
  <c r="L11" i="3"/>
  <c r="J11" i="3"/>
  <c r="I11" i="3"/>
  <c r="F11" i="3"/>
  <c r="V10" i="3"/>
  <c r="U10" i="3"/>
  <c r="T10" i="3"/>
  <c r="S10" i="3"/>
  <c r="R10" i="3"/>
  <c r="P9" i="3"/>
  <c r="O9" i="3"/>
  <c r="N9" i="3"/>
  <c r="M9" i="3"/>
  <c r="L9" i="3"/>
  <c r="J9" i="3"/>
  <c r="I9" i="3"/>
  <c r="H9" i="3"/>
  <c r="G9" i="3"/>
  <c r="F9" i="3"/>
  <c r="V8" i="3"/>
  <c r="O8" i="3"/>
  <c r="N8" i="3"/>
  <c r="M8" i="3"/>
  <c r="L8" i="3"/>
  <c r="I8" i="3"/>
  <c r="H8" i="3"/>
  <c r="G8" i="3"/>
  <c r="F8" i="3"/>
  <c r="R6" i="3"/>
  <c r="S6" i="3" s="1"/>
  <c r="T6" i="3" s="1"/>
  <c r="U6" i="3" s="1"/>
  <c r="V6" i="3" s="1"/>
  <c r="L6" i="3"/>
  <c r="M6" i="3" s="1"/>
  <c r="N6" i="3" s="1"/>
  <c r="O6" i="3" s="1"/>
  <c r="P6" i="3" s="1"/>
  <c r="G6" i="3"/>
  <c r="H6" i="3" s="1"/>
  <c r="I6" i="3" s="1"/>
  <c r="J6" i="3" s="1"/>
  <c r="I141" i="2"/>
  <c r="D106" i="1" s="1"/>
  <c r="I135" i="2"/>
  <c r="D105" i="1" s="1"/>
  <c r="I129" i="2"/>
  <c r="D104" i="1" s="1"/>
  <c r="I124" i="2"/>
  <c r="D103" i="1" s="1"/>
  <c r="I118" i="2"/>
  <c r="D102" i="1" s="1"/>
  <c r="I107" i="2"/>
  <c r="I113" i="2" s="1"/>
  <c r="D101" i="1" s="1"/>
  <c r="I104" i="2"/>
  <c r="I100" i="2"/>
  <c r="D99" i="1" s="1"/>
  <c r="I75" i="2"/>
  <c r="D80" i="1" s="1"/>
  <c r="I61" i="2"/>
  <c r="D65" i="1" s="1"/>
  <c r="I57" i="2"/>
  <c r="D64" i="1" s="1"/>
  <c r="I50" i="2"/>
  <c r="D63" i="1" s="1"/>
  <c r="I44" i="2"/>
  <c r="D62" i="1" s="1"/>
  <c r="I40" i="2"/>
  <c r="D61" i="1" s="1"/>
  <c r="I32" i="2"/>
  <c r="D60" i="1" s="1"/>
  <c r="F18" i="2"/>
  <c r="D100" i="1"/>
  <c r="D86" i="1"/>
  <c r="D85" i="1"/>
  <c r="D84" i="1"/>
  <c r="D83" i="1"/>
  <c r="D82" i="1"/>
  <c r="D81" i="1"/>
  <c r="D79" i="1"/>
  <c r="D78" i="1"/>
  <c r="D77" i="1"/>
  <c r="D48" i="1"/>
  <c r="D47" i="1"/>
  <c r="D46" i="1"/>
  <c r="D45" i="1"/>
  <c r="D44" i="1"/>
  <c r="D43" i="1"/>
  <c r="D42" i="1"/>
  <c r="D41" i="1"/>
  <c r="D40" i="1"/>
  <c r="D39" i="1"/>
  <c r="G14" i="1"/>
  <c r="G12" i="1"/>
  <c r="G13" i="4" l="1"/>
  <c r="K10" i="4"/>
  <c r="Y13" i="3"/>
  <c r="E44" i="1" s="1"/>
  <c r="Y15" i="3"/>
  <c r="E46" i="1" s="1"/>
  <c r="R41" i="3"/>
  <c r="Y10" i="3"/>
  <c r="E41" i="1" s="1"/>
  <c r="T41" i="3"/>
  <c r="Y17" i="3"/>
  <c r="E48" i="1" s="1"/>
  <c r="T9" i="3"/>
  <c r="U35" i="3"/>
  <c r="S41" i="3"/>
  <c r="T8" i="3"/>
  <c r="S9" i="3"/>
  <c r="R9" i="3"/>
  <c r="U8" i="3"/>
  <c r="Y16" i="3"/>
  <c r="E47" i="1" s="1"/>
  <c r="Y40" i="3"/>
  <c r="S8" i="3"/>
  <c r="O37" i="3"/>
  <c r="R91" i="3"/>
  <c r="S11" i="3"/>
  <c r="R108" i="3"/>
  <c r="M37" i="3"/>
  <c r="V11" i="3"/>
  <c r="I47" i="3"/>
  <c r="U47" i="3" s="1"/>
  <c r="S98" i="3"/>
  <c r="R109" i="3"/>
  <c r="V118" i="3"/>
  <c r="U122" i="3"/>
  <c r="T123" i="3"/>
  <c r="R86" i="3"/>
  <c r="H37" i="3"/>
  <c r="T37" i="3" s="1"/>
  <c r="U30" i="3"/>
  <c r="Y30" i="3" s="1"/>
  <c r="J37" i="3"/>
  <c r="U69" i="3"/>
  <c r="S70" i="3"/>
  <c r="V87" i="3"/>
  <c r="R71" i="3"/>
  <c r="H54" i="3"/>
  <c r="T54" i="3" s="1"/>
  <c r="J54" i="3"/>
  <c r="V54" i="3" s="1"/>
  <c r="U11" i="3"/>
  <c r="R27" i="3"/>
  <c r="U53" i="3"/>
  <c r="S27" i="3"/>
  <c r="T30" i="3"/>
  <c r="S36" i="3"/>
  <c r="I14" i="3"/>
  <c r="T27" i="3"/>
  <c r="R53" i="3"/>
  <c r="V14" i="3"/>
  <c r="V31" i="3"/>
  <c r="Y31" i="3" s="1"/>
  <c r="I37" i="3"/>
  <c r="S45" i="3"/>
  <c r="P47" i="3"/>
  <c r="F54" i="3"/>
  <c r="V36" i="3"/>
  <c r="H47" i="3"/>
  <c r="V73" i="3"/>
  <c r="R75" i="3"/>
  <c r="V77" i="3"/>
  <c r="T90" i="3"/>
  <c r="U99" i="3"/>
  <c r="U109" i="3"/>
  <c r="S113" i="3"/>
  <c r="U113" i="3"/>
  <c r="R68" i="3"/>
  <c r="T71" i="3"/>
  <c r="T72" i="3"/>
  <c r="U74" i="3"/>
  <c r="Y74" i="3" s="1"/>
  <c r="E83" i="1" s="1"/>
  <c r="T76" i="3"/>
  <c r="G100" i="3"/>
  <c r="S100" i="3" s="1"/>
  <c r="P100" i="3"/>
  <c r="V96" i="3"/>
  <c r="V99" i="3"/>
  <c r="V109" i="3"/>
  <c r="T113" i="3"/>
  <c r="S68" i="3"/>
  <c r="U71" i="3"/>
  <c r="Y71" i="3" s="1"/>
  <c r="E80" i="1" s="1"/>
  <c r="R72" i="3"/>
  <c r="R76" i="3"/>
  <c r="V91" i="3"/>
  <c r="T94" i="3"/>
  <c r="T103" i="3"/>
  <c r="S108" i="3"/>
  <c r="R117" i="3"/>
  <c r="V123" i="3"/>
  <c r="Y123" i="3" s="1"/>
  <c r="T68" i="3"/>
  <c r="R69" i="3"/>
  <c r="R95" i="3"/>
  <c r="S96" i="3"/>
  <c r="U97" i="3"/>
  <c r="Y97" i="3" s="1"/>
  <c r="R98" i="3"/>
  <c r="U103" i="3"/>
  <c r="G110" i="3"/>
  <c r="J100" i="3"/>
  <c r="H110" i="3"/>
  <c r="O110" i="3"/>
  <c r="F124" i="3"/>
  <c r="R124" i="3" s="1"/>
  <c r="O124" i="3"/>
  <c r="I110" i="3"/>
  <c r="P124" i="3"/>
  <c r="G63" i="1"/>
  <c r="G61" i="1"/>
  <c r="U36" i="3"/>
  <c r="T45" i="3"/>
  <c r="U9" i="3"/>
  <c r="R11" i="3"/>
  <c r="R14" i="3"/>
  <c r="R28" i="3"/>
  <c r="R31" i="3"/>
  <c r="Y12" i="3"/>
  <c r="E43" i="1" s="1"/>
  <c r="S14" i="3"/>
  <c r="S107" i="3"/>
  <c r="T28" i="3"/>
  <c r="R36" i="3"/>
  <c r="L47" i="3"/>
  <c r="R47" i="3" s="1"/>
  <c r="T46" i="3"/>
  <c r="G47" i="3"/>
  <c r="R54" i="3"/>
  <c r="R57" i="3"/>
  <c r="L100" i="3"/>
  <c r="U96" i="3"/>
  <c r="L110" i="3"/>
  <c r="U75" i="3"/>
  <c r="Y75" i="3" s="1"/>
  <c r="E84" i="1" s="1"/>
  <c r="R90" i="3"/>
  <c r="V113" i="3"/>
  <c r="I54" i="3"/>
  <c r="U54" i="3" s="1"/>
  <c r="R46" i="3"/>
  <c r="V53" i="3"/>
  <c r="S28" i="3"/>
  <c r="T35" i="3"/>
  <c r="V45" i="3"/>
  <c r="S46" i="3"/>
  <c r="Y76" i="3"/>
  <c r="E85" i="1" s="1"/>
  <c r="V94" i="3"/>
  <c r="U14" i="3"/>
  <c r="U28" i="3"/>
  <c r="F37" i="3"/>
  <c r="V35" i="3"/>
  <c r="U41" i="3"/>
  <c r="M47" i="3"/>
  <c r="G54" i="3"/>
  <c r="R8" i="3"/>
  <c r="V28" i="3"/>
  <c r="R35" i="3"/>
  <c r="V41" i="3"/>
  <c r="N47" i="3"/>
  <c r="V46" i="3"/>
  <c r="J47" i="3"/>
  <c r="T52" i="3"/>
  <c r="S69" i="3"/>
  <c r="V69" i="3"/>
  <c r="S76" i="3"/>
  <c r="U77" i="3"/>
  <c r="U90" i="3"/>
  <c r="S90" i="3"/>
  <c r="N100" i="3"/>
  <c r="T95" i="3"/>
  <c r="U98" i="3"/>
  <c r="Y98" i="3" s="1"/>
  <c r="T122" i="3"/>
  <c r="Y72" i="3"/>
  <c r="E81" i="1" s="1"/>
  <c r="R87" i="3"/>
  <c r="F100" i="3"/>
  <c r="O100" i="3"/>
  <c r="Y95" i="3"/>
  <c r="R103" i="3"/>
  <c r="V57" i="3"/>
  <c r="V70" i="3"/>
  <c r="S74" i="3"/>
  <c r="T97" i="3"/>
  <c r="S103" i="3"/>
  <c r="M110" i="3"/>
  <c r="S117" i="3"/>
  <c r="N124" i="3"/>
  <c r="V122" i="3"/>
  <c r="S77" i="3"/>
  <c r="V104" i="3"/>
  <c r="V103" i="3"/>
  <c r="N110" i="3"/>
  <c r="T117" i="3"/>
  <c r="U117" i="3"/>
  <c r="R121" i="3"/>
  <c r="U70" i="3"/>
  <c r="S71" i="3"/>
  <c r="S72" i="3"/>
  <c r="U73" i="3"/>
  <c r="R74" i="3"/>
  <c r="U86" i="3"/>
  <c r="S86" i="3"/>
  <c r="U94" i="3"/>
  <c r="S94" i="3"/>
  <c r="T99" i="3"/>
  <c r="F110" i="3"/>
  <c r="U114" i="3"/>
  <c r="U118" i="3"/>
  <c r="V117" i="3"/>
  <c r="Y121" i="3"/>
  <c r="D13" i="4"/>
  <c r="G65" i="1"/>
  <c r="G62" i="1"/>
  <c r="G29" i="1"/>
  <c r="K7" i="4"/>
  <c r="G60" i="1" s="1"/>
  <c r="K29" i="4"/>
  <c r="D107" i="1"/>
  <c r="D15" i="1" s="1"/>
  <c r="I143" i="2"/>
  <c r="D26" i="1"/>
  <c r="Y52" i="3"/>
  <c r="D66" i="1"/>
  <c r="D13" i="1" s="1"/>
  <c r="D29" i="1"/>
  <c r="D87" i="1"/>
  <c r="D14" i="1" s="1"/>
  <c r="D27" i="1"/>
  <c r="I63" i="2"/>
  <c r="I82" i="2"/>
  <c r="T14" i="3"/>
  <c r="S32" i="3"/>
  <c r="R52" i="3"/>
  <c r="S53" i="3"/>
  <c r="S91" i="3"/>
  <c r="R32" i="3"/>
  <c r="S52" i="3"/>
  <c r="T53" i="3"/>
  <c r="S57" i="3"/>
  <c r="G58" i="3"/>
  <c r="S58" i="3" s="1"/>
  <c r="R104" i="3"/>
  <c r="S31" i="3"/>
  <c r="S30" i="3"/>
  <c r="G37" i="3"/>
  <c r="U46" i="3"/>
  <c r="T58" i="3"/>
  <c r="S104" i="3"/>
  <c r="V114" i="3"/>
  <c r="G107" i="1"/>
  <c r="G15" i="1" s="1"/>
  <c r="D49" i="1"/>
  <c r="D12" i="1" s="1"/>
  <c r="D28" i="1"/>
  <c r="T31" i="3"/>
  <c r="R45" i="3"/>
  <c r="U58" i="3"/>
  <c r="V9" i="3"/>
  <c r="H11" i="3"/>
  <c r="T11" i="3" s="1"/>
  <c r="V27" i="3"/>
  <c r="Y27" i="3" s="1"/>
  <c r="T36" i="3"/>
  <c r="U45" i="3"/>
  <c r="Y51" i="3"/>
  <c r="S87" i="3"/>
  <c r="Y108" i="3"/>
  <c r="T57" i="3"/>
  <c r="J58" i="3"/>
  <c r="V58" i="3" s="1"/>
  <c r="H87" i="3"/>
  <c r="T87" i="3" s="1"/>
  <c r="H91" i="3"/>
  <c r="T91" i="3" s="1"/>
  <c r="H100" i="3"/>
  <c r="H104" i="3"/>
  <c r="T104" i="3" s="1"/>
  <c r="J110" i="3"/>
  <c r="V110" i="3" s="1"/>
  <c r="G124" i="3"/>
  <c r="S124" i="3" s="1"/>
  <c r="U57" i="3"/>
  <c r="I87" i="3"/>
  <c r="U87" i="3" s="1"/>
  <c r="I91" i="3"/>
  <c r="U91" i="3" s="1"/>
  <c r="I100" i="3"/>
  <c r="I104" i="3"/>
  <c r="U104" i="3" s="1"/>
  <c r="T107" i="3"/>
  <c r="H124" i="3"/>
  <c r="U107" i="3"/>
  <c r="Y107" i="3" s="1"/>
  <c r="I124" i="3"/>
  <c r="F114" i="3"/>
  <c r="R114" i="3" s="1"/>
  <c r="F118" i="3"/>
  <c r="R118" i="3" s="1"/>
  <c r="T121" i="3"/>
  <c r="J124" i="3"/>
  <c r="F58" i="3"/>
  <c r="R58" i="3" s="1"/>
  <c r="V86" i="3"/>
  <c r="V90" i="3"/>
  <c r="G114" i="3"/>
  <c r="S114" i="3" s="1"/>
  <c r="G118" i="3"/>
  <c r="S118" i="3" s="1"/>
  <c r="H114" i="3"/>
  <c r="T114" i="3" s="1"/>
  <c r="H118" i="3"/>
  <c r="T118" i="3" s="1"/>
  <c r="Y99" i="3" l="1"/>
  <c r="R18" i="3"/>
  <c r="V18" i="3"/>
  <c r="S18" i="3"/>
  <c r="Y8" i="3"/>
  <c r="E39" i="1" s="1"/>
  <c r="U18" i="3"/>
  <c r="T18" i="3"/>
  <c r="V47" i="3"/>
  <c r="Y47" i="3" s="1"/>
  <c r="E63" i="1" s="1"/>
  <c r="U100" i="3"/>
  <c r="Y113" i="3"/>
  <c r="Y57" i="3"/>
  <c r="Y86" i="3"/>
  <c r="T124" i="3"/>
  <c r="T110" i="3"/>
  <c r="Y35" i="3"/>
  <c r="Y70" i="3"/>
  <c r="E79" i="1" s="1"/>
  <c r="Y53" i="3"/>
  <c r="U37" i="3"/>
  <c r="Y118" i="3"/>
  <c r="E105" i="1" s="1"/>
  <c r="Y103" i="3"/>
  <c r="V124" i="3"/>
  <c r="Y41" i="3"/>
  <c r="E62" i="1" s="1"/>
  <c r="Y90" i="3"/>
  <c r="U124" i="3"/>
  <c r="S110" i="3"/>
  <c r="S126" i="3" s="1"/>
  <c r="Y96" i="3"/>
  <c r="Y91" i="3"/>
  <c r="E100" i="1" s="1"/>
  <c r="Y69" i="3"/>
  <c r="E78" i="1" s="1"/>
  <c r="Y73" i="3"/>
  <c r="E82" i="1" s="1"/>
  <c r="Y11" i="3"/>
  <c r="E42" i="1" s="1"/>
  <c r="Y46" i="3"/>
  <c r="T47" i="3"/>
  <c r="Y36" i="3"/>
  <c r="S37" i="3"/>
  <c r="V37" i="3"/>
  <c r="Y14" i="3"/>
  <c r="E45" i="1" s="1"/>
  <c r="S54" i="3"/>
  <c r="U110" i="3"/>
  <c r="Y110" i="3" s="1"/>
  <c r="E103" i="1" s="1"/>
  <c r="Y122" i="3"/>
  <c r="U32" i="3"/>
  <c r="T100" i="3"/>
  <c r="Y45" i="3"/>
  <c r="R100" i="3"/>
  <c r="Y77" i="3"/>
  <c r="E86" i="1" s="1"/>
  <c r="Y28" i="3"/>
  <c r="R37" i="3"/>
  <c r="T32" i="3"/>
  <c r="S47" i="3"/>
  <c r="V100" i="3"/>
  <c r="Y109" i="3"/>
  <c r="Y54" i="3"/>
  <c r="E64" i="1" s="1"/>
  <c r="Y114" i="3"/>
  <c r="E104" i="1" s="1"/>
  <c r="Y104" i="3"/>
  <c r="E102" i="1" s="1"/>
  <c r="Y58" i="3"/>
  <c r="E65" i="1" s="1"/>
  <c r="R110" i="3"/>
  <c r="Y94" i="3"/>
  <c r="Y117" i="3"/>
  <c r="V32" i="3"/>
  <c r="G66" i="1"/>
  <c r="G13" i="1" s="1"/>
  <c r="K13" i="4"/>
  <c r="G27" i="1"/>
  <c r="Y87" i="3"/>
  <c r="Y9" i="3"/>
  <c r="E40" i="1" s="1"/>
  <c r="Y100" i="3" l="1"/>
  <c r="E101" i="1" s="1"/>
  <c r="Y124" i="3"/>
  <c r="E106" i="1" s="1"/>
  <c r="R126" i="3"/>
  <c r="T126" i="3"/>
  <c r="Y37" i="3"/>
  <c r="E61" i="1" s="1"/>
  <c r="U126" i="3"/>
  <c r="V126" i="3"/>
  <c r="Y78" i="3"/>
  <c r="Y18" i="3"/>
  <c r="Y32" i="3"/>
  <c r="E26" i="1"/>
  <c r="E49" i="1"/>
  <c r="E99" i="1"/>
  <c r="E87" i="1"/>
  <c r="E14" i="1" s="1"/>
  <c r="E28" i="1"/>
  <c r="Y126" i="3" l="1"/>
  <c r="Y60" i="3"/>
  <c r="E60" i="1"/>
  <c r="E107" i="1"/>
  <c r="E15" i="1" s="1"/>
  <c r="E29" i="1"/>
  <c r="E66" i="1" l="1"/>
  <c r="E13" i="1" s="1"/>
  <c r="E27" i="1"/>
</calcChain>
</file>

<file path=xl/sharedStrings.xml><?xml version="1.0" encoding="utf-8"?>
<sst xmlns="http://schemas.openxmlformats.org/spreadsheetml/2006/main" count="858" uniqueCount="248">
  <si>
    <t>SCHEDULE 4 -  Summary Results of Equity Ratio Analysis</t>
  </si>
  <si>
    <t>Analytical Results: All Proxy Groups (Mean)</t>
  </si>
  <si>
    <t>Gas Subsidiaries</t>
  </si>
  <si>
    <t>Holding</t>
  </si>
  <si>
    <t>Currently</t>
  </si>
  <si>
    <t>2-Year Avg.</t>
  </si>
  <si>
    <t>Company</t>
  </si>
  <si>
    <t>Authorized</t>
  </si>
  <si>
    <t>Book</t>
  </si>
  <si>
    <t>Proxy Group</t>
  </si>
  <si>
    <t>Equity Ratio</t>
  </si>
  <si>
    <t>Canadian Operating Companies</t>
  </si>
  <si>
    <t>Canadian Holding Companies</t>
  </si>
  <si>
    <t>US Operating Companies</t>
  </si>
  <si>
    <t>US Holding Companies</t>
  </si>
  <si>
    <t>Analytical Results: All Proxy Groups (Median)</t>
  </si>
  <si>
    <t>N/A</t>
  </si>
  <si>
    <t>Proxy Group One: Canadian Operating Companies</t>
  </si>
  <si>
    <t>AltaGas Utilities Inc.</t>
  </si>
  <si>
    <t>ATCO Gas</t>
  </si>
  <si>
    <t>Energir</t>
  </si>
  <si>
    <t>FortisBC Energy</t>
  </si>
  <si>
    <t>Gazifere Inc.</t>
  </si>
  <si>
    <t>Heritage Gas Limited</t>
  </si>
  <si>
    <t>Liberty Gas New Brunswick</t>
  </si>
  <si>
    <t>Pacific Northern Gas Ltd</t>
  </si>
  <si>
    <t>Pacific Northern Gas Ltd (Fort St. John/Dawson Creek)</t>
  </si>
  <si>
    <t>Pacific Northern Gas Ltd (Tumbler Ridge)</t>
  </si>
  <si>
    <t>Average</t>
  </si>
  <si>
    <t>Proxy Group Two: Canadian Holding Companies</t>
  </si>
  <si>
    <t>Algonquin Power &amp; Utilities</t>
  </si>
  <si>
    <t>AltaGas Inc.</t>
  </si>
  <si>
    <t>Canadian Utilities Ltd.</t>
  </si>
  <si>
    <t>Emera Inc.</t>
  </si>
  <si>
    <t>Fortis Inc.</t>
  </si>
  <si>
    <t>Hydro One, Ltd.</t>
  </si>
  <si>
    <t>Proxy Group Three: US Operating Companies</t>
  </si>
  <si>
    <t>Southern California Gas Company</t>
  </si>
  <si>
    <t>Consumers Energy Company</t>
  </si>
  <si>
    <t>Northern Illinois Gas Company</t>
  </si>
  <si>
    <t>DTE Gas Company</t>
  </si>
  <si>
    <t>Consolidated Edison Company of New York, Inc.</t>
  </si>
  <si>
    <t>The East Ohio Gas Company</t>
  </si>
  <si>
    <t>Brooklyn Union Gas Company</t>
  </si>
  <si>
    <t>Atlanta Gas Light Company</t>
  </si>
  <si>
    <t>Columbia Gas of Ohio, Inc.</t>
  </si>
  <si>
    <t>The Peoples Gas Light and Coke Company</t>
  </si>
  <si>
    <t>Proxy Group Four: US Holding Companies</t>
  </si>
  <si>
    <t>Atmos Energy Corporation</t>
  </si>
  <si>
    <t>New Jersey Resources Corporation</t>
  </si>
  <si>
    <t>NiSource Inc.</t>
  </si>
  <si>
    <t>Northwest Natural Gas Company</t>
  </si>
  <si>
    <t>ONE Gas, Inc.</t>
  </si>
  <si>
    <t>South Jersey Industries, Inc.</t>
  </si>
  <si>
    <t>Southwest Gas Corporation</t>
  </si>
  <si>
    <t>Spire, Inc.</t>
  </si>
  <si>
    <t>SCHEDULE 4 - Authorized Equity Ratio for Operating Companies</t>
  </si>
  <si>
    <t>Notes</t>
  </si>
  <si>
    <t>Ticker</t>
  </si>
  <si>
    <t>State</t>
  </si>
  <si>
    <t>Docket</t>
  </si>
  <si>
    <t>New England Natural Gas Company</t>
  </si>
  <si>
    <t>AQN</t>
  </si>
  <si>
    <t>MA</t>
  </si>
  <si>
    <t>DPU 15-75</t>
  </si>
  <si>
    <t>Empire District Gas</t>
  </si>
  <si>
    <t>MO</t>
  </si>
  <si>
    <t>C-GR-2009-0434</t>
  </si>
  <si>
    <t>Midstates Natural Gas</t>
  </si>
  <si>
    <t>C-GR-2018-0013</t>
  </si>
  <si>
    <t>EnergyNorth Natural Gas</t>
  </si>
  <si>
    <t>NH</t>
  </si>
  <si>
    <t>D-DG-20-105</t>
  </si>
  <si>
    <t>NB</t>
  </si>
  <si>
    <t>ENSTAR Natural Gas Company</t>
  </si>
  <si>
    <t>ALA</t>
  </si>
  <si>
    <t>AK</t>
  </si>
  <si>
    <t>D-U-16-066</t>
  </si>
  <si>
    <t>Washington Gas Light Company</t>
  </si>
  <si>
    <t>DC</t>
  </si>
  <si>
    <t>FC-1162</t>
  </si>
  <si>
    <t>MD</t>
  </si>
  <si>
    <t>C-9651</t>
  </si>
  <si>
    <t>SEMCO Energy, Inc.</t>
  </si>
  <si>
    <t>MI</t>
  </si>
  <si>
    <t>C-U-20479</t>
  </si>
  <si>
    <t>[3]</t>
  </si>
  <si>
    <t>VA</t>
  </si>
  <si>
    <t>C-PUE-2016-00001</t>
  </si>
  <si>
    <t>CU</t>
  </si>
  <si>
    <t>AB</t>
  </si>
  <si>
    <t>Peoples Gas System</t>
  </si>
  <si>
    <t>EMA</t>
  </si>
  <si>
    <t>FL</t>
  </si>
  <si>
    <t>D-20200051</t>
  </si>
  <si>
    <t>New Mexico Gas Company, Inc.</t>
  </si>
  <si>
    <t>NM</t>
  </si>
  <si>
    <t>C-19-00317-UT</t>
  </si>
  <si>
    <t>UNS Gas, Inc.</t>
  </si>
  <si>
    <t>FTS</t>
  </si>
  <si>
    <t>AZ</t>
  </si>
  <si>
    <t>D-G-04204A-11-0158</t>
  </si>
  <si>
    <t>Central Hudson Gas &amp; Electric Corporation</t>
  </si>
  <si>
    <t>NY</t>
  </si>
  <si>
    <t>C-20-G-0429</t>
  </si>
  <si>
    <t>BC</t>
  </si>
  <si>
    <t>H</t>
  </si>
  <si>
    <t>CA</t>
  </si>
  <si>
    <t>A-19-04-018</t>
  </si>
  <si>
    <t xml:space="preserve">MI </t>
  </si>
  <si>
    <t>C-U-21148</t>
  </si>
  <si>
    <t>NA</t>
  </si>
  <si>
    <t xml:space="preserve">IL </t>
  </si>
  <si>
    <t>D-21-0098</t>
  </si>
  <si>
    <t>C-U-20940</t>
  </si>
  <si>
    <t>[2]</t>
  </si>
  <si>
    <t>C-19-G-0066</t>
  </si>
  <si>
    <t xml:space="preserve">OH </t>
  </si>
  <si>
    <t>C-19-G-0309</t>
  </si>
  <si>
    <t>GA</t>
  </si>
  <si>
    <t>D-42315 (2021 Review)</t>
  </si>
  <si>
    <t>D-14-0225</t>
  </si>
  <si>
    <t>Colorado operations</t>
  </si>
  <si>
    <t>ATO</t>
  </si>
  <si>
    <t>CO</t>
  </si>
  <si>
    <t>D-13AL-0496G</t>
  </si>
  <si>
    <t>Georgia operations</t>
  </si>
  <si>
    <t>D-30442</t>
  </si>
  <si>
    <t>Kansas operations</t>
  </si>
  <si>
    <t>KS</t>
  </si>
  <si>
    <t>D-19-ATMG-525-RTS</t>
  </si>
  <si>
    <t>Kentucky operations</t>
  </si>
  <si>
    <t>KY</t>
  </si>
  <si>
    <t>C-2021-00214</t>
  </si>
  <si>
    <t>Louisiana operations</t>
  </si>
  <si>
    <t>LA</t>
  </si>
  <si>
    <t>D-U-21484 (LGS)</t>
  </si>
  <si>
    <t>[1]</t>
  </si>
  <si>
    <t>Mississippi operations</t>
  </si>
  <si>
    <t>MS</t>
  </si>
  <si>
    <t>C-U-4728</t>
  </si>
  <si>
    <t>Tennessee operations</t>
  </si>
  <si>
    <t>TN</t>
  </si>
  <si>
    <t>D-21-00019</t>
  </si>
  <si>
    <t>Texas operations</t>
  </si>
  <si>
    <t>TX</t>
  </si>
  <si>
    <t>D-GUD-10900</t>
  </si>
  <si>
    <t>New Jersey Natural Gas Company</t>
  </si>
  <si>
    <t>NJR</t>
  </si>
  <si>
    <t>NJ</t>
  </si>
  <si>
    <t>D-GR19030420</t>
  </si>
  <si>
    <t>Northern Indiana Public Service Company</t>
  </si>
  <si>
    <t>NI</t>
  </si>
  <si>
    <t>IN [2]</t>
  </si>
  <si>
    <t>Ca-4561</t>
  </si>
  <si>
    <t>Columbia Gas of Kentucky, Incorporated</t>
  </si>
  <si>
    <t>C-2021-00183</t>
  </si>
  <si>
    <t>Columbia Gas of Maryland, Incorporated</t>
  </si>
  <si>
    <t>C-9664</t>
  </si>
  <si>
    <t>OH</t>
  </si>
  <si>
    <t>C-08-0072-GA-AIR</t>
  </si>
  <si>
    <t>Columbia Gas of Pennsylvania, Inc.</t>
  </si>
  <si>
    <t>PA</t>
  </si>
  <si>
    <t>D-R-2020-3018835</t>
  </si>
  <si>
    <t>Columbia Gas of Virginia, Incorporated</t>
  </si>
  <si>
    <t>C-PUE-2014-00020</t>
  </si>
  <si>
    <t>Northwest Natural Holding Company</t>
  </si>
  <si>
    <t>NWN</t>
  </si>
  <si>
    <t>OR</t>
  </si>
  <si>
    <t>D-UG-388</t>
  </si>
  <si>
    <t>WA</t>
  </si>
  <si>
    <t>D-UG-181053</t>
  </si>
  <si>
    <t>Kansas Gas Service Company, Inc.</t>
  </si>
  <si>
    <t>OGS</t>
  </si>
  <si>
    <t>D-18-KGSG-560-RTS</t>
  </si>
  <si>
    <t>Oklahoma Natural Gas Company</t>
  </si>
  <si>
    <t>OK</t>
  </si>
  <si>
    <t>Ca-PUD202100063</t>
  </si>
  <si>
    <t>Texas Gas Service Company, Inc.</t>
  </si>
  <si>
    <t>D-GUD-10928</t>
  </si>
  <si>
    <t>South Jersey Gas Company</t>
  </si>
  <si>
    <t>SJI</t>
  </si>
  <si>
    <t>D-GR20030243</t>
  </si>
  <si>
    <t>Elizabethtown Gas Company</t>
  </si>
  <si>
    <t>D-GR2112154</t>
  </si>
  <si>
    <t>Arizona operations</t>
  </si>
  <si>
    <t>SWX</t>
  </si>
  <si>
    <t>D-G-01551A-19-0055</t>
  </si>
  <si>
    <t>California operations</t>
  </si>
  <si>
    <t>A-19-08-015</t>
  </si>
  <si>
    <t>Nevada operations</t>
  </si>
  <si>
    <t>NV</t>
  </si>
  <si>
    <t>D-20-02023</t>
  </si>
  <si>
    <t>Spire Gulf Inc.</t>
  </si>
  <si>
    <t>SR</t>
  </si>
  <si>
    <t>AL</t>
  </si>
  <si>
    <t>D-24794</t>
  </si>
  <si>
    <t>Spire Missouri Inc.</t>
  </si>
  <si>
    <t>C-GR-2017-0215</t>
  </si>
  <si>
    <t>Missouri Gas Energy</t>
  </si>
  <si>
    <t>C-GR-2017-0216</t>
  </si>
  <si>
    <t>Notes:</t>
  </si>
  <si>
    <t>[1] Most recently authorized equity ratio has been excluded because it is more than 10 years old</t>
  </si>
  <si>
    <t>[2] Authorized equity ratio adjusted to exclude zero cost of capital items</t>
  </si>
  <si>
    <t>[3] Michigan traditionally includes zero cost of capital items in authorized capital structures, but insufficient</t>
  </si>
  <si>
    <t>informaiton was provided in this proceeding to adjust the authorized equity ratio to remove zero cost of</t>
  </si>
  <si>
    <t>capital items.</t>
  </si>
  <si>
    <t>SCHEDULE 4 - Actual Equity Ratio for Operating Companies</t>
  </si>
  <si>
    <t>Total Proprietary Capital ($M)</t>
  </si>
  <si>
    <t>Total Long-Term Debt ($M)</t>
  </si>
  <si>
    <t>Book Equity Ratio</t>
  </si>
  <si>
    <t>Avg. Book</t>
  </si>
  <si>
    <t>[6]</t>
  </si>
  <si>
    <t>[5]</t>
  </si>
  <si>
    <t>[11]</t>
  </si>
  <si>
    <t>Liberty Utilities (New England Natural Gas Company) Corp.</t>
  </si>
  <si>
    <t>Empire District Gas Company</t>
  </si>
  <si>
    <t>Liberty Utilities (Midstates Natural Gas) Corp</t>
  </si>
  <si>
    <t>[7]</t>
  </si>
  <si>
    <t>Liberty Utilities (EnergyNorth Natural Gas) Corp.</t>
  </si>
  <si>
    <t>[10]</t>
  </si>
  <si>
    <t>[8]</t>
  </si>
  <si>
    <t>[9]</t>
  </si>
  <si>
    <t>[11], [12]</t>
  </si>
  <si>
    <t>Proxy Group Four: US Holding  Companies</t>
  </si>
  <si>
    <t>Weighted Average</t>
  </si>
  <si>
    <t>[4]</t>
  </si>
  <si>
    <t>Spire Alabama Inc.</t>
  </si>
  <si>
    <t xml:space="preserve">Notes: </t>
  </si>
  <si>
    <t>[1] 2019 &amp; 2020 Source: South Jersey Gas 2020 FERC Form 2, at 112</t>
  </si>
  <si>
    <t>[2] 2019 &amp; 2020 Source: Kansas Gas Service 2020 FERC Form 2, at 112</t>
  </si>
  <si>
    <t>[3] 2019 &amp; 2020 Source: Oklahoma Natural Gas Company 2020 FERC Form 2, at 112</t>
  </si>
  <si>
    <t>[4] 2020 &amp; 2021 Source: Spire Gulf Inc. 2020 FERC Form 2, at 110 and 114</t>
  </si>
  <si>
    <t>[5] ATCO Gas Finance and Operations Reports to the Alberta Utilities Commission, 2016-2021, Schedule 11</t>
  </si>
  <si>
    <t>[6] AltaGas Canada distribution Finance and Operations Reports to the Alberta Utilities Commission, 2016-2021</t>
  </si>
  <si>
    <t>[7] Midstates Natural Gas is excluded from the analysis because S&amp;P Capital IQ Pro does not report data regarding its long-term debt</t>
  </si>
  <si>
    <t>[8] Michigan Public Service Commission Case No. U-20479, SEMCO Energy Gas Company application, Exhibit No. A-2 (BHF-6), Schedule B-4</t>
  </si>
  <si>
    <t>[9] UNS Gas Annual Reports to the Arizona Corporation Commission, Financial Statements, at 4</t>
  </si>
  <si>
    <t>[10] Liberty Gas New Brunswick's Regulatory Financial Statements, Note 13.  2019 data is excluded because Liberty Gas New Brunswick no longer carried long-term debt as of June 30, 2019.</t>
  </si>
  <si>
    <t>[11] S&amp;P Capital IQ</t>
  </si>
  <si>
    <t>[12] 2020 and  2021 data from  Southern California Gas Company 2021 Statement of Operations</t>
  </si>
  <si>
    <t>SCHEDULE 4 - Equity Ratio for Holding Companies</t>
  </si>
  <si>
    <t>,;,,,</t>
  </si>
  <si>
    <t>Source</t>
  </si>
  <si>
    <t>Annual Reports</t>
  </si>
  <si>
    <t>Value Line, June 17, 2022</t>
  </si>
  <si>
    <t>Value Line, June 10, 2022</t>
  </si>
  <si>
    <t>Value Line, May 27,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</si>
</sst>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51">
    <xf numFmtId="0" fontId="0" fillId="0" borderId="0" xfId="0"/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11" xfId="0" applyFont="1" applyBorder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0" fontId="2" fillId="0" borderId="11" xfId="1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0" fontId="2" fillId="0" borderId="0" xfId="0" applyNumberFormat="1" applyFont="1" applyAlignment="1">
      <alignment horizontal="center"/>
    </xf>
    <xf numFmtId="10" fontId="2" fillId="0" borderId="12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10" fontId="4" fillId="0" borderId="14" xfId="0" applyNumberFormat="1" applyFont="1" applyBorder="1" applyAlignment="1">
      <alignment horizontal="center"/>
    </xf>
    <xf numFmtId="10" fontId="4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0" fontId="4" fillId="0" borderId="0" xfId="1" applyNumberFormat="1" applyFont="1" applyBorder="1" applyAlignment="1">
      <alignment horizontal="center"/>
    </xf>
    <xf numFmtId="10" fontId="2" fillId="0" borderId="14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2" applyAlignment="1">
      <alignment horizontal="center" vertical="top"/>
    </xf>
    <xf numFmtId="0" fontId="2" fillId="0" borderId="0" xfId="0" applyFont="1" applyAlignment="1">
      <alignment horizontal="left" indent="2"/>
    </xf>
    <xf numFmtId="10" fontId="2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/>
    <xf numFmtId="10" fontId="4" fillId="0" borderId="14" xfId="1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Continuous"/>
    </xf>
    <xf numFmtId="0" fontId="2" fillId="0" borderId="8" xfId="0" applyFont="1" applyBorder="1" applyAlignment="1">
      <alignment horizontal="left"/>
    </xf>
    <xf numFmtId="10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Continuous"/>
    </xf>
    <xf numFmtId="10" fontId="2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Continuous"/>
    </xf>
    <xf numFmtId="10" fontId="4" fillId="0" borderId="0" xfId="1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Normal 2" xfId="2" xr:uid="{4F8736F4-5B9E-4EA7-9762-AD165D6BB4B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advisors.sharepoint.com/sites/Projects-Enbridge/Shared%20Documents/03994%20-%20ENB%20Gas%20Cap.%20Struct.%202021/Analysis/2022%20Backup%20Files/Excel%20%20Workpapers/Figure%2027-28_Equity%20Ratio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s"/>
      <sheetName val="Fig 52-Graphic"/>
      <sheetName val="Summary"/>
      <sheetName val="OpCo_Auth"/>
      <sheetName val="Fig 40-Canada Gas Comps"/>
      <sheetName val="OpCo_Actual"/>
      <sheetName val="HoldCo"/>
      <sheetName val="HoldCo_Detail"/>
      <sheetName val="SNL_Cap_Str"/>
      <sheetName val="RRA_Rate_Cases"/>
      <sheetName val="NIPSCO and DTE Gas"/>
      <sheetName val="SR_Alabama"/>
      <sheetName val="Fortis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SNLTable</v>
          </cell>
        </row>
        <row r="4">
          <cell r="A4" t="str">
            <v>#PEND</v>
          </cell>
          <cell r="E4" t="str">
            <v>#PEND</v>
          </cell>
          <cell r="F4" t="str">
            <v>#PEND</v>
          </cell>
          <cell r="G4" t="str">
            <v>#PEND</v>
          </cell>
          <cell r="H4" t="str">
            <v>#PEND</v>
          </cell>
          <cell r="I4" t="str">
            <v>#PEND</v>
          </cell>
          <cell r="J4" t="str">
            <v>#PEND</v>
          </cell>
          <cell r="K4" t="str">
            <v>#PEND</v>
          </cell>
          <cell r="L4" t="str">
            <v>#PEND</v>
          </cell>
          <cell r="M4" t="str">
            <v>#PEND</v>
          </cell>
          <cell r="N4" t="str">
            <v>#PEND</v>
          </cell>
        </row>
        <row r="5">
          <cell r="A5" t="str">
            <v>COMPANY_NAME</v>
          </cell>
          <cell r="E5" t="str">
            <v>TOTAL_PROPRIETARY_CAPITAL</v>
          </cell>
          <cell r="F5" t="str">
            <v>TOTAL_PROPRIETARY_CAPITAL</v>
          </cell>
          <cell r="G5" t="str">
            <v>TOTAL_PROPRIETARY_CAPITAL</v>
          </cell>
          <cell r="H5" t="str">
            <v>TOTAL_PROPRIETARY_CAPITAL</v>
          </cell>
          <cell r="I5" t="str">
            <v>TOTAL_PROPRIETARY_CAPITAL</v>
          </cell>
          <cell r="J5" t="str">
            <v>TOTAL_LT_DEBT</v>
          </cell>
          <cell r="K5" t="str">
            <v>TOTAL_LT_DEBT</v>
          </cell>
          <cell r="L5" t="str">
            <v>TOTAL_LT_DEBT</v>
          </cell>
          <cell r="M5" t="str">
            <v>TOTAL_LT_DEBT</v>
          </cell>
          <cell r="N5" t="str">
            <v>TOTAL_LT_DEBT</v>
          </cell>
        </row>
        <row r="6">
          <cell r="E6" t="str">
            <v>2021 Y</v>
          </cell>
          <cell r="F6" t="str">
            <v>2020 Y</v>
          </cell>
          <cell r="G6" t="str">
            <v>2019 Y</v>
          </cell>
          <cell r="H6" t="str">
            <v>2018 Y</v>
          </cell>
          <cell r="I6" t="str">
            <v>2017 Y</v>
          </cell>
          <cell r="J6" t="str">
            <v>2021 Y</v>
          </cell>
          <cell r="K6" t="str">
            <v>2020 Y</v>
          </cell>
          <cell r="L6" t="str">
            <v>2019 Y</v>
          </cell>
          <cell r="M6" t="str">
            <v>2018 Y</v>
          </cell>
          <cell r="N6" t="str">
            <v>2017 Y</v>
          </cell>
        </row>
        <row r="8">
          <cell r="A8" t="str">
            <v>AEP Texas Inc.</v>
          </cell>
          <cell r="E8">
            <v>3594197</v>
          </cell>
          <cell r="F8">
            <v>3205954</v>
          </cell>
          <cell r="G8">
            <v>2961138</v>
          </cell>
          <cell r="H8">
            <v>2580521</v>
          </cell>
          <cell r="I8">
            <v>2169916</v>
          </cell>
          <cell r="J8">
            <v>4802323</v>
          </cell>
          <cell r="K8">
            <v>4352611</v>
          </cell>
          <cell r="L8">
            <v>3804767</v>
          </cell>
          <cell r="M8">
            <v>3106567</v>
          </cell>
          <cell r="N8">
            <v>2637574</v>
          </cell>
        </row>
        <row r="9">
          <cell r="A9" t="str">
            <v>AES Indiana</v>
          </cell>
          <cell r="E9">
            <v>1751111</v>
          </cell>
          <cell r="F9">
            <v>1484674</v>
          </cell>
          <cell r="G9">
            <v>1484227</v>
          </cell>
          <cell r="H9">
            <v>1489016</v>
          </cell>
          <cell r="I9">
            <v>1426260</v>
          </cell>
          <cell r="J9">
            <v>1797945</v>
          </cell>
          <cell r="K9">
            <v>1702794</v>
          </cell>
          <cell r="L9">
            <v>1707644</v>
          </cell>
          <cell r="M9">
            <v>1797528</v>
          </cell>
          <cell r="N9">
            <v>1692447</v>
          </cell>
        </row>
        <row r="10">
          <cell r="A10" t="str">
            <v>Alabama Power Company</v>
          </cell>
          <cell r="E10">
            <v>11004202</v>
          </cell>
          <cell r="F10">
            <v>10101152</v>
          </cell>
          <cell r="G10">
            <v>9245667</v>
          </cell>
          <cell r="H10">
            <v>7768130</v>
          </cell>
          <cell r="I10">
            <v>7120058</v>
          </cell>
          <cell r="J10">
            <v>9743440</v>
          </cell>
          <cell r="K10">
            <v>8916276</v>
          </cell>
          <cell r="L10">
            <v>8567817</v>
          </cell>
          <cell r="M10">
            <v>8168774</v>
          </cell>
          <cell r="N10">
            <v>7671504</v>
          </cell>
        </row>
        <row r="11">
          <cell r="A11" t="str">
            <v>Alaska Electric Light and Power Company</v>
          </cell>
          <cell r="E11">
            <v>114839</v>
          </cell>
          <cell r="F11">
            <v>113215</v>
          </cell>
          <cell r="G11">
            <v>110720</v>
          </cell>
          <cell r="H11">
            <v>113861</v>
          </cell>
          <cell r="I11">
            <v>116170</v>
          </cell>
          <cell r="J11">
            <v>75000</v>
          </cell>
          <cell r="K11">
            <v>75000</v>
          </cell>
          <cell r="L11">
            <v>75000</v>
          </cell>
          <cell r="M11">
            <v>75000</v>
          </cell>
          <cell r="N11">
            <v>75000</v>
          </cell>
        </row>
        <row r="12">
          <cell r="A12" t="str">
            <v>ALLETE, Inc.</v>
          </cell>
          <cell r="E12">
            <v>2476626</v>
          </cell>
          <cell r="F12">
            <v>2351679</v>
          </cell>
          <cell r="G12">
            <v>2286377</v>
          </cell>
          <cell r="H12">
            <v>2208521</v>
          </cell>
          <cell r="I12">
            <v>2120313</v>
          </cell>
          <cell r="J12">
            <v>1935520</v>
          </cell>
          <cell r="K12">
            <v>1692748</v>
          </cell>
          <cell r="L12">
            <v>1552905</v>
          </cell>
          <cell r="M12">
            <v>1395889</v>
          </cell>
          <cell r="N12">
            <v>1404843</v>
          </cell>
        </row>
        <row r="13">
          <cell r="A13" t="str">
            <v>Alliant Energy Corporation</v>
          </cell>
          <cell r="E13">
            <v>6618248</v>
          </cell>
          <cell r="F13">
            <v>6465168</v>
          </cell>
          <cell r="G13">
            <v>5855371</v>
          </cell>
          <cell r="H13">
            <v>5410059</v>
          </cell>
          <cell r="I13">
            <v>4617464</v>
          </cell>
          <cell r="J13">
            <v>6277607</v>
          </cell>
          <cell r="K13">
            <v>5666127</v>
          </cell>
          <cell r="L13">
            <v>5290098</v>
          </cell>
          <cell r="M13">
            <v>4588391</v>
          </cell>
          <cell r="N13">
            <v>4446395</v>
          </cell>
        </row>
        <row r="14">
          <cell r="A14" t="str">
            <v>Ameren Corporation</v>
          </cell>
          <cell r="E14">
            <v>12351627</v>
          </cell>
          <cell r="F14">
            <v>10967902</v>
          </cell>
          <cell r="G14">
            <v>9210701</v>
          </cell>
          <cell r="H14">
            <v>8663076</v>
          </cell>
          <cell r="I14">
            <v>8048296</v>
          </cell>
          <cell r="J14">
            <v>10401013</v>
          </cell>
          <cell r="K14">
            <v>9391943</v>
          </cell>
          <cell r="L14">
            <v>8090705</v>
          </cell>
          <cell r="M14">
            <v>7586537</v>
          </cell>
          <cell r="N14">
            <v>7066587</v>
          </cell>
        </row>
        <row r="15">
          <cell r="A15" t="str">
            <v>Ameren Illinois Company</v>
          </cell>
          <cell r="E15">
            <v>5639253</v>
          </cell>
          <cell r="F15">
            <v>4965081</v>
          </cell>
          <cell r="G15">
            <v>4131138</v>
          </cell>
          <cell r="H15">
            <v>3773346</v>
          </cell>
          <cell r="I15">
            <v>3309480</v>
          </cell>
          <cell r="J15">
            <v>4431363</v>
          </cell>
          <cell r="K15">
            <v>3982416</v>
          </cell>
          <cell r="L15">
            <v>3608745</v>
          </cell>
          <cell r="M15">
            <v>3310035</v>
          </cell>
          <cell r="N15">
            <v>2836678</v>
          </cell>
        </row>
        <row r="16">
          <cell r="A16" t="str">
            <v>American Electric Power Company, Inc.</v>
          </cell>
          <cell r="E16">
            <v>26358311</v>
          </cell>
          <cell r="F16">
            <v>23404073</v>
          </cell>
          <cell r="G16">
            <v>21508370</v>
          </cell>
          <cell r="H16">
            <v>19798601</v>
          </cell>
          <cell r="I16">
            <v>17959841</v>
          </cell>
          <cell r="J16">
            <v>27189609</v>
          </cell>
          <cell r="K16">
            <v>24065816</v>
          </cell>
          <cell r="L16">
            <v>22066347</v>
          </cell>
          <cell r="M16">
            <v>20001175</v>
          </cell>
          <cell r="N16">
            <v>18510541</v>
          </cell>
        </row>
        <row r="17">
          <cell r="A17" t="str">
            <v>Appalachian Natural Gas Distribution Company</v>
          </cell>
          <cell r="E17" t="str">
            <v>NA</v>
          </cell>
          <cell r="F17">
            <v>10794</v>
          </cell>
          <cell r="G17">
            <v>9082</v>
          </cell>
          <cell r="H17">
            <v>8302</v>
          </cell>
          <cell r="I17">
            <v>7555</v>
          </cell>
          <cell r="J17" t="str">
            <v>NA</v>
          </cell>
          <cell r="K17">
            <v>15081</v>
          </cell>
          <cell r="L17">
            <v>17985</v>
          </cell>
          <cell r="M17">
            <v>20682</v>
          </cell>
          <cell r="N17">
            <v>23366</v>
          </cell>
        </row>
        <row r="18">
          <cell r="A18" t="str">
            <v>Appalachian Power Company</v>
          </cell>
          <cell r="E18">
            <v>4648036</v>
          </cell>
          <cell r="F18">
            <v>4345141</v>
          </cell>
          <cell r="G18">
            <v>4172535</v>
          </cell>
          <cell r="H18">
            <v>4006253</v>
          </cell>
          <cell r="I18">
            <v>3804481</v>
          </cell>
          <cell r="J18">
            <v>4967738</v>
          </cell>
          <cell r="K18">
            <v>4861888</v>
          </cell>
          <cell r="L18">
            <v>4388913</v>
          </cell>
          <cell r="M18">
            <v>4085297</v>
          </cell>
          <cell r="N18">
            <v>4004156</v>
          </cell>
        </row>
        <row r="19">
          <cell r="A19" t="str">
            <v>Arizona Public Service Company</v>
          </cell>
          <cell r="E19">
            <v>6635213</v>
          </cell>
          <cell r="F19">
            <v>6225895</v>
          </cell>
          <cell r="G19">
            <v>5876263</v>
          </cell>
          <cell r="H19">
            <v>5661007</v>
          </cell>
          <cell r="I19">
            <v>5256829</v>
          </cell>
          <cell r="J19">
            <v>6345132</v>
          </cell>
          <cell r="K19">
            <v>5897390</v>
          </cell>
          <cell r="L19">
            <v>5254071</v>
          </cell>
          <cell r="M19">
            <v>4752874</v>
          </cell>
          <cell r="N19">
            <v>4635875</v>
          </cell>
        </row>
        <row r="20">
          <cell r="A20" t="str">
            <v>Arkansas Oklahoma Gas Corp.</v>
          </cell>
          <cell r="E20">
            <v>211609</v>
          </cell>
          <cell r="F20">
            <v>99114</v>
          </cell>
          <cell r="G20">
            <v>81799</v>
          </cell>
          <cell r="H20">
            <v>8754</v>
          </cell>
          <cell r="I20">
            <v>25486</v>
          </cell>
          <cell r="J20">
            <v>143</v>
          </cell>
          <cell r="K20">
            <v>177</v>
          </cell>
          <cell r="L20">
            <v>0</v>
          </cell>
          <cell r="M20">
            <v>31670</v>
          </cell>
          <cell r="N20">
            <v>25620</v>
          </cell>
        </row>
        <row r="21">
          <cell r="A21" t="str">
            <v>Atlanta Gas Light Company</v>
          </cell>
          <cell r="E21">
            <v>2252816</v>
          </cell>
          <cell r="F21">
            <v>2079566</v>
          </cell>
          <cell r="G21">
            <v>1820448</v>
          </cell>
          <cell r="H21">
            <v>1681770</v>
          </cell>
          <cell r="I21">
            <v>1477550</v>
          </cell>
          <cell r="J21">
            <v>1554841</v>
          </cell>
          <cell r="K21">
            <v>1427363</v>
          </cell>
          <cell r="L21">
            <v>1286908</v>
          </cell>
          <cell r="M21">
            <v>1179919</v>
          </cell>
          <cell r="N21">
            <v>1227524</v>
          </cell>
        </row>
        <row r="22">
          <cell r="A22" t="str">
            <v>Atlantic City Electric Company</v>
          </cell>
          <cell r="E22">
            <v>1575131</v>
          </cell>
          <cell r="F22">
            <v>1390688</v>
          </cell>
          <cell r="G22">
            <v>1276296</v>
          </cell>
          <cell r="H22">
            <v>1125260</v>
          </cell>
          <cell r="I22">
            <v>1042601</v>
          </cell>
          <cell r="J22">
            <v>1572558</v>
          </cell>
          <cell r="K22">
            <v>1396271</v>
          </cell>
          <cell r="L22">
            <v>1312836</v>
          </cell>
          <cell r="M22">
            <v>1164476</v>
          </cell>
          <cell r="N22">
            <v>1077025</v>
          </cell>
        </row>
        <row r="23">
          <cell r="A23" t="str">
            <v>Atmos Energy Corporation</v>
          </cell>
          <cell r="E23" t="str">
            <v>NA</v>
          </cell>
          <cell r="F23">
            <v>7213156</v>
          </cell>
          <cell r="G23">
            <v>6127776</v>
          </cell>
          <cell r="H23">
            <v>5348281</v>
          </cell>
          <cell r="I23">
            <v>4563732</v>
          </cell>
          <cell r="J23" t="str">
            <v>NA</v>
          </cell>
          <cell r="K23">
            <v>5156910</v>
          </cell>
          <cell r="L23">
            <v>4359297</v>
          </cell>
          <cell r="M23">
            <v>3111472</v>
          </cell>
          <cell r="N23">
            <v>3089398</v>
          </cell>
        </row>
        <row r="24">
          <cell r="A24" t="str">
            <v>Avangrid, Inc.</v>
          </cell>
          <cell r="E24">
            <v>6821377</v>
          </cell>
          <cell r="F24">
            <v>6606439</v>
          </cell>
          <cell r="G24">
            <v>5858988</v>
          </cell>
          <cell r="H24">
            <v>4452432</v>
          </cell>
          <cell r="I24">
            <v>4015120</v>
          </cell>
          <cell r="J24">
            <v>5644741</v>
          </cell>
          <cell r="K24">
            <v>5119563</v>
          </cell>
          <cell r="L24">
            <v>4644384</v>
          </cell>
          <cell r="M24">
            <v>3375189</v>
          </cell>
          <cell r="N24">
            <v>3050594</v>
          </cell>
        </row>
        <row r="25">
          <cell r="A25" t="str">
            <v>Avista Corporation</v>
          </cell>
          <cell r="E25">
            <v>2154744</v>
          </cell>
          <cell r="F25">
            <v>2029726</v>
          </cell>
          <cell r="G25">
            <v>1934255</v>
          </cell>
          <cell r="H25">
            <v>1773220</v>
          </cell>
          <cell r="I25">
            <v>1729828</v>
          </cell>
          <cell r="J25">
            <v>2124414</v>
          </cell>
          <cell r="K25">
            <v>1984337</v>
          </cell>
          <cell r="L25">
            <v>1871259</v>
          </cell>
          <cell r="M25">
            <v>1781165</v>
          </cell>
          <cell r="N25">
            <v>1678920</v>
          </cell>
        </row>
        <row r="26">
          <cell r="A26" t="str">
            <v>Baltimore Gas and Electric Company</v>
          </cell>
          <cell r="E26">
            <v>4568879</v>
          </cell>
          <cell r="F26">
            <v>4196498</v>
          </cell>
          <cell r="G26">
            <v>3682507</v>
          </cell>
          <cell r="H26">
            <v>3353481</v>
          </cell>
          <cell r="I26">
            <v>3141204</v>
          </cell>
          <cell r="J26">
            <v>3987651</v>
          </cell>
          <cell r="K26">
            <v>3688018</v>
          </cell>
          <cell r="L26">
            <v>3291286</v>
          </cell>
          <cell r="M26">
            <v>2894280</v>
          </cell>
          <cell r="N26">
            <v>2594043</v>
          </cell>
        </row>
        <row r="27">
          <cell r="A27" t="str">
            <v>Bangor Gas Company, LLC</v>
          </cell>
          <cell r="E27">
            <v>29228</v>
          </cell>
          <cell r="F27">
            <v>28621</v>
          </cell>
          <cell r="G27">
            <v>27677</v>
          </cell>
          <cell r="H27">
            <v>27182</v>
          </cell>
          <cell r="I27">
            <v>27978</v>
          </cell>
          <cell r="J27">
            <v>9750</v>
          </cell>
          <cell r="K27">
            <v>9750</v>
          </cell>
          <cell r="L27">
            <v>9750</v>
          </cell>
          <cell r="M27">
            <v>9623</v>
          </cell>
          <cell r="N27">
            <v>9610</v>
          </cell>
        </row>
        <row r="28">
          <cell r="A28" t="str">
            <v>Bear Valley Electric Service</v>
          </cell>
          <cell r="E28" t="str">
            <v>NA</v>
          </cell>
          <cell r="F28" t="str">
            <v>NA</v>
          </cell>
          <cell r="G28" t="str">
            <v>NA</v>
          </cell>
          <cell r="H28" t="str">
            <v>NA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M28" t="str">
            <v>NA</v>
          </cell>
          <cell r="N28" t="str">
            <v>NA</v>
          </cell>
        </row>
        <row r="29">
          <cell r="A29" t="str">
            <v>Berkshire Hathaway Energy Company</v>
          </cell>
          <cell r="E29">
            <v>23438717</v>
          </cell>
          <cell r="F29">
            <v>21589510</v>
          </cell>
          <cell r="G29">
            <v>19796923</v>
          </cell>
          <cell r="H29">
            <v>18459785</v>
          </cell>
          <cell r="I29">
            <v>17168597</v>
          </cell>
          <cell r="J29">
            <v>20240115</v>
          </cell>
          <cell r="K29">
            <v>19604399</v>
          </cell>
          <cell r="L29">
            <v>18469850</v>
          </cell>
          <cell r="M29">
            <v>15964202</v>
          </cell>
          <cell r="N29">
            <v>15857278</v>
          </cell>
        </row>
        <row r="30">
          <cell r="A30" t="str">
            <v>Black Hills Colorado Electric, Inc.</v>
          </cell>
          <cell r="E30">
            <v>425337</v>
          </cell>
          <cell r="F30">
            <v>413682</v>
          </cell>
          <cell r="G30">
            <v>405241</v>
          </cell>
          <cell r="H30">
            <v>396999</v>
          </cell>
          <cell r="I30">
            <v>439734</v>
          </cell>
          <cell r="J30">
            <v>150000</v>
          </cell>
          <cell r="K30">
            <v>150000</v>
          </cell>
          <cell r="L30">
            <v>150000</v>
          </cell>
          <cell r="M30">
            <v>350000</v>
          </cell>
          <cell r="N30">
            <v>350000</v>
          </cell>
        </row>
        <row r="31">
          <cell r="A31" t="str">
            <v>Black Hills Colorado Gas, Inc.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</row>
        <row r="32">
          <cell r="A32" t="str">
            <v>Black Hills Colorado Gas, Inc.</v>
          </cell>
          <cell r="E32" t="str">
            <v>NA</v>
          </cell>
          <cell r="F32" t="str">
            <v>NA</v>
          </cell>
          <cell r="G32" t="str">
            <v>NA</v>
          </cell>
          <cell r="H32" t="str">
            <v>NA</v>
          </cell>
          <cell r="I32" t="str">
            <v>NA</v>
          </cell>
          <cell r="J32" t="str">
            <v>NA</v>
          </cell>
          <cell r="K32" t="str">
            <v>NA</v>
          </cell>
          <cell r="L32" t="str">
            <v>NA</v>
          </cell>
          <cell r="M32" t="str">
            <v>NA</v>
          </cell>
          <cell r="N32" t="str">
            <v>NA</v>
          </cell>
        </row>
        <row r="33">
          <cell r="A33" t="str">
            <v>Black Hills Corporation</v>
          </cell>
          <cell r="E33">
            <v>1186960</v>
          </cell>
          <cell r="F33">
            <v>1120584</v>
          </cell>
          <cell r="G33">
            <v>1045113</v>
          </cell>
          <cell r="H33">
            <v>1036480</v>
          </cell>
          <cell r="I33">
            <v>1071355</v>
          </cell>
          <cell r="J33">
            <v>684926</v>
          </cell>
          <cell r="K33">
            <v>684922</v>
          </cell>
          <cell r="L33">
            <v>694773</v>
          </cell>
          <cell r="M33">
            <v>894769</v>
          </cell>
          <cell r="N33">
            <v>894765</v>
          </cell>
        </row>
        <row r="34">
          <cell r="A34" t="str">
            <v>Black Hills Energy Arkansas, Inc.</v>
          </cell>
          <cell r="E34">
            <v>323102</v>
          </cell>
          <cell r="F34">
            <v>285743</v>
          </cell>
          <cell r="G34">
            <v>257158</v>
          </cell>
          <cell r="H34">
            <v>223044</v>
          </cell>
          <cell r="I34">
            <v>175307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Black Hills Iowa Gas Utility Company, LLC</v>
          </cell>
          <cell r="E35" t="str">
            <v>NA</v>
          </cell>
          <cell r="F35" t="str">
            <v>NA</v>
          </cell>
          <cell r="G35" t="str">
            <v>NA</v>
          </cell>
          <cell r="H35" t="str">
            <v>NA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M35" t="str">
            <v>NA</v>
          </cell>
          <cell r="N35" t="str">
            <v>NA</v>
          </cell>
        </row>
        <row r="36">
          <cell r="A36" t="str">
            <v>Black Hills Kansas Gas Utility Company, LLC</v>
          </cell>
          <cell r="E36" t="str">
            <v>NA</v>
          </cell>
          <cell r="F36" t="str">
            <v>NA</v>
          </cell>
          <cell r="G36" t="str">
            <v>NA</v>
          </cell>
          <cell r="H36" t="str">
            <v>NA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M36" t="str">
            <v>NA</v>
          </cell>
          <cell r="N36" t="str">
            <v>NA</v>
          </cell>
        </row>
        <row r="37">
          <cell r="A37" t="str">
            <v>Black Hills Nebraska Gas, LLC</v>
          </cell>
          <cell r="E37" t="str">
            <v>NA</v>
          </cell>
          <cell r="F37" t="str">
            <v>NA</v>
          </cell>
          <cell r="G37" t="str">
            <v>NA</v>
          </cell>
          <cell r="H37" t="str">
            <v>NA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M37" t="str">
            <v>NA</v>
          </cell>
          <cell r="N37" t="str">
            <v>NA</v>
          </cell>
        </row>
        <row r="38">
          <cell r="A38" t="str">
            <v>Black Hills Power, Inc.</v>
          </cell>
          <cell r="E38">
            <v>511999</v>
          </cell>
          <cell r="F38">
            <v>473914</v>
          </cell>
          <cell r="G38">
            <v>451037</v>
          </cell>
          <cell r="H38">
            <v>404102</v>
          </cell>
          <cell r="I38">
            <v>394057</v>
          </cell>
          <cell r="J38">
            <v>339926</v>
          </cell>
          <cell r="K38">
            <v>339922</v>
          </cell>
          <cell r="L38">
            <v>342773</v>
          </cell>
          <cell r="M38">
            <v>342769</v>
          </cell>
          <cell r="N38">
            <v>342765</v>
          </cell>
        </row>
        <row r="39">
          <cell r="A39" t="str">
            <v>Black Hills Wyoming Gas, LLC</v>
          </cell>
          <cell r="E39" t="str">
            <v>NA</v>
          </cell>
          <cell r="F39" t="str">
            <v>NA</v>
          </cell>
          <cell r="G39" t="str">
            <v>NA</v>
          </cell>
          <cell r="H39" t="str">
            <v>NA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M39" t="str">
            <v>NA</v>
          </cell>
          <cell r="N39" t="str">
            <v>NA</v>
          </cell>
        </row>
        <row r="40">
          <cell r="A40" t="str">
            <v>Blackstone Gas Company</v>
          </cell>
          <cell r="E40" t="str">
            <v>NA</v>
          </cell>
          <cell r="F40">
            <v>1815</v>
          </cell>
          <cell r="G40">
            <v>2009</v>
          </cell>
          <cell r="H40">
            <v>2071</v>
          </cell>
          <cell r="I40">
            <v>1940</v>
          </cell>
          <cell r="J40" t="str">
            <v>NA</v>
          </cell>
          <cell r="K40">
            <v>404</v>
          </cell>
          <cell r="L40">
            <v>477</v>
          </cell>
          <cell r="M40">
            <v>559</v>
          </cell>
          <cell r="N40">
            <v>640</v>
          </cell>
        </row>
        <row r="41">
          <cell r="A41" t="str">
            <v>Bluefield Gas Company</v>
          </cell>
          <cell r="E41">
            <v>8450</v>
          </cell>
          <cell r="F41">
            <v>7392</v>
          </cell>
          <cell r="G41">
            <v>6403</v>
          </cell>
          <cell r="H41">
            <v>5756</v>
          </cell>
          <cell r="I41">
            <v>5695</v>
          </cell>
          <cell r="J41">
            <v>64</v>
          </cell>
          <cell r="K41">
            <v>102</v>
          </cell>
          <cell r="L41">
            <v>161</v>
          </cell>
          <cell r="M41">
            <v>121</v>
          </cell>
          <cell r="N41">
            <v>120</v>
          </cell>
        </row>
        <row r="42">
          <cell r="A42" t="str">
            <v>Boston Gas Company</v>
          </cell>
          <cell r="E42">
            <v>2603351</v>
          </cell>
          <cell r="F42">
            <v>2535598</v>
          </cell>
          <cell r="G42">
            <v>2134617</v>
          </cell>
          <cell r="H42">
            <v>1580709</v>
          </cell>
          <cell r="I42">
            <v>1683117</v>
          </cell>
          <cell r="J42">
            <v>1831000</v>
          </cell>
          <cell r="K42">
            <v>1831000</v>
          </cell>
          <cell r="L42">
            <v>1576000</v>
          </cell>
          <cell r="M42">
            <v>1093000</v>
          </cell>
          <cell r="N42">
            <v>1103000</v>
          </cell>
        </row>
        <row r="43">
          <cell r="A43" t="str">
            <v>Brainard Gas Corp.</v>
          </cell>
          <cell r="E43" t="str">
            <v>NA</v>
          </cell>
          <cell r="F43" t="str">
            <v>NA</v>
          </cell>
          <cell r="G43" t="str">
            <v>NA</v>
          </cell>
          <cell r="H43">
            <v>436</v>
          </cell>
          <cell r="I43">
            <v>349</v>
          </cell>
          <cell r="J43" t="str">
            <v>NA</v>
          </cell>
          <cell r="K43" t="str">
            <v>NA</v>
          </cell>
          <cell r="L43" t="str">
            <v>NA</v>
          </cell>
          <cell r="M43">
            <v>100</v>
          </cell>
          <cell r="N43">
            <v>100</v>
          </cell>
        </row>
        <row r="44">
          <cell r="A44" t="str">
            <v>Brooklyn Union Gas Company</v>
          </cell>
          <cell r="E44">
            <v>3465384</v>
          </cell>
          <cell r="F44">
            <v>2786332</v>
          </cell>
          <cell r="G44">
            <v>2698009</v>
          </cell>
          <cell r="H44">
            <v>2007467</v>
          </cell>
          <cell r="I44">
            <v>1947800</v>
          </cell>
          <cell r="J44">
            <v>3050000</v>
          </cell>
          <cell r="K44">
            <v>2650000</v>
          </cell>
          <cell r="L44">
            <v>2650000</v>
          </cell>
          <cell r="M44">
            <v>1650000</v>
          </cell>
          <cell r="N44">
            <v>1230000</v>
          </cell>
        </row>
        <row r="45">
          <cell r="A45" t="str">
            <v>Cascade Natural Gas Corporation</v>
          </cell>
          <cell r="E45">
            <v>374154</v>
          </cell>
          <cell r="F45">
            <v>336481</v>
          </cell>
          <cell r="G45">
            <v>308526</v>
          </cell>
          <cell r="H45">
            <v>258854</v>
          </cell>
          <cell r="I45">
            <v>224513</v>
          </cell>
          <cell r="J45">
            <v>395950</v>
          </cell>
          <cell r="K45">
            <v>379000</v>
          </cell>
          <cell r="L45">
            <v>353814</v>
          </cell>
          <cell r="M45">
            <v>268211</v>
          </cell>
          <cell r="N45">
            <v>214431</v>
          </cell>
        </row>
        <row r="46">
          <cell r="A46" t="str">
            <v>CenterPoint Energy Houston Electric, LLC</v>
          </cell>
          <cell r="E46">
            <v>3623065</v>
          </cell>
          <cell r="F46">
            <v>3111610</v>
          </cell>
          <cell r="G46">
            <v>3251672</v>
          </cell>
          <cell r="H46">
            <v>2682052</v>
          </cell>
          <cell r="I46">
            <v>2369198</v>
          </cell>
          <cell r="J46">
            <v>4994527</v>
          </cell>
          <cell r="K46">
            <v>4300350</v>
          </cell>
          <cell r="L46">
            <v>4000017</v>
          </cell>
          <cell r="M46">
            <v>3303347</v>
          </cell>
          <cell r="N46">
            <v>2904318</v>
          </cell>
        </row>
        <row r="47">
          <cell r="A47" t="str">
            <v>CenterPoint Energy Resources Corp.</v>
          </cell>
          <cell r="E47" t="str">
            <v>NA</v>
          </cell>
          <cell r="F47" t="str">
            <v>NA</v>
          </cell>
          <cell r="G47" t="str">
            <v>NA</v>
          </cell>
          <cell r="H47" t="str">
            <v>NA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M47" t="str">
            <v>NA</v>
          </cell>
          <cell r="N47" t="str">
            <v>NA</v>
          </cell>
        </row>
        <row r="48">
          <cell r="A48" t="str">
            <v>CenterPoint Energy, Inc.</v>
          </cell>
          <cell r="E48">
            <v>4827959</v>
          </cell>
          <cell r="F48">
            <v>3111610</v>
          </cell>
          <cell r="G48">
            <v>4358228</v>
          </cell>
          <cell r="H48">
            <v>2682052</v>
          </cell>
          <cell r="I48">
            <v>2369198</v>
          </cell>
          <cell r="J48">
            <v>5926856</v>
          </cell>
          <cell r="K48">
            <v>4300350</v>
          </cell>
          <cell r="L48">
            <v>4780292</v>
          </cell>
          <cell r="M48">
            <v>3303347</v>
          </cell>
          <cell r="N48">
            <v>2904318</v>
          </cell>
        </row>
        <row r="49">
          <cell r="A49" t="str">
            <v>Central Hudson Gas &amp; Electric Corporation</v>
          </cell>
          <cell r="E49">
            <v>932186</v>
          </cell>
          <cell r="F49">
            <v>852579</v>
          </cell>
          <cell r="G49">
            <v>772597</v>
          </cell>
          <cell r="H49">
            <v>696900</v>
          </cell>
          <cell r="I49">
            <v>627043</v>
          </cell>
          <cell r="J49">
            <v>922800</v>
          </cell>
          <cell r="K49">
            <v>836950</v>
          </cell>
          <cell r="L49">
            <v>746950</v>
          </cell>
          <cell r="M49">
            <v>673950</v>
          </cell>
          <cell r="N49">
            <v>598950</v>
          </cell>
        </row>
        <row r="50">
          <cell r="A50" t="str">
            <v>Central Maine Power Company</v>
          </cell>
          <cell r="E50">
            <v>2152709</v>
          </cell>
          <cell r="F50">
            <v>2101584</v>
          </cell>
          <cell r="G50">
            <v>1983754</v>
          </cell>
          <cell r="H50">
            <v>1890714</v>
          </cell>
          <cell r="I50">
            <v>1834658</v>
          </cell>
          <cell r="J50">
            <v>1290000</v>
          </cell>
          <cell r="K50">
            <v>1240000</v>
          </cell>
          <cell r="L50">
            <v>1190000</v>
          </cell>
          <cell r="M50">
            <v>1099994</v>
          </cell>
          <cell r="N50">
            <v>1039979</v>
          </cell>
        </row>
        <row r="51">
          <cell r="A51" t="str">
            <v>CH Energy Group, Inc.</v>
          </cell>
          <cell r="E51">
            <v>932186</v>
          </cell>
          <cell r="F51">
            <v>852579</v>
          </cell>
          <cell r="G51">
            <v>772597</v>
          </cell>
          <cell r="H51">
            <v>696900</v>
          </cell>
          <cell r="I51">
            <v>627043</v>
          </cell>
          <cell r="J51">
            <v>922800</v>
          </cell>
          <cell r="K51">
            <v>836950</v>
          </cell>
          <cell r="L51">
            <v>746950</v>
          </cell>
          <cell r="M51">
            <v>673950</v>
          </cell>
          <cell r="N51">
            <v>598950</v>
          </cell>
        </row>
        <row r="52">
          <cell r="A52" t="str">
            <v>Chattanooga Gas Company</v>
          </cell>
          <cell r="E52" t="str">
            <v>NA</v>
          </cell>
          <cell r="F52">
            <v>101644</v>
          </cell>
          <cell r="G52">
            <v>92153</v>
          </cell>
          <cell r="H52">
            <v>77996</v>
          </cell>
          <cell r="I52">
            <v>63030</v>
          </cell>
          <cell r="J52" t="str">
            <v>NA</v>
          </cell>
          <cell r="K52">
            <v>91816</v>
          </cell>
          <cell r="L52">
            <v>83242</v>
          </cell>
          <cell r="M52">
            <v>70454</v>
          </cell>
          <cell r="N52">
            <v>57115</v>
          </cell>
        </row>
        <row r="53">
          <cell r="A53" t="str">
            <v>Chesapeake Utilities Corporation</v>
          </cell>
          <cell r="E53" t="str">
            <v>NA</v>
          </cell>
          <cell r="F53" t="str">
            <v>NA</v>
          </cell>
          <cell r="G53" t="str">
            <v>NA</v>
          </cell>
          <cell r="H53" t="str">
            <v>NA</v>
          </cell>
          <cell r="I53" t="str">
            <v>NA</v>
          </cell>
          <cell r="J53" t="str">
            <v>NA</v>
          </cell>
          <cell r="K53" t="str">
            <v>NA</v>
          </cell>
          <cell r="L53" t="str">
            <v>NA</v>
          </cell>
          <cell r="M53" t="str">
            <v>NA</v>
          </cell>
          <cell r="N53" t="str">
            <v>NA</v>
          </cell>
        </row>
        <row r="54">
          <cell r="A54" t="str">
            <v>Cheyenne Light, Fuel and Power Company</v>
          </cell>
          <cell r="E54">
            <v>249623</v>
          </cell>
          <cell r="F54">
            <v>232988</v>
          </cell>
          <cell r="G54">
            <v>188836</v>
          </cell>
          <cell r="H54">
            <v>234954</v>
          </cell>
          <cell r="I54">
            <v>237063</v>
          </cell>
          <cell r="J54">
            <v>195000</v>
          </cell>
          <cell r="K54">
            <v>195000</v>
          </cell>
          <cell r="L54">
            <v>202000</v>
          </cell>
          <cell r="M54">
            <v>202000</v>
          </cell>
          <cell r="N54">
            <v>202000</v>
          </cell>
        </row>
        <row r="55">
          <cell r="A55" t="str">
            <v>Citizens Energy Group</v>
          </cell>
          <cell r="E55" t="str">
            <v>NA</v>
          </cell>
          <cell r="F55">
            <v>185645</v>
          </cell>
          <cell r="G55">
            <v>142434</v>
          </cell>
          <cell r="H55">
            <v>119094</v>
          </cell>
          <cell r="I55">
            <v>104434</v>
          </cell>
          <cell r="J55" t="str">
            <v>NA</v>
          </cell>
          <cell r="K55">
            <v>166178</v>
          </cell>
          <cell r="L55">
            <v>184590</v>
          </cell>
          <cell r="M55">
            <v>202629</v>
          </cell>
          <cell r="N55">
            <v>219858</v>
          </cell>
        </row>
        <row r="56">
          <cell r="A56" t="str">
            <v>Citizens Gas Fuel Company</v>
          </cell>
          <cell r="E56">
            <v>12572</v>
          </cell>
          <cell r="F56">
            <v>11547</v>
          </cell>
          <cell r="G56">
            <v>10301</v>
          </cell>
          <cell r="H56">
            <v>10860</v>
          </cell>
          <cell r="I56">
            <v>10213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A57" t="str">
            <v>Cleco Corporate Holdings LLC</v>
          </cell>
          <cell r="E57" t="str">
            <v>NA</v>
          </cell>
          <cell r="F57" t="str">
            <v>NA</v>
          </cell>
          <cell r="G57" t="str">
            <v>NA</v>
          </cell>
          <cell r="H57" t="str">
            <v>NA</v>
          </cell>
          <cell r="I57">
            <v>1551027</v>
          </cell>
          <cell r="J57" t="str">
            <v>NA</v>
          </cell>
          <cell r="K57" t="str">
            <v>NA</v>
          </cell>
          <cell r="L57" t="str">
            <v>NA</v>
          </cell>
          <cell r="M57" t="str">
            <v>NA</v>
          </cell>
          <cell r="N57">
            <v>1360102</v>
          </cell>
        </row>
        <row r="58">
          <cell r="A58" t="str">
            <v>Cleco Power LLC</v>
          </cell>
          <cell r="E58">
            <v>1948537</v>
          </cell>
          <cell r="F58">
            <v>1807879</v>
          </cell>
          <cell r="G58">
            <v>1713392</v>
          </cell>
          <cell r="H58">
            <v>1594534</v>
          </cell>
          <cell r="I58">
            <v>1550679</v>
          </cell>
          <cell r="J58">
            <v>1820254</v>
          </cell>
          <cell r="K58">
            <v>1494986</v>
          </cell>
          <cell r="L58">
            <v>1369639</v>
          </cell>
          <cell r="M58">
            <v>1389736</v>
          </cell>
          <cell r="N58">
            <v>1360102</v>
          </cell>
        </row>
        <row r="59">
          <cell r="A59" t="str">
            <v>CMS Energy Corporation</v>
          </cell>
          <cell r="E59">
            <v>9280060</v>
          </cell>
          <cell r="F59">
            <v>8556899</v>
          </cell>
          <cell r="G59">
            <v>7738169</v>
          </cell>
          <cell r="H59">
            <v>6921432</v>
          </cell>
          <cell r="I59">
            <v>6489226</v>
          </cell>
          <cell r="J59">
            <v>8437664</v>
          </cell>
          <cell r="K59">
            <v>8131338</v>
          </cell>
          <cell r="L59">
            <v>7263181</v>
          </cell>
          <cell r="M59">
            <v>6809306</v>
          </cell>
          <cell r="N59">
            <v>5895659</v>
          </cell>
        </row>
        <row r="60">
          <cell r="A60" t="str">
            <v>Colorado Natural Gas, Inc.</v>
          </cell>
          <cell r="E60" t="str">
            <v>NA</v>
          </cell>
          <cell r="F60" t="str">
            <v>NA</v>
          </cell>
          <cell r="G60">
            <v>112284</v>
          </cell>
          <cell r="H60">
            <v>46659</v>
          </cell>
          <cell r="I60">
            <v>45948</v>
          </cell>
          <cell r="J60" t="str">
            <v>NA</v>
          </cell>
          <cell r="K60" t="str">
            <v>NA</v>
          </cell>
          <cell r="L60">
            <v>0</v>
          </cell>
          <cell r="M60">
            <v>56158</v>
          </cell>
          <cell r="N60">
            <v>59898</v>
          </cell>
        </row>
        <row r="61">
          <cell r="A61" t="str">
            <v>Columbia Gas of Kentucky, Incorporated</v>
          </cell>
          <cell r="E61" t="str">
            <v>NA</v>
          </cell>
          <cell r="F61">
            <v>186263</v>
          </cell>
          <cell r="G61">
            <v>168685</v>
          </cell>
          <cell r="H61">
            <v>153333</v>
          </cell>
          <cell r="I61">
            <v>132986</v>
          </cell>
          <cell r="J61" t="str">
            <v>NA</v>
          </cell>
          <cell r="K61">
            <v>154375</v>
          </cell>
          <cell r="L61">
            <v>142375</v>
          </cell>
          <cell r="M61">
            <v>127375</v>
          </cell>
          <cell r="N61">
            <v>114375</v>
          </cell>
        </row>
        <row r="62">
          <cell r="A62" t="str">
            <v>Columbia Gas of Maryland, Incorporated</v>
          </cell>
          <cell r="E62" t="str">
            <v>NA</v>
          </cell>
          <cell r="F62">
            <v>85813</v>
          </cell>
          <cell r="G62">
            <v>77397</v>
          </cell>
          <cell r="H62">
            <v>64624</v>
          </cell>
          <cell r="I62">
            <v>56323</v>
          </cell>
          <cell r="J62" t="str">
            <v>NA</v>
          </cell>
          <cell r="K62">
            <v>70355</v>
          </cell>
          <cell r="L62">
            <v>70355</v>
          </cell>
          <cell r="M62">
            <v>49355</v>
          </cell>
          <cell r="N62">
            <v>47855</v>
          </cell>
        </row>
        <row r="63">
          <cell r="A63" t="str">
            <v>Columbia Gas of Ohio, Inc.</v>
          </cell>
          <cell r="E63">
            <v>1964077</v>
          </cell>
          <cell r="F63">
            <v>1743998</v>
          </cell>
          <cell r="G63">
            <v>1593275</v>
          </cell>
          <cell r="H63">
            <v>1589969</v>
          </cell>
          <cell r="I63">
            <v>1232790</v>
          </cell>
          <cell r="J63">
            <v>1902926</v>
          </cell>
          <cell r="K63">
            <v>1712926</v>
          </cell>
          <cell r="L63">
            <v>1412926</v>
          </cell>
          <cell r="M63">
            <v>1332926</v>
          </cell>
          <cell r="N63">
            <v>1162926</v>
          </cell>
        </row>
        <row r="64">
          <cell r="A64" t="str">
            <v>Columbia Gas of Pennsylvania, Inc.</v>
          </cell>
          <cell r="E64">
            <v>1320480</v>
          </cell>
          <cell r="F64">
            <v>1125005</v>
          </cell>
          <cell r="G64">
            <v>983420</v>
          </cell>
          <cell r="H64">
            <v>886397</v>
          </cell>
          <cell r="I64">
            <v>735601</v>
          </cell>
          <cell r="J64">
            <v>1035515</v>
          </cell>
          <cell r="K64">
            <v>895515</v>
          </cell>
          <cell r="L64">
            <v>785515</v>
          </cell>
          <cell r="M64">
            <v>705515</v>
          </cell>
          <cell r="N64">
            <v>625515</v>
          </cell>
        </row>
        <row r="65">
          <cell r="A65" t="str">
            <v>Columbia Gas of Virginia, Incorporated</v>
          </cell>
          <cell r="E65" t="str">
            <v>NA</v>
          </cell>
          <cell r="F65">
            <v>357948</v>
          </cell>
          <cell r="G65">
            <v>315436</v>
          </cell>
          <cell r="H65">
            <v>276735</v>
          </cell>
          <cell r="I65">
            <v>270467</v>
          </cell>
          <cell r="J65" t="str">
            <v>NA</v>
          </cell>
          <cell r="K65">
            <v>461275</v>
          </cell>
          <cell r="L65">
            <v>426275</v>
          </cell>
          <cell r="M65">
            <v>371275</v>
          </cell>
          <cell r="N65">
            <v>356275</v>
          </cell>
        </row>
        <row r="66">
          <cell r="A66" t="str">
            <v>Commonwealth Edison Company</v>
          </cell>
          <cell r="E66">
            <v>12354880</v>
          </cell>
          <cell r="F66">
            <v>11328575</v>
          </cell>
          <cell r="G66">
            <v>10676717</v>
          </cell>
          <cell r="H66">
            <v>10244599</v>
          </cell>
          <cell r="I66">
            <v>9538900</v>
          </cell>
          <cell r="J66">
            <v>10057448</v>
          </cell>
          <cell r="K66">
            <v>9257069</v>
          </cell>
          <cell r="L66">
            <v>8757648</v>
          </cell>
          <cell r="M66">
            <v>8362045</v>
          </cell>
          <cell r="N66">
            <v>7851853</v>
          </cell>
        </row>
        <row r="67">
          <cell r="A67" t="str">
            <v>Connecticut Natural Gas Corporation</v>
          </cell>
          <cell r="E67">
            <v>429337</v>
          </cell>
          <cell r="F67">
            <v>426629</v>
          </cell>
          <cell r="G67">
            <v>451536</v>
          </cell>
          <cell r="H67">
            <v>382488</v>
          </cell>
          <cell r="I67">
            <v>364031</v>
          </cell>
          <cell r="J67">
            <v>189966</v>
          </cell>
          <cell r="K67">
            <v>189966</v>
          </cell>
          <cell r="L67">
            <v>160000</v>
          </cell>
          <cell r="M67">
            <v>110000</v>
          </cell>
          <cell r="N67">
            <v>110000</v>
          </cell>
        </row>
        <row r="68">
          <cell r="A68" t="str">
            <v>Consolidated Edison Company of New York, Inc.</v>
          </cell>
          <cell r="E68">
            <v>16312168</v>
          </cell>
          <cell r="F68">
            <v>14848653</v>
          </cell>
          <cell r="G68">
            <v>14147359</v>
          </cell>
          <cell r="H68">
            <v>12909970</v>
          </cell>
          <cell r="I68">
            <v>12438861</v>
          </cell>
          <cell r="J68">
            <v>18526604</v>
          </cell>
          <cell r="K68">
            <v>16919227</v>
          </cell>
          <cell r="L68">
            <v>15078952</v>
          </cell>
          <cell r="M68">
            <v>14258015</v>
          </cell>
          <cell r="N68">
            <v>13358362</v>
          </cell>
        </row>
        <row r="69">
          <cell r="A69" t="str">
            <v>Consolidated Edison, Inc.</v>
          </cell>
          <cell r="E69">
            <v>17550729</v>
          </cell>
          <cell r="F69">
            <v>15986938</v>
          </cell>
          <cell r="G69">
            <v>15217993</v>
          </cell>
          <cell r="H69">
            <v>13909930</v>
          </cell>
          <cell r="I69">
            <v>13377591</v>
          </cell>
          <cell r="J69">
            <v>19500900</v>
          </cell>
          <cell r="K69">
            <v>17818491</v>
          </cell>
          <cell r="L69">
            <v>15903184</v>
          </cell>
          <cell r="M69">
            <v>15017216</v>
          </cell>
          <cell r="N69">
            <v>14017525</v>
          </cell>
        </row>
        <row r="70">
          <cell r="A70" t="str">
            <v>Consolidated Water Power Company</v>
          </cell>
          <cell r="E70">
            <v>33274</v>
          </cell>
          <cell r="F70">
            <v>31215</v>
          </cell>
          <cell r="G70">
            <v>32914</v>
          </cell>
          <cell r="H70">
            <v>32834</v>
          </cell>
          <cell r="I70">
            <v>33521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A71" t="str">
            <v>Consumers Energy Company</v>
          </cell>
          <cell r="E71">
            <v>9280060</v>
          </cell>
          <cell r="F71">
            <v>8556899</v>
          </cell>
          <cell r="G71">
            <v>7738169</v>
          </cell>
          <cell r="H71">
            <v>6921432</v>
          </cell>
          <cell r="I71">
            <v>6489226</v>
          </cell>
          <cell r="J71">
            <v>8437664</v>
          </cell>
          <cell r="K71">
            <v>8131338</v>
          </cell>
          <cell r="L71">
            <v>7263181</v>
          </cell>
          <cell r="M71">
            <v>6809306</v>
          </cell>
          <cell r="N71">
            <v>5895659</v>
          </cell>
        </row>
        <row r="72">
          <cell r="A72" t="str">
            <v>Corning Natural Gas Corporation</v>
          </cell>
          <cell r="E72">
            <v>36332</v>
          </cell>
          <cell r="F72">
            <v>34959</v>
          </cell>
          <cell r="G72">
            <v>33899</v>
          </cell>
          <cell r="H72">
            <v>31201</v>
          </cell>
          <cell r="I72">
            <v>29309</v>
          </cell>
          <cell r="J72">
            <v>32133</v>
          </cell>
          <cell r="K72">
            <v>32119</v>
          </cell>
          <cell r="L72">
            <v>27422</v>
          </cell>
          <cell r="M72">
            <v>26556</v>
          </cell>
          <cell r="N72">
            <v>28825</v>
          </cell>
        </row>
        <row r="73">
          <cell r="A73" t="str">
            <v>Cut Bank Gas Co</v>
          </cell>
          <cell r="E73" t="str">
            <v>NA</v>
          </cell>
          <cell r="F73">
            <v>1655</v>
          </cell>
          <cell r="G73">
            <v>1529</v>
          </cell>
          <cell r="H73">
            <v>1340</v>
          </cell>
          <cell r="I73">
            <v>1345</v>
          </cell>
          <cell r="J73" t="str">
            <v>NA</v>
          </cell>
          <cell r="K73">
            <v>550</v>
          </cell>
          <cell r="L73">
            <v>550</v>
          </cell>
          <cell r="M73">
            <v>550</v>
          </cell>
          <cell r="N73">
            <v>550</v>
          </cell>
        </row>
        <row r="74">
          <cell r="A74" t="str">
            <v>Dahlberg Light &amp; Power Company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</row>
        <row r="75">
          <cell r="A75" t="str">
            <v>Delmarva Power &amp; Light Company</v>
          </cell>
          <cell r="E75">
            <v>1769753</v>
          </cell>
          <cell r="F75">
            <v>1671074</v>
          </cell>
          <cell r="G75">
            <v>1576186</v>
          </cell>
          <cell r="H75">
            <v>1504631</v>
          </cell>
          <cell r="I75">
            <v>1330210</v>
          </cell>
          <cell r="J75">
            <v>1792596</v>
          </cell>
          <cell r="K75">
            <v>1668047</v>
          </cell>
          <cell r="L75">
            <v>1568484</v>
          </cell>
          <cell r="M75">
            <v>1505895</v>
          </cell>
          <cell r="N75">
            <v>1310292</v>
          </cell>
        </row>
        <row r="76">
          <cell r="A76" t="str">
            <v>Delta Natural Gas Company, Inc.</v>
          </cell>
          <cell r="E76">
            <v>68018</v>
          </cell>
          <cell r="F76">
            <v>56847</v>
          </cell>
          <cell r="G76">
            <v>67300</v>
          </cell>
          <cell r="H76">
            <v>65166</v>
          </cell>
          <cell r="I76">
            <v>69750</v>
          </cell>
          <cell r="J76">
            <v>55319</v>
          </cell>
          <cell r="K76">
            <v>41500</v>
          </cell>
          <cell r="L76">
            <v>43000</v>
          </cell>
          <cell r="M76">
            <v>46000</v>
          </cell>
          <cell r="N76">
            <v>47500</v>
          </cell>
        </row>
        <row r="77">
          <cell r="A77" t="str">
            <v>DesertLink, LLC</v>
          </cell>
          <cell r="E77">
            <v>101301</v>
          </cell>
          <cell r="F77">
            <v>103935</v>
          </cell>
          <cell r="G77" t="str">
            <v>NA</v>
          </cell>
          <cell r="H77" t="str">
            <v>NA</v>
          </cell>
          <cell r="I77" t="str">
            <v>NA</v>
          </cell>
          <cell r="J77">
            <v>98300</v>
          </cell>
          <cell r="K77">
            <v>101800</v>
          </cell>
          <cell r="L77" t="str">
            <v>NA</v>
          </cell>
          <cell r="M77" t="str">
            <v>NA</v>
          </cell>
          <cell r="N77" t="str">
            <v>NA</v>
          </cell>
        </row>
        <row r="78">
          <cell r="A78" t="str">
            <v>Dominion Energy South Carolina, Inc.</v>
          </cell>
          <cell r="E78">
            <v>4350057</v>
          </cell>
          <cell r="F78">
            <v>4292625</v>
          </cell>
          <cell r="G78">
            <v>3712553</v>
          </cell>
          <cell r="H78">
            <v>4135462</v>
          </cell>
          <cell r="I78">
            <v>4838968</v>
          </cell>
          <cell r="J78">
            <v>3714710</v>
          </cell>
          <cell r="K78">
            <v>3347832</v>
          </cell>
          <cell r="L78">
            <v>3347736</v>
          </cell>
          <cell r="M78">
            <v>5078121</v>
          </cell>
          <cell r="N78">
            <v>4929217</v>
          </cell>
        </row>
        <row r="79">
          <cell r="A79" t="str">
            <v>Dominion Energy, Inc.</v>
          </cell>
          <cell r="E79">
            <v>20498121</v>
          </cell>
          <cell r="F79">
            <v>19034859</v>
          </cell>
          <cell r="G79">
            <v>17874737</v>
          </cell>
          <cell r="H79">
            <v>13046045</v>
          </cell>
          <cell r="I79">
            <v>12223910</v>
          </cell>
          <cell r="J79">
            <v>18264186</v>
          </cell>
          <cell r="K79">
            <v>17348027</v>
          </cell>
          <cell r="L79">
            <v>16017937</v>
          </cell>
          <cell r="M79">
            <v>11748117</v>
          </cell>
          <cell r="N79">
            <v>11417091</v>
          </cell>
        </row>
        <row r="80">
          <cell r="A80" t="str">
            <v>DTE Electric Company</v>
          </cell>
          <cell r="E80">
            <v>8909304</v>
          </cell>
          <cell r="F80">
            <v>8075328</v>
          </cell>
          <cell r="G80">
            <v>7199713</v>
          </cell>
          <cell r="H80">
            <v>6797686</v>
          </cell>
          <cell r="I80">
            <v>6268943</v>
          </cell>
          <cell r="J80">
            <v>8968367</v>
          </cell>
          <cell r="K80">
            <v>8254028</v>
          </cell>
          <cell r="L80">
            <v>7187181</v>
          </cell>
          <cell r="M80">
            <v>6541391</v>
          </cell>
          <cell r="N80">
            <v>6017926</v>
          </cell>
        </row>
        <row r="81">
          <cell r="A81" t="str">
            <v>DTE Energy Company</v>
          </cell>
          <cell r="E81">
            <v>8909304</v>
          </cell>
          <cell r="F81">
            <v>8075328</v>
          </cell>
          <cell r="G81">
            <v>7199713</v>
          </cell>
          <cell r="H81">
            <v>6797686</v>
          </cell>
          <cell r="I81">
            <v>6268943</v>
          </cell>
          <cell r="J81">
            <v>8968367</v>
          </cell>
          <cell r="K81">
            <v>8254028</v>
          </cell>
          <cell r="L81">
            <v>7187181</v>
          </cell>
          <cell r="M81">
            <v>6541391</v>
          </cell>
          <cell r="N81">
            <v>6017926</v>
          </cell>
        </row>
        <row r="82">
          <cell r="A82" t="str">
            <v>DTE Gas Company</v>
          </cell>
          <cell r="E82">
            <v>2235734</v>
          </cell>
          <cell r="F82">
            <v>2023545</v>
          </cell>
          <cell r="G82">
            <v>1852690</v>
          </cell>
          <cell r="H82">
            <v>1668209</v>
          </cell>
          <cell r="I82">
            <v>1475805</v>
          </cell>
          <cell r="J82">
            <v>2064729</v>
          </cell>
          <cell r="K82">
            <v>1909705</v>
          </cell>
          <cell r="L82">
            <v>1709681</v>
          </cell>
          <cell r="M82">
            <v>1549633</v>
          </cell>
          <cell r="N82">
            <v>1329576</v>
          </cell>
        </row>
        <row r="83">
          <cell r="A83" t="str">
            <v>Duke Energy Carolinas, LLC</v>
          </cell>
          <cell r="E83">
            <v>13893147</v>
          </cell>
          <cell r="F83">
            <v>13156138</v>
          </cell>
          <cell r="G83">
            <v>12813247</v>
          </cell>
          <cell r="H83">
            <v>11687177</v>
          </cell>
          <cell r="I83">
            <v>11365886</v>
          </cell>
          <cell r="J83">
            <v>12796305</v>
          </cell>
          <cell r="K83">
            <v>11984901</v>
          </cell>
          <cell r="L83">
            <v>11776476</v>
          </cell>
          <cell r="M83">
            <v>10883793</v>
          </cell>
          <cell r="N83">
            <v>10088893</v>
          </cell>
        </row>
        <row r="84">
          <cell r="A84" t="str">
            <v>Duke Energy Corporation</v>
          </cell>
          <cell r="E84">
            <v>42039873</v>
          </cell>
          <cell r="F84">
            <v>39407296</v>
          </cell>
          <cell r="G84">
            <v>37745537</v>
          </cell>
          <cell r="H84">
            <v>34598260</v>
          </cell>
          <cell r="I84">
            <v>32718114</v>
          </cell>
          <cell r="J84">
            <v>36702774</v>
          </cell>
          <cell r="K84">
            <v>35014022</v>
          </cell>
          <cell r="L84">
            <v>34072050</v>
          </cell>
          <cell r="M84">
            <v>31043047</v>
          </cell>
          <cell r="N84">
            <v>28998307</v>
          </cell>
        </row>
        <row r="85">
          <cell r="A85" t="str">
            <v>Duke Energy Florida, LLC</v>
          </cell>
          <cell r="E85">
            <v>8294963</v>
          </cell>
          <cell r="F85">
            <v>7558921</v>
          </cell>
          <cell r="G85">
            <v>6789687</v>
          </cell>
          <cell r="H85">
            <v>6098449</v>
          </cell>
          <cell r="I85">
            <v>5617925</v>
          </cell>
          <cell r="J85">
            <v>7461396</v>
          </cell>
          <cell r="K85">
            <v>6814502</v>
          </cell>
          <cell r="L85">
            <v>6814476</v>
          </cell>
          <cell r="M85">
            <v>6089107</v>
          </cell>
          <cell r="N85">
            <v>5790015</v>
          </cell>
        </row>
        <row r="86">
          <cell r="A86" t="str">
            <v>Duke Energy Indiana, LLC</v>
          </cell>
          <cell r="E86">
            <v>5001377</v>
          </cell>
          <cell r="F86">
            <v>4768567</v>
          </cell>
          <cell r="G86">
            <v>4558286</v>
          </cell>
          <cell r="H86">
            <v>4320251</v>
          </cell>
          <cell r="I86">
            <v>4099984</v>
          </cell>
          <cell r="J86">
            <v>4335904</v>
          </cell>
          <cell r="K86">
            <v>4104983</v>
          </cell>
          <cell r="L86">
            <v>4067521</v>
          </cell>
          <cell r="M86">
            <v>3791127</v>
          </cell>
          <cell r="N86">
            <v>3793044</v>
          </cell>
        </row>
        <row r="87">
          <cell r="A87" t="str">
            <v>Duke Energy Kentucky, Inc.</v>
          </cell>
          <cell r="E87">
            <v>821642</v>
          </cell>
          <cell r="F87">
            <v>718237</v>
          </cell>
          <cell r="G87">
            <v>645094</v>
          </cell>
          <cell r="H87">
            <v>596224</v>
          </cell>
          <cell r="I87">
            <v>511414</v>
          </cell>
          <cell r="J87">
            <v>731546</v>
          </cell>
          <cell r="K87">
            <v>731534</v>
          </cell>
          <cell r="L87">
            <v>661521</v>
          </cell>
          <cell r="M87">
            <v>551481</v>
          </cell>
          <cell r="N87">
            <v>451432</v>
          </cell>
        </row>
        <row r="88">
          <cell r="A88" t="str">
            <v>Duke Energy Ohio, Inc.</v>
          </cell>
          <cell r="E88">
            <v>4475239</v>
          </cell>
          <cell r="F88">
            <v>3945836</v>
          </cell>
          <cell r="G88">
            <v>3693838</v>
          </cell>
          <cell r="H88">
            <v>3455424</v>
          </cell>
          <cell r="I88">
            <v>3174239</v>
          </cell>
          <cell r="J88">
            <v>2473451</v>
          </cell>
          <cell r="K88">
            <v>2371679</v>
          </cell>
          <cell r="L88">
            <v>1970170</v>
          </cell>
          <cell r="M88">
            <v>1619348</v>
          </cell>
          <cell r="N88">
            <v>1617626</v>
          </cell>
        </row>
        <row r="89">
          <cell r="A89" t="str">
            <v>Duke Energy Progress, LLC</v>
          </cell>
          <cell r="E89">
            <v>9553503</v>
          </cell>
          <cell r="F89">
            <v>9259597</v>
          </cell>
          <cell r="G89">
            <v>9245384</v>
          </cell>
          <cell r="H89">
            <v>8440734</v>
          </cell>
          <cell r="I89">
            <v>7948667</v>
          </cell>
          <cell r="J89">
            <v>8904171</v>
          </cell>
          <cell r="K89">
            <v>9006422</v>
          </cell>
          <cell r="L89">
            <v>8781885</v>
          </cell>
          <cell r="M89">
            <v>8108191</v>
          </cell>
          <cell r="N89">
            <v>7257297</v>
          </cell>
        </row>
        <row r="90">
          <cell r="A90" t="str">
            <v>Duquesne Light Company</v>
          </cell>
          <cell r="E90">
            <v>1616016</v>
          </cell>
          <cell r="F90">
            <v>1507947</v>
          </cell>
          <cell r="G90">
            <v>1418491</v>
          </cell>
          <cell r="H90">
            <v>1287229</v>
          </cell>
          <cell r="I90">
            <v>1212062</v>
          </cell>
          <cell r="J90">
            <v>1395000</v>
          </cell>
          <cell r="K90">
            <v>1395000</v>
          </cell>
          <cell r="L90">
            <v>1195000</v>
          </cell>
          <cell r="M90">
            <v>1195000</v>
          </cell>
          <cell r="N90">
            <v>1119905</v>
          </cell>
        </row>
        <row r="91">
          <cell r="A91" t="str">
            <v>Duquesne Light Holdings, Inc.</v>
          </cell>
          <cell r="E91">
            <v>1616016</v>
          </cell>
          <cell r="F91">
            <v>1507947</v>
          </cell>
          <cell r="G91">
            <v>1418491</v>
          </cell>
          <cell r="H91">
            <v>1287229</v>
          </cell>
          <cell r="I91">
            <v>1212062</v>
          </cell>
          <cell r="J91">
            <v>1395000</v>
          </cell>
          <cell r="K91">
            <v>1395000</v>
          </cell>
          <cell r="L91">
            <v>1195000</v>
          </cell>
          <cell r="M91">
            <v>1195000</v>
          </cell>
          <cell r="N91">
            <v>1119905</v>
          </cell>
        </row>
        <row r="92">
          <cell r="A92" t="str">
            <v>Eastern Natural Gas Company</v>
          </cell>
          <cell r="E92">
            <v>2611</v>
          </cell>
          <cell r="F92">
            <v>2926</v>
          </cell>
          <cell r="G92">
            <v>2926</v>
          </cell>
          <cell r="H92">
            <v>3471</v>
          </cell>
          <cell r="I92">
            <v>4447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A93" t="str">
            <v>Edison International</v>
          </cell>
          <cell r="E93">
            <v>19826178</v>
          </cell>
          <cell r="F93">
            <v>18650477</v>
          </cell>
          <cell r="G93">
            <v>17827270</v>
          </cell>
          <cell r="H93">
            <v>13785814</v>
          </cell>
          <cell r="I93">
            <v>14671722</v>
          </cell>
          <cell r="J93">
            <v>21402906</v>
          </cell>
          <cell r="K93">
            <v>17320179</v>
          </cell>
          <cell r="L93">
            <v>15316326</v>
          </cell>
          <cell r="M93">
            <v>13064361</v>
          </cell>
          <cell r="N93">
            <v>10983469</v>
          </cell>
        </row>
        <row r="94">
          <cell r="A94" t="str">
            <v>El Paso Electric Company</v>
          </cell>
          <cell r="E94">
            <v>1540102</v>
          </cell>
          <cell r="F94">
            <v>1397188</v>
          </cell>
          <cell r="G94">
            <v>1236463</v>
          </cell>
          <cell r="H94">
            <v>1183128</v>
          </cell>
          <cell r="I94">
            <v>1160566</v>
          </cell>
          <cell r="J94">
            <v>1288018</v>
          </cell>
          <cell r="K94">
            <v>1288018</v>
          </cell>
          <cell r="L94">
            <v>1288019</v>
          </cell>
          <cell r="M94">
            <v>1288021</v>
          </cell>
          <cell r="N94">
            <v>1163025</v>
          </cell>
        </row>
        <row r="95">
          <cell r="A95" t="str">
            <v>Elizabethtown Gas Company</v>
          </cell>
          <cell r="E95" t="str">
            <v>NA</v>
          </cell>
          <cell r="F95" t="str">
            <v>NA</v>
          </cell>
          <cell r="G95" t="str">
            <v>NA</v>
          </cell>
          <cell r="H95" t="str">
            <v>NA</v>
          </cell>
          <cell r="I95" t="str">
            <v>NA</v>
          </cell>
          <cell r="J95" t="str">
            <v>NA</v>
          </cell>
          <cell r="K95" t="str">
            <v>NA</v>
          </cell>
          <cell r="L95" t="str">
            <v>NA</v>
          </cell>
          <cell r="M95" t="str">
            <v>NA</v>
          </cell>
          <cell r="N95" t="str">
            <v>NA</v>
          </cell>
        </row>
        <row r="96">
          <cell r="A96" t="str">
            <v>Empire District Electric Company</v>
          </cell>
          <cell r="E96">
            <v>1397406</v>
          </cell>
          <cell r="F96">
            <v>1087821</v>
          </cell>
          <cell r="G96">
            <v>914872</v>
          </cell>
          <cell r="H96">
            <v>853004</v>
          </cell>
          <cell r="I96">
            <v>827511</v>
          </cell>
          <cell r="J96">
            <v>1105158</v>
          </cell>
          <cell r="K96">
            <v>679601</v>
          </cell>
          <cell r="L96">
            <v>779568</v>
          </cell>
          <cell r="M96">
            <v>779521</v>
          </cell>
          <cell r="N96">
            <v>779471</v>
          </cell>
        </row>
        <row r="97">
          <cell r="A97" t="str">
            <v>Empire District Gas Company</v>
          </cell>
          <cell r="E97">
            <v>58516</v>
          </cell>
          <cell r="F97">
            <v>34580</v>
          </cell>
          <cell r="G97">
            <v>34270</v>
          </cell>
          <cell r="H97">
            <v>32687</v>
          </cell>
          <cell r="I97">
            <v>31848</v>
          </cell>
          <cell r="J97">
            <v>55000</v>
          </cell>
          <cell r="K97">
            <v>55000</v>
          </cell>
          <cell r="L97">
            <v>55000</v>
          </cell>
          <cell r="M97">
            <v>55000</v>
          </cell>
          <cell r="N97">
            <v>57465</v>
          </cell>
        </row>
        <row r="98">
          <cell r="A98" t="str">
            <v>ENSTAR Natural Gas Company</v>
          </cell>
          <cell r="E98">
            <v>185991</v>
          </cell>
          <cell r="F98">
            <v>191435</v>
          </cell>
          <cell r="G98">
            <v>172052</v>
          </cell>
          <cell r="H98">
            <v>164094</v>
          </cell>
          <cell r="I98">
            <v>163917</v>
          </cell>
          <cell r="J98">
            <v>111579</v>
          </cell>
          <cell r="K98">
            <v>111579</v>
          </cell>
          <cell r="L98">
            <v>107945</v>
          </cell>
          <cell r="M98">
            <v>107945</v>
          </cell>
          <cell r="N98">
            <v>107945</v>
          </cell>
        </row>
        <row r="99">
          <cell r="A99" t="str">
            <v>Entergy Arkansas, LLC</v>
          </cell>
          <cell r="E99">
            <v>3538132</v>
          </cell>
          <cell r="F99">
            <v>3276170</v>
          </cell>
          <cell r="G99">
            <v>3125938</v>
          </cell>
          <cell r="H99">
            <v>2977973</v>
          </cell>
          <cell r="I99">
            <v>2408034</v>
          </cell>
          <cell r="J99">
            <v>3856864</v>
          </cell>
          <cell r="K99">
            <v>3855946</v>
          </cell>
          <cell r="L99">
            <v>3399790</v>
          </cell>
          <cell r="M99">
            <v>3048306</v>
          </cell>
          <cell r="N99">
            <v>2795796</v>
          </cell>
        </row>
        <row r="100">
          <cell r="A100" t="str">
            <v>Entergy Corporation</v>
          </cell>
          <cell r="E100">
            <v>17816762</v>
          </cell>
          <cell r="F100">
            <v>16279967</v>
          </cell>
          <cell r="G100">
            <v>14112026</v>
          </cell>
          <cell r="H100">
            <v>12819482</v>
          </cell>
          <cell r="I100">
            <v>11335174</v>
          </cell>
          <cell r="J100">
            <v>20568758</v>
          </cell>
          <cell r="K100">
            <v>18158165</v>
          </cell>
          <cell r="L100">
            <v>14774786</v>
          </cell>
          <cell r="M100">
            <v>13025073</v>
          </cell>
          <cell r="N100">
            <v>11985685</v>
          </cell>
        </row>
        <row r="101">
          <cell r="A101" t="str">
            <v>Entergy Louisiana, LLC</v>
          </cell>
          <cell r="E101">
            <v>8180271</v>
          </cell>
          <cell r="F101">
            <v>7457336</v>
          </cell>
          <cell r="G101">
            <v>6396720</v>
          </cell>
          <cell r="H101">
            <v>5902468</v>
          </cell>
          <cell r="I101">
            <v>5308345</v>
          </cell>
          <cell r="J101">
            <v>10809711</v>
          </cell>
          <cell r="K101">
            <v>8890412</v>
          </cell>
          <cell r="L101">
            <v>7078967</v>
          </cell>
          <cell r="M101">
            <v>6557388</v>
          </cell>
          <cell r="N101">
            <v>5884018</v>
          </cell>
        </row>
        <row r="102">
          <cell r="A102" t="str">
            <v>Entergy Mississippi, LLC</v>
          </cell>
          <cell r="E102">
            <v>1839568</v>
          </cell>
          <cell r="F102">
            <v>1672734</v>
          </cell>
          <cell r="G102">
            <v>1542151</v>
          </cell>
          <cell r="H102">
            <v>1292226</v>
          </cell>
          <cell r="I102">
            <v>1198250</v>
          </cell>
          <cell r="J102">
            <v>2200853</v>
          </cell>
          <cell r="K102">
            <v>1798685</v>
          </cell>
          <cell r="L102">
            <v>1631127</v>
          </cell>
          <cell r="M102">
            <v>1339012</v>
          </cell>
          <cell r="N102">
            <v>1283845</v>
          </cell>
        </row>
        <row r="103">
          <cell r="A103" t="str">
            <v>Entergy New Orleans, LLC</v>
          </cell>
          <cell r="E103">
            <v>638715</v>
          </cell>
          <cell r="F103">
            <v>606917</v>
          </cell>
          <cell r="G103">
            <v>497579</v>
          </cell>
          <cell r="H103">
            <v>444950</v>
          </cell>
          <cell r="I103">
            <v>415548</v>
          </cell>
          <cell r="J103">
            <v>764538</v>
          </cell>
          <cell r="K103">
            <v>605852</v>
          </cell>
          <cell r="L103">
            <v>512441</v>
          </cell>
          <cell r="M103">
            <v>424249</v>
          </cell>
          <cell r="N103">
            <v>366205</v>
          </cell>
        </row>
        <row r="104">
          <cell r="A104" t="str">
            <v>Entergy Texas, Inc.</v>
          </cell>
          <cell r="E104">
            <v>2483207</v>
          </cell>
          <cell r="F104">
            <v>2157579</v>
          </cell>
          <cell r="G104">
            <v>1799407</v>
          </cell>
          <cell r="H104">
            <v>1422403</v>
          </cell>
          <cell r="I104">
            <v>1260167</v>
          </cell>
          <cell r="J104">
            <v>2318578</v>
          </cell>
          <cell r="K104">
            <v>2389100</v>
          </cell>
          <cell r="L104">
            <v>1734259</v>
          </cell>
          <cell r="M104">
            <v>1238094</v>
          </cell>
          <cell r="N104">
            <v>1237800</v>
          </cell>
        </row>
        <row r="105">
          <cell r="A105" t="str">
            <v>Evergy Kansas Central, Inc.</v>
          </cell>
          <cell r="E105">
            <v>8049324</v>
          </cell>
          <cell r="F105">
            <v>7669780</v>
          </cell>
          <cell r="G105">
            <v>7345291</v>
          </cell>
          <cell r="H105">
            <v>6972875</v>
          </cell>
          <cell r="I105">
            <v>6794922</v>
          </cell>
          <cell r="J105">
            <v>3963968</v>
          </cell>
          <cell r="K105">
            <v>3963283</v>
          </cell>
          <cell r="L105">
            <v>3714643</v>
          </cell>
          <cell r="M105">
            <v>3716640</v>
          </cell>
          <cell r="N105">
            <v>3716015</v>
          </cell>
        </row>
        <row r="106">
          <cell r="A106" t="str">
            <v>Evergy Kansas South, Inc.</v>
          </cell>
          <cell r="E106">
            <v>3301721</v>
          </cell>
          <cell r="F106">
            <v>3197967</v>
          </cell>
          <cell r="G106">
            <v>3048823</v>
          </cell>
          <cell r="H106">
            <v>2907333</v>
          </cell>
          <cell r="I106">
            <v>2789009</v>
          </cell>
          <cell r="J106">
            <v>670965</v>
          </cell>
          <cell r="K106">
            <v>670944</v>
          </cell>
          <cell r="L106">
            <v>670923</v>
          </cell>
          <cell r="M106">
            <v>970877</v>
          </cell>
          <cell r="N106">
            <v>970802</v>
          </cell>
        </row>
        <row r="107">
          <cell r="A107" t="str">
            <v>Evergy Metro, Inc.</v>
          </cell>
          <cell r="E107">
            <v>3107455</v>
          </cell>
          <cell r="F107">
            <v>2792789</v>
          </cell>
          <cell r="G107">
            <v>2574219</v>
          </cell>
          <cell r="H107">
            <v>2493301</v>
          </cell>
          <cell r="I107">
            <v>2507748</v>
          </cell>
          <cell r="J107">
            <v>2943214</v>
          </cell>
          <cell r="K107">
            <v>2942771</v>
          </cell>
          <cell r="L107">
            <v>2542812</v>
          </cell>
          <cell r="M107">
            <v>2544607</v>
          </cell>
          <cell r="N107">
            <v>2594504</v>
          </cell>
        </row>
        <row r="108">
          <cell r="A108" t="str">
            <v>Evergy Missouri West, Inc.</v>
          </cell>
          <cell r="E108">
            <v>1239532</v>
          </cell>
          <cell r="F108">
            <v>1160863</v>
          </cell>
          <cell r="G108">
            <v>1088654</v>
          </cell>
          <cell r="H108">
            <v>1178137</v>
          </cell>
          <cell r="I108">
            <v>1189160</v>
          </cell>
          <cell r="J108">
            <v>1143500</v>
          </cell>
          <cell r="K108">
            <v>1072864</v>
          </cell>
          <cell r="L108">
            <v>1073989</v>
          </cell>
          <cell r="M108">
            <v>975114</v>
          </cell>
          <cell r="N108">
            <v>1080239</v>
          </cell>
        </row>
        <row r="109">
          <cell r="A109" t="str">
            <v>Evergy, Inc.</v>
          </cell>
          <cell r="E109">
            <v>12396311</v>
          </cell>
          <cell r="F109">
            <v>11623432</v>
          </cell>
          <cell r="G109" t="str">
            <v>NA</v>
          </cell>
          <cell r="H109" t="str">
            <v>NA</v>
          </cell>
          <cell r="I109" t="str">
            <v>NA</v>
          </cell>
          <cell r="J109">
            <v>8050681</v>
          </cell>
          <cell r="K109">
            <v>7978918</v>
          </cell>
          <cell r="L109" t="str">
            <v>NA</v>
          </cell>
          <cell r="M109" t="str">
            <v>NA</v>
          </cell>
          <cell r="N109" t="str">
            <v>NA</v>
          </cell>
        </row>
        <row r="110">
          <cell r="A110" t="str">
            <v>Eversource Energy</v>
          </cell>
          <cell r="E110">
            <v>12023299</v>
          </cell>
          <cell r="F110">
            <v>11267942</v>
          </cell>
          <cell r="G110">
            <v>10098642</v>
          </cell>
          <cell r="H110">
            <v>9391213</v>
          </cell>
          <cell r="I110">
            <v>8541452</v>
          </cell>
          <cell r="J110">
            <v>9903068</v>
          </cell>
          <cell r="K110">
            <v>9232056</v>
          </cell>
          <cell r="L110">
            <v>8425773</v>
          </cell>
          <cell r="M110">
            <v>7653417</v>
          </cell>
          <cell r="N110">
            <v>7046482</v>
          </cell>
        </row>
        <row r="111">
          <cell r="A111" t="str">
            <v>Eversource Gas Company of Massachusetts</v>
          </cell>
          <cell r="E111">
            <v>666801</v>
          </cell>
          <cell r="F111">
            <v>816220</v>
          </cell>
          <cell r="G111">
            <v>107051</v>
          </cell>
          <cell r="H111">
            <v>-4343</v>
          </cell>
          <cell r="I111">
            <v>606181</v>
          </cell>
          <cell r="J111">
            <v>609400</v>
          </cell>
          <cell r="K111">
            <v>372810</v>
          </cell>
          <cell r="L111">
            <v>405557</v>
          </cell>
          <cell r="M111">
            <v>428646</v>
          </cell>
          <cell r="N111">
            <v>406385</v>
          </cell>
        </row>
        <row r="112">
          <cell r="A112" t="str">
            <v>Exelon Corporation</v>
          </cell>
          <cell r="E112">
            <v>28940488</v>
          </cell>
          <cell r="F112">
            <v>26402366</v>
          </cell>
          <cell r="G112">
            <v>24370794</v>
          </cell>
          <cell r="H112">
            <v>22856403</v>
          </cell>
          <cell r="I112">
            <v>21226114</v>
          </cell>
          <cell r="J112">
            <v>25286320</v>
          </cell>
          <cell r="K112">
            <v>23161240</v>
          </cell>
          <cell r="L112">
            <v>21432483</v>
          </cell>
          <cell r="M112">
            <v>19956575</v>
          </cell>
          <cell r="N112">
            <v>18482114</v>
          </cell>
        </row>
        <row r="113">
          <cell r="A113" t="str">
            <v>Fillmore Gas Company, Inc.</v>
          </cell>
          <cell r="E113" t="str">
            <v>NA</v>
          </cell>
          <cell r="F113" t="str">
            <v>NA</v>
          </cell>
          <cell r="G113">
            <v>1310</v>
          </cell>
          <cell r="H113">
            <v>1216</v>
          </cell>
          <cell r="I113">
            <v>1151</v>
          </cell>
          <cell r="J113" t="str">
            <v>NA</v>
          </cell>
          <cell r="K113" t="str">
            <v>NA</v>
          </cell>
          <cell r="L113">
            <v>66</v>
          </cell>
          <cell r="M113">
            <v>99</v>
          </cell>
          <cell r="N113">
            <v>99</v>
          </cell>
        </row>
        <row r="114">
          <cell r="A114" t="str">
            <v>FirstEnergy Corp.</v>
          </cell>
          <cell r="E114" t="str">
            <v>NA</v>
          </cell>
          <cell r="F114">
            <v>15899483</v>
          </cell>
          <cell r="G114">
            <v>15177015</v>
          </cell>
          <cell r="H114">
            <v>15014086</v>
          </cell>
          <cell r="I114">
            <v>14060436</v>
          </cell>
          <cell r="J114" t="str">
            <v>NA</v>
          </cell>
          <cell r="K114">
            <v>11758366</v>
          </cell>
          <cell r="L114">
            <v>11382389</v>
          </cell>
          <cell r="M114">
            <v>10302540</v>
          </cell>
          <cell r="N114">
            <v>10426759</v>
          </cell>
        </row>
        <row r="115">
          <cell r="A115" t="str">
            <v>Fitchburg Gas and Electric Light Company</v>
          </cell>
          <cell r="E115">
            <v>102258</v>
          </cell>
          <cell r="F115">
            <v>91515</v>
          </cell>
          <cell r="G115">
            <v>88475</v>
          </cell>
          <cell r="H115">
            <v>75703</v>
          </cell>
          <cell r="I115">
            <v>74579</v>
          </cell>
          <cell r="J115">
            <v>97100</v>
          </cell>
          <cell r="K115">
            <v>104200</v>
          </cell>
          <cell r="L115">
            <v>79800</v>
          </cell>
          <cell r="M115">
            <v>81700</v>
          </cell>
          <cell r="N115">
            <v>83600</v>
          </cell>
        </row>
        <row r="116">
          <cell r="A116" t="str">
            <v>Florida Power &amp; Light Company</v>
          </cell>
          <cell r="E116">
            <v>28006391</v>
          </cell>
          <cell r="F116">
            <v>23746327</v>
          </cell>
          <cell r="G116">
            <v>21405094</v>
          </cell>
          <cell r="H116">
            <v>21021283</v>
          </cell>
          <cell r="I116">
            <v>17039981</v>
          </cell>
          <cell r="J116">
            <v>17079251</v>
          </cell>
          <cell r="K116">
            <v>15801260</v>
          </cell>
          <cell r="L116">
            <v>14130807</v>
          </cell>
          <cell r="M116">
            <v>11636301</v>
          </cell>
          <cell r="N116">
            <v>11391476</v>
          </cell>
        </row>
        <row r="117">
          <cell r="A117" t="str">
            <v>Florida Public Utilities Company</v>
          </cell>
          <cell r="E117">
            <v>158318</v>
          </cell>
          <cell r="F117">
            <v>146478</v>
          </cell>
          <cell r="G117">
            <v>138167</v>
          </cell>
          <cell r="H117">
            <v>129475</v>
          </cell>
          <cell r="I117">
            <v>172825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Frontier Natural Gas Company</v>
          </cell>
          <cell r="E118" t="str">
            <v>NA</v>
          </cell>
          <cell r="F118">
            <v>24265</v>
          </cell>
          <cell r="G118">
            <v>24062</v>
          </cell>
          <cell r="H118">
            <v>24426</v>
          </cell>
          <cell r="I118">
            <v>23358</v>
          </cell>
          <cell r="J118" t="str">
            <v>NA</v>
          </cell>
          <cell r="K118">
            <v>8700</v>
          </cell>
          <cell r="L118">
            <v>8700</v>
          </cell>
          <cell r="M118">
            <v>8700</v>
          </cell>
          <cell r="N118">
            <v>8700</v>
          </cell>
        </row>
        <row r="119">
          <cell r="A119" t="str">
            <v>Georgia Power Company</v>
          </cell>
          <cell r="E119">
            <v>17233629</v>
          </cell>
          <cell r="F119">
            <v>16500827</v>
          </cell>
          <cell r="G119">
            <v>15065452</v>
          </cell>
          <cell r="H119">
            <v>14323174</v>
          </cell>
          <cell r="I119">
            <v>11931474</v>
          </cell>
          <cell r="J119">
            <v>13762040</v>
          </cell>
          <cell r="K119">
            <v>12940095</v>
          </cell>
          <cell r="L119">
            <v>11777273</v>
          </cell>
          <cell r="M119">
            <v>9946153</v>
          </cell>
          <cell r="N119">
            <v>11900844</v>
          </cell>
        </row>
        <row r="120">
          <cell r="A120" t="str">
            <v>Golden State Water Company</v>
          </cell>
          <cell r="E120" t="str">
            <v>NA</v>
          </cell>
          <cell r="F120">
            <v>583196</v>
          </cell>
          <cell r="G120">
            <v>551086</v>
          </cell>
          <cell r="H120">
            <v>503473</v>
          </cell>
          <cell r="I120">
            <v>474271</v>
          </cell>
          <cell r="J120" t="str">
            <v>NA</v>
          </cell>
          <cell r="K120">
            <v>444271</v>
          </cell>
          <cell r="L120">
            <v>284699</v>
          </cell>
          <cell r="M120">
            <v>382374</v>
          </cell>
          <cell r="N120">
            <v>325265</v>
          </cell>
        </row>
        <row r="121">
          <cell r="A121" t="str">
            <v>Green Mountain Power Corporation</v>
          </cell>
          <cell r="E121">
            <v>919632</v>
          </cell>
          <cell r="F121">
            <v>894975</v>
          </cell>
          <cell r="G121">
            <v>859058</v>
          </cell>
          <cell r="H121">
            <v>816327</v>
          </cell>
          <cell r="I121">
            <v>777477</v>
          </cell>
          <cell r="J121">
            <v>791500</v>
          </cell>
          <cell r="K121">
            <v>809500</v>
          </cell>
          <cell r="L121">
            <v>789830</v>
          </cell>
          <cell r="M121">
            <v>731130</v>
          </cell>
          <cell r="N121">
            <v>702410</v>
          </cell>
        </row>
        <row r="122">
          <cell r="A122" t="str">
            <v>GridLiance High Plains LLC</v>
          </cell>
          <cell r="E122">
            <v>97733</v>
          </cell>
          <cell r="F122">
            <v>84737</v>
          </cell>
          <cell r="G122">
            <v>66037</v>
          </cell>
          <cell r="H122">
            <v>66036</v>
          </cell>
          <cell r="I122">
            <v>70049</v>
          </cell>
          <cell r="J122">
            <v>52100</v>
          </cell>
          <cell r="K122">
            <v>52100</v>
          </cell>
          <cell r="L122">
            <v>47500</v>
          </cell>
          <cell r="M122">
            <v>25000</v>
          </cell>
          <cell r="N122">
            <v>0</v>
          </cell>
        </row>
        <row r="123">
          <cell r="A123" t="str">
            <v>Hawaii Electric Light Company, Inc.</v>
          </cell>
          <cell r="E123" t="str">
            <v>NA</v>
          </cell>
          <cell r="F123" t="str">
            <v>NA</v>
          </cell>
          <cell r="G123">
            <v>305998</v>
          </cell>
          <cell r="H123">
            <v>302874</v>
          </cell>
          <cell r="I123">
            <v>293647</v>
          </cell>
          <cell r="J123" t="str">
            <v>NA</v>
          </cell>
          <cell r="K123" t="str">
            <v>NA</v>
          </cell>
          <cell r="L123">
            <v>207500</v>
          </cell>
          <cell r="M123">
            <v>219000</v>
          </cell>
          <cell r="N123">
            <v>204000</v>
          </cell>
        </row>
        <row r="124">
          <cell r="A124" t="str">
            <v>Hawaiian Electric Company, Inc.</v>
          </cell>
          <cell r="E124" t="str">
            <v>NA</v>
          </cell>
          <cell r="F124" t="str">
            <v>NA</v>
          </cell>
          <cell r="G124">
            <v>2069646</v>
          </cell>
          <cell r="H124">
            <v>1979934</v>
          </cell>
          <cell r="I124">
            <v>1867577</v>
          </cell>
          <cell r="J124" t="str">
            <v>NA</v>
          </cell>
          <cell r="K124" t="str">
            <v>NA</v>
          </cell>
          <cell r="L124">
            <v>1012000</v>
          </cell>
          <cell r="M124">
            <v>1005546</v>
          </cell>
          <cell r="N124">
            <v>930546</v>
          </cell>
        </row>
        <row r="125">
          <cell r="A125" t="str">
            <v>Hawaiian Electric Industries, Inc.</v>
          </cell>
          <cell r="E125" t="str">
            <v>NA</v>
          </cell>
          <cell r="F125" t="str">
            <v>NA</v>
          </cell>
          <cell r="G125" t="str">
            <v>NA</v>
          </cell>
          <cell r="H125">
            <v>2568671</v>
          </cell>
          <cell r="I125" t="str">
            <v>NA</v>
          </cell>
          <cell r="J125" t="str">
            <v>NA</v>
          </cell>
          <cell r="K125" t="str">
            <v>NA</v>
          </cell>
          <cell r="L125" t="str">
            <v>NA</v>
          </cell>
          <cell r="M125">
            <v>1426546</v>
          </cell>
          <cell r="N125" t="str">
            <v>NA</v>
          </cell>
        </row>
        <row r="126">
          <cell r="A126" t="str">
            <v>Hope Gas, Inc.</v>
          </cell>
          <cell r="E126">
            <v>261480</v>
          </cell>
          <cell r="F126">
            <v>175069</v>
          </cell>
          <cell r="G126">
            <v>154443</v>
          </cell>
          <cell r="H126">
            <v>122432</v>
          </cell>
          <cell r="I126">
            <v>119157</v>
          </cell>
          <cell r="J126">
            <v>161097</v>
          </cell>
          <cell r="K126">
            <v>125297</v>
          </cell>
          <cell r="L126">
            <v>125297</v>
          </cell>
          <cell r="M126">
            <v>105297</v>
          </cell>
          <cell r="N126">
            <v>70597</v>
          </cell>
        </row>
        <row r="127">
          <cell r="A127" t="str">
            <v>IDACORP, Inc.</v>
          </cell>
          <cell r="E127">
            <v>2464302</v>
          </cell>
          <cell r="F127">
            <v>2363834</v>
          </cell>
          <cell r="G127">
            <v>2275558</v>
          </cell>
          <cell r="H127">
            <v>2194439</v>
          </cell>
          <cell r="I127">
            <v>2085775</v>
          </cell>
          <cell r="J127">
            <v>2015982</v>
          </cell>
          <cell r="K127">
            <v>2016848</v>
          </cell>
          <cell r="L127">
            <v>1851044</v>
          </cell>
          <cell r="M127">
            <v>1850747</v>
          </cell>
          <cell r="N127">
            <v>1761220</v>
          </cell>
        </row>
        <row r="128">
          <cell r="A128" t="str">
            <v>Idaho Power Company</v>
          </cell>
          <cell r="E128">
            <v>2464302</v>
          </cell>
          <cell r="F128">
            <v>2363834</v>
          </cell>
          <cell r="G128">
            <v>2275558</v>
          </cell>
          <cell r="H128">
            <v>2194439</v>
          </cell>
          <cell r="I128">
            <v>2085775</v>
          </cell>
          <cell r="J128">
            <v>2015982</v>
          </cell>
          <cell r="K128">
            <v>2016848</v>
          </cell>
          <cell r="L128">
            <v>1851044</v>
          </cell>
          <cell r="M128">
            <v>1850747</v>
          </cell>
          <cell r="N128">
            <v>1761220</v>
          </cell>
        </row>
        <row r="129">
          <cell r="A129" t="str">
            <v>Illinois Gas Company</v>
          </cell>
          <cell r="E129">
            <v>2781</v>
          </cell>
          <cell r="F129">
            <v>2754</v>
          </cell>
          <cell r="G129">
            <v>15263</v>
          </cell>
          <cell r="H129">
            <v>13624</v>
          </cell>
          <cell r="I129">
            <v>10371</v>
          </cell>
          <cell r="J129">
            <v>0</v>
          </cell>
          <cell r="K129">
            <v>0</v>
          </cell>
          <cell r="L129">
            <v>0</v>
          </cell>
          <cell r="M129">
            <v>120</v>
          </cell>
          <cell r="N129">
            <v>399</v>
          </cell>
        </row>
        <row r="130">
          <cell r="A130" t="str">
            <v>Indiana Gas Company, Inc.</v>
          </cell>
          <cell r="E130">
            <v>816662</v>
          </cell>
          <cell r="F130">
            <v>749716</v>
          </cell>
          <cell r="G130">
            <v>728182</v>
          </cell>
          <cell r="H130">
            <v>677460</v>
          </cell>
          <cell r="I130">
            <v>590017</v>
          </cell>
          <cell r="J130">
            <v>614876</v>
          </cell>
          <cell r="K130">
            <v>534876</v>
          </cell>
          <cell r="L130">
            <v>474873</v>
          </cell>
          <cell r="M130">
            <v>454873</v>
          </cell>
          <cell r="N130">
            <v>457158</v>
          </cell>
        </row>
        <row r="131">
          <cell r="A131" t="str">
            <v>Indiana Michigan Power Company</v>
          </cell>
          <cell r="E131">
            <v>2784781</v>
          </cell>
          <cell r="F131">
            <v>2749251</v>
          </cell>
          <cell r="G131">
            <v>2544376</v>
          </cell>
          <cell r="H131">
            <v>2352848</v>
          </cell>
          <cell r="I131">
            <v>2217623</v>
          </cell>
          <cell r="J131">
            <v>3092892</v>
          </cell>
          <cell r="K131">
            <v>2899770</v>
          </cell>
          <cell r="L131">
            <v>2899757</v>
          </cell>
          <cell r="M131">
            <v>2919741</v>
          </cell>
          <cell r="N131">
            <v>2569371</v>
          </cell>
        </row>
        <row r="132">
          <cell r="A132" t="str">
            <v>Integrys Holding, Inc.</v>
          </cell>
          <cell r="E132" t="str">
            <v>NA</v>
          </cell>
          <cell r="F132" t="str">
            <v>NA</v>
          </cell>
          <cell r="G132" t="str">
            <v>NA</v>
          </cell>
          <cell r="H132" t="str">
            <v>NA</v>
          </cell>
          <cell r="I132" t="str">
            <v>NA</v>
          </cell>
          <cell r="J132" t="str">
            <v>NA</v>
          </cell>
          <cell r="K132" t="str">
            <v>NA</v>
          </cell>
          <cell r="L132" t="str">
            <v>NA</v>
          </cell>
          <cell r="M132" t="str">
            <v>NA</v>
          </cell>
          <cell r="N132" t="str">
            <v>NA</v>
          </cell>
        </row>
        <row r="133">
          <cell r="A133" t="str">
            <v>Intermountain Gas Company</v>
          </cell>
          <cell r="E133">
            <v>185404</v>
          </cell>
          <cell r="F133">
            <v>167393</v>
          </cell>
          <cell r="G133">
            <v>155422</v>
          </cell>
          <cell r="H133">
            <v>139904</v>
          </cell>
          <cell r="I133">
            <v>126447</v>
          </cell>
          <cell r="J133">
            <v>186550</v>
          </cell>
          <cell r="K133">
            <v>171900</v>
          </cell>
          <cell r="L133">
            <v>154450</v>
          </cell>
          <cell r="M133">
            <v>136250</v>
          </cell>
          <cell r="N133">
            <v>120000</v>
          </cell>
        </row>
        <row r="134">
          <cell r="A134" t="str">
            <v>Interstate Power and Light Company</v>
          </cell>
          <cell r="E134">
            <v>3777907</v>
          </cell>
          <cell r="F134">
            <v>3968336</v>
          </cell>
          <cell r="G134">
            <v>3471773</v>
          </cell>
          <cell r="H134">
            <v>3234635</v>
          </cell>
          <cell r="I134">
            <v>2715633</v>
          </cell>
          <cell r="J134">
            <v>3744281</v>
          </cell>
          <cell r="K134">
            <v>3432037</v>
          </cell>
          <cell r="L134">
            <v>3241249</v>
          </cell>
          <cell r="M134">
            <v>2635380</v>
          </cell>
          <cell r="N134">
            <v>2484863</v>
          </cell>
        </row>
        <row r="135">
          <cell r="A135" t="str">
            <v>ITC Interconnection LLC</v>
          </cell>
          <cell r="E135">
            <v>6141</v>
          </cell>
          <cell r="F135">
            <v>6543</v>
          </cell>
          <cell r="G135">
            <v>6679</v>
          </cell>
          <cell r="H135">
            <v>6910</v>
          </cell>
          <cell r="I135">
            <v>7077</v>
          </cell>
          <cell r="J135">
            <v>3961</v>
          </cell>
          <cell r="K135">
            <v>4361</v>
          </cell>
          <cell r="L135">
            <v>4601</v>
          </cell>
          <cell r="M135">
            <v>4601</v>
          </cell>
          <cell r="N135">
            <v>4601</v>
          </cell>
        </row>
        <row r="136">
          <cell r="A136" t="str">
            <v>Jersey Central Power &amp; Light Company</v>
          </cell>
          <cell r="E136">
            <v>3907718</v>
          </cell>
          <cell r="F136">
            <v>3705396</v>
          </cell>
          <cell r="G136">
            <v>3562324</v>
          </cell>
          <cell r="H136">
            <v>3513620</v>
          </cell>
          <cell r="I136">
            <v>3188770</v>
          </cell>
          <cell r="J136">
            <v>2148787</v>
          </cell>
          <cell r="K136">
            <v>1650449</v>
          </cell>
          <cell r="L136">
            <v>1650812</v>
          </cell>
          <cell r="M136">
            <v>1545201</v>
          </cell>
          <cell r="N136">
            <v>1694644</v>
          </cell>
        </row>
        <row r="137">
          <cell r="A137" t="str">
            <v>Kansas Gas Service Company, Inc.</v>
          </cell>
          <cell r="E137" t="str">
            <v>NA</v>
          </cell>
          <cell r="F137">
            <v>740192</v>
          </cell>
          <cell r="G137">
            <v>733420</v>
          </cell>
          <cell r="H137">
            <v>691138</v>
          </cell>
          <cell r="I137">
            <v>617161</v>
          </cell>
          <cell r="J137" t="str">
            <v>NA</v>
          </cell>
          <cell r="K137">
            <v>486700</v>
          </cell>
          <cell r="L137">
            <v>420700</v>
          </cell>
          <cell r="M137">
            <v>420000</v>
          </cell>
          <cell r="N137">
            <v>357000</v>
          </cell>
        </row>
        <row r="138">
          <cell r="A138" t="str">
            <v>Kentucky Power Company</v>
          </cell>
          <cell r="E138">
            <v>874355</v>
          </cell>
          <cell r="F138">
            <v>823334</v>
          </cell>
          <cell r="G138">
            <v>782180</v>
          </cell>
          <cell r="H138">
            <v>732879</v>
          </cell>
          <cell r="I138">
            <v>670263</v>
          </cell>
          <cell r="J138">
            <v>1105000</v>
          </cell>
          <cell r="K138">
            <v>995000</v>
          </cell>
          <cell r="L138">
            <v>870000</v>
          </cell>
          <cell r="M138">
            <v>870000</v>
          </cell>
          <cell r="N138">
            <v>870000</v>
          </cell>
        </row>
        <row r="139">
          <cell r="A139" t="str">
            <v>Kentucky Utilities Company</v>
          </cell>
          <cell r="E139">
            <v>3320951</v>
          </cell>
          <cell r="F139">
            <v>3174746</v>
          </cell>
          <cell r="G139">
            <v>2967162</v>
          </cell>
          <cell r="H139">
            <v>2835127</v>
          </cell>
          <cell r="I139">
            <v>2749497</v>
          </cell>
          <cell r="J139">
            <v>2637855</v>
          </cell>
          <cell r="K139">
            <v>2637632</v>
          </cell>
          <cell r="L139">
            <v>2639741</v>
          </cell>
          <cell r="M139">
            <v>2333824</v>
          </cell>
          <cell r="N139">
            <v>2342209</v>
          </cell>
        </row>
        <row r="140">
          <cell r="A140" t="str">
            <v>KeySpan Gas East Corporation</v>
          </cell>
          <cell r="E140">
            <v>1717394</v>
          </cell>
          <cell r="F140">
            <v>1554243</v>
          </cell>
          <cell r="G140">
            <v>1435113</v>
          </cell>
          <cell r="H140">
            <v>1274202</v>
          </cell>
          <cell r="I140">
            <v>1198190</v>
          </cell>
          <cell r="J140">
            <v>1200000</v>
          </cell>
          <cell r="K140">
            <v>1200000</v>
          </cell>
          <cell r="L140">
            <v>1200000</v>
          </cell>
          <cell r="M140">
            <v>1200000</v>
          </cell>
          <cell r="N140">
            <v>1200000</v>
          </cell>
        </row>
        <row r="141">
          <cell r="A141" t="str">
            <v>Kingsport Power Company</v>
          </cell>
          <cell r="E141">
            <v>76868</v>
          </cell>
          <cell r="F141">
            <v>74541</v>
          </cell>
          <cell r="G141">
            <v>71026</v>
          </cell>
          <cell r="H141">
            <v>51596</v>
          </cell>
          <cell r="I141">
            <v>43517</v>
          </cell>
          <cell r="J141">
            <v>65000</v>
          </cell>
          <cell r="K141">
            <v>65000</v>
          </cell>
          <cell r="L141">
            <v>59000</v>
          </cell>
          <cell r="M141">
            <v>50000</v>
          </cell>
          <cell r="N141">
            <v>50000</v>
          </cell>
        </row>
        <row r="142">
          <cell r="A142" t="str">
            <v>Liberty Utilities (CalPeco Electric) LLC</v>
          </cell>
          <cell r="E142">
            <v>308051</v>
          </cell>
          <cell r="F142">
            <v>278247</v>
          </cell>
          <cell r="G142">
            <v>242210</v>
          </cell>
          <cell r="H142">
            <v>234294</v>
          </cell>
          <cell r="I142">
            <v>210383</v>
          </cell>
          <cell r="J142">
            <v>25000</v>
          </cell>
          <cell r="K142">
            <v>25000</v>
          </cell>
          <cell r="L142">
            <v>70000</v>
          </cell>
          <cell r="M142">
            <v>70000</v>
          </cell>
          <cell r="N142">
            <v>70000</v>
          </cell>
        </row>
        <row r="143">
          <cell r="A143" t="str">
            <v>Liberty Utilities (EnergyNorth Natural Gas) Corp.</v>
          </cell>
          <cell r="E143" t="str">
            <v>NA</v>
          </cell>
          <cell r="F143">
            <v>194253</v>
          </cell>
          <cell r="G143">
            <v>184804</v>
          </cell>
          <cell r="H143">
            <v>179234</v>
          </cell>
          <cell r="I143">
            <v>168780</v>
          </cell>
          <cell r="J143" t="str">
            <v>NA</v>
          </cell>
          <cell r="K143">
            <v>159249</v>
          </cell>
          <cell r="L143">
            <v>159220</v>
          </cell>
          <cell r="M143">
            <v>159190</v>
          </cell>
          <cell r="N143">
            <v>159161</v>
          </cell>
        </row>
        <row r="144">
          <cell r="A144" t="str">
            <v>Liberty Utilities (Granite State Electric) Corp.</v>
          </cell>
          <cell r="E144">
            <v>130755</v>
          </cell>
          <cell r="F144">
            <v>115945</v>
          </cell>
          <cell r="G144">
            <v>107323</v>
          </cell>
          <cell r="H144">
            <v>103720</v>
          </cell>
          <cell r="I144">
            <v>98626</v>
          </cell>
          <cell r="J144">
            <v>32000</v>
          </cell>
          <cell r="K144">
            <v>32000</v>
          </cell>
          <cell r="L144">
            <v>32000</v>
          </cell>
          <cell r="M144">
            <v>32000</v>
          </cell>
          <cell r="N144">
            <v>31967</v>
          </cell>
        </row>
        <row r="145">
          <cell r="A145" t="str">
            <v>Liberty Utilities (Midstates Natural Gas) Corp</v>
          </cell>
          <cell r="E145">
            <v>123144</v>
          </cell>
          <cell r="F145">
            <v>121188</v>
          </cell>
          <cell r="G145">
            <v>114702</v>
          </cell>
          <cell r="H145">
            <v>109729</v>
          </cell>
          <cell r="I145">
            <v>102937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Liberty Utilities (New England Natural Gas Company) Corp.</v>
          </cell>
          <cell r="E146">
            <v>123144</v>
          </cell>
          <cell r="F146">
            <v>103181</v>
          </cell>
          <cell r="G146">
            <v>92864</v>
          </cell>
          <cell r="H146">
            <v>81206</v>
          </cell>
          <cell r="I146">
            <v>70753</v>
          </cell>
          <cell r="J146">
            <v>27302</v>
          </cell>
          <cell r="K146">
            <v>27338</v>
          </cell>
          <cell r="L146">
            <v>33703</v>
          </cell>
          <cell r="M146">
            <v>33699</v>
          </cell>
          <cell r="N146">
            <v>33699</v>
          </cell>
        </row>
        <row r="147">
          <cell r="A147" t="str">
            <v>Liberty Utilities (Peach State Natural Gas) Corp</v>
          </cell>
          <cell r="E147" t="str">
            <v>NA</v>
          </cell>
          <cell r="F147" t="str">
            <v>NA</v>
          </cell>
          <cell r="G147" t="str">
            <v>NA</v>
          </cell>
          <cell r="H147" t="str">
            <v>NA</v>
          </cell>
          <cell r="I147" t="str">
            <v>NA</v>
          </cell>
          <cell r="J147" t="str">
            <v>NA</v>
          </cell>
          <cell r="K147" t="str">
            <v>NA</v>
          </cell>
          <cell r="L147" t="str">
            <v>NA</v>
          </cell>
          <cell r="M147" t="str">
            <v>NA</v>
          </cell>
          <cell r="N147" t="str">
            <v>NA</v>
          </cell>
        </row>
        <row r="148">
          <cell r="A148" t="str">
            <v>Lockhart Power Company</v>
          </cell>
          <cell r="E148">
            <v>50986</v>
          </cell>
          <cell r="F148">
            <v>48879</v>
          </cell>
          <cell r="G148">
            <v>49749</v>
          </cell>
          <cell r="H148">
            <v>49589</v>
          </cell>
          <cell r="I148">
            <v>58427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A149" t="str">
            <v>Louisville Gas and Electric Company</v>
          </cell>
          <cell r="E149">
            <v>2690350</v>
          </cell>
          <cell r="F149">
            <v>2559226</v>
          </cell>
          <cell r="G149">
            <v>2373814</v>
          </cell>
          <cell r="H149">
            <v>2298010</v>
          </cell>
          <cell r="I149">
            <v>2138596</v>
          </cell>
          <cell r="J149">
            <v>2020296</v>
          </cell>
          <cell r="K149">
            <v>2020097</v>
          </cell>
          <cell r="L149">
            <v>2019898</v>
          </cell>
          <cell r="M149">
            <v>1820175</v>
          </cell>
          <cell r="N149">
            <v>1719992</v>
          </cell>
        </row>
        <row r="150">
          <cell r="A150" t="str">
            <v>Madison Gas and Electric Company</v>
          </cell>
          <cell r="E150">
            <v>952436</v>
          </cell>
          <cell r="F150">
            <v>871805</v>
          </cell>
          <cell r="G150">
            <v>777672</v>
          </cell>
          <cell r="H150">
            <v>690885</v>
          </cell>
          <cell r="I150">
            <v>632857</v>
          </cell>
          <cell r="J150">
            <v>623327</v>
          </cell>
          <cell r="K150">
            <v>528081</v>
          </cell>
          <cell r="L150">
            <v>547724</v>
          </cell>
          <cell r="M150">
            <v>502260</v>
          </cell>
          <cell r="N150">
            <v>426696</v>
          </cell>
        </row>
        <row r="151">
          <cell r="A151" t="str">
            <v>Maine Natural Gas</v>
          </cell>
          <cell r="E151">
            <v>73163</v>
          </cell>
          <cell r="F151">
            <v>71912</v>
          </cell>
          <cell r="G151">
            <v>69245</v>
          </cell>
          <cell r="H151">
            <v>68803</v>
          </cell>
          <cell r="I151">
            <v>66520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A152" t="str">
            <v>Massachusetts Electric Company</v>
          </cell>
          <cell r="E152">
            <v>3029077</v>
          </cell>
          <cell r="F152">
            <v>2864559</v>
          </cell>
          <cell r="G152">
            <v>2771835</v>
          </cell>
          <cell r="H152">
            <v>2611003</v>
          </cell>
          <cell r="I152">
            <v>2533390</v>
          </cell>
          <cell r="J152">
            <v>1798408</v>
          </cell>
          <cell r="K152">
            <v>1798319</v>
          </cell>
          <cell r="L152">
            <v>1298229</v>
          </cell>
          <cell r="M152">
            <v>1298140</v>
          </cell>
          <cell r="N152">
            <v>1448051</v>
          </cell>
        </row>
        <row r="153">
          <cell r="A153" t="str">
            <v>Maui Electric Company, Limited</v>
          </cell>
          <cell r="E153" t="str">
            <v>NA</v>
          </cell>
          <cell r="F153" t="str">
            <v>NA</v>
          </cell>
          <cell r="G153">
            <v>297870</v>
          </cell>
          <cell r="H153">
            <v>285863</v>
          </cell>
          <cell r="I153">
            <v>275265</v>
          </cell>
          <cell r="J153" t="str">
            <v>NA</v>
          </cell>
          <cell r="K153" t="str">
            <v>NA</v>
          </cell>
          <cell r="L153">
            <v>189500</v>
          </cell>
          <cell r="M153">
            <v>202000</v>
          </cell>
          <cell r="N153">
            <v>192000</v>
          </cell>
        </row>
        <row r="154">
          <cell r="A154" t="str">
            <v>MDU Resources Group, Inc.</v>
          </cell>
          <cell r="E154">
            <v>903226</v>
          </cell>
          <cell r="F154">
            <v>861306</v>
          </cell>
          <cell r="G154">
            <v>798982</v>
          </cell>
          <cell r="H154">
            <v>2566775</v>
          </cell>
          <cell r="I154">
            <v>2429043</v>
          </cell>
          <cell r="J154">
            <v>927989</v>
          </cell>
          <cell r="K154">
            <v>826502</v>
          </cell>
          <cell r="L154">
            <v>858114</v>
          </cell>
          <cell r="M154">
            <v>788725</v>
          </cell>
          <cell r="N154">
            <v>714686</v>
          </cell>
        </row>
        <row r="155">
          <cell r="A155" t="str">
            <v>Metropolitan Edison Company</v>
          </cell>
          <cell r="E155">
            <v>1090238</v>
          </cell>
          <cell r="F155">
            <v>1017024</v>
          </cell>
          <cell r="G155">
            <v>968105</v>
          </cell>
          <cell r="H155">
            <v>965981</v>
          </cell>
          <cell r="I155">
            <v>932228</v>
          </cell>
          <cell r="J155">
            <v>1049311</v>
          </cell>
          <cell r="K155">
            <v>1049144</v>
          </cell>
          <cell r="L155">
            <v>1048978</v>
          </cell>
          <cell r="M155">
            <v>849422</v>
          </cell>
          <cell r="N155">
            <v>849316</v>
          </cell>
        </row>
        <row r="156">
          <cell r="A156" t="str">
            <v>MGE Energy, Inc.</v>
          </cell>
          <cell r="E156">
            <v>952436</v>
          </cell>
          <cell r="F156">
            <v>871805</v>
          </cell>
          <cell r="G156">
            <v>777672</v>
          </cell>
          <cell r="H156">
            <v>690885</v>
          </cell>
          <cell r="I156">
            <v>632857</v>
          </cell>
          <cell r="J156">
            <v>623327</v>
          </cell>
          <cell r="K156">
            <v>528081</v>
          </cell>
          <cell r="L156">
            <v>547724</v>
          </cell>
          <cell r="M156">
            <v>502260</v>
          </cell>
          <cell r="N156">
            <v>426696</v>
          </cell>
        </row>
        <row r="157">
          <cell r="A157" t="str">
            <v>Michigan Gas Utilities Corporation</v>
          </cell>
          <cell r="E157">
            <v>185574</v>
          </cell>
          <cell r="F157">
            <v>165162</v>
          </cell>
          <cell r="G157">
            <v>192427</v>
          </cell>
          <cell r="H157">
            <v>163121</v>
          </cell>
          <cell r="I157">
            <v>146370</v>
          </cell>
          <cell r="J157">
            <v>150000</v>
          </cell>
          <cell r="K157">
            <v>150000</v>
          </cell>
          <cell r="L157">
            <v>90000</v>
          </cell>
          <cell r="M157">
            <v>90000</v>
          </cell>
          <cell r="N157">
            <v>90000</v>
          </cell>
        </row>
        <row r="158">
          <cell r="A158" t="str">
            <v>MidAmerican Energy Company</v>
          </cell>
          <cell r="E158">
            <v>8959843</v>
          </cell>
          <cell r="F158">
            <v>8065432</v>
          </cell>
          <cell r="G158">
            <v>7239780</v>
          </cell>
          <cell r="H158">
            <v>6446439</v>
          </cell>
          <cell r="I158">
            <v>5764286</v>
          </cell>
          <cell r="J158">
            <v>7770270</v>
          </cell>
          <cell r="K158">
            <v>7257841</v>
          </cell>
          <cell r="L158">
            <v>7259115</v>
          </cell>
          <cell r="M158">
            <v>5414842</v>
          </cell>
          <cell r="N158">
            <v>5072212</v>
          </cell>
        </row>
        <row r="159">
          <cell r="A159" t="str">
            <v>Midwest Natural Gas Corporation</v>
          </cell>
          <cell r="E159" t="str">
            <v>NA</v>
          </cell>
          <cell r="F159">
            <v>12319</v>
          </cell>
          <cell r="G159">
            <v>11460</v>
          </cell>
          <cell r="H159">
            <v>11465</v>
          </cell>
          <cell r="I159">
            <v>9722</v>
          </cell>
          <cell r="J159" t="str">
            <v>NA</v>
          </cell>
          <cell r="K159">
            <v>2186</v>
          </cell>
          <cell r="L159">
            <v>2387</v>
          </cell>
          <cell r="M159">
            <v>3023</v>
          </cell>
          <cell r="N159">
            <v>3066</v>
          </cell>
        </row>
        <row r="160">
          <cell r="A160" t="str">
            <v>Midwest Natural Gas, Inc.</v>
          </cell>
          <cell r="E160">
            <v>15427</v>
          </cell>
          <cell r="F160">
            <v>14329</v>
          </cell>
          <cell r="G160">
            <v>13104</v>
          </cell>
          <cell r="H160">
            <v>12680</v>
          </cell>
          <cell r="I160">
            <v>12334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A161" t="str">
            <v>Minnesota Energy Resources Corporation</v>
          </cell>
          <cell r="E161" t="str">
            <v>NA</v>
          </cell>
          <cell r="F161" t="str">
            <v>NA</v>
          </cell>
          <cell r="G161" t="str">
            <v>NA</v>
          </cell>
          <cell r="H161" t="str">
            <v>NA</v>
          </cell>
          <cell r="I161" t="str">
            <v>NA</v>
          </cell>
          <cell r="J161" t="str">
            <v>NA</v>
          </cell>
          <cell r="K161" t="str">
            <v>NA</v>
          </cell>
          <cell r="L161" t="str">
            <v>NA</v>
          </cell>
          <cell r="M161" t="str">
            <v>NA</v>
          </cell>
          <cell r="N161" t="str">
            <v>NA</v>
          </cell>
        </row>
        <row r="162">
          <cell r="A162" t="str">
            <v>Minnesota Power Enterprises, Inc.</v>
          </cell>
          <cell r="E162">
            <v>2414435</v>
          </cell>
          <cell r="F162">
            <v>2294198</v>
          </cell>
          <cell r="G162">
            <v>2231645</v>
          </cell>
          <cell r="H162">
            <v>2156461</v>
          </cell>
          <cell r="I162">
            <v>2069267</v>
          </cell>
          <cell r="J162">
            <v>1891020</v>
          </cell>
          <cell r="K162">
            <v>1653248</v>
          </cell>
          <cell r="L162">
            <v>1513405</v>
          </cell>
          <cell r="M162">
            <v>1356389</v>
          </cell>
          <cell r="N162">
            <v>1377343</v>
          </cell>
        </row>
        <row r="163">
          <cell r="A163" t="str">
            <v>Mississippi Power Company</v>
          </cell>
          <cell r="E163">
            <v>1866910</v>
          </cell>
          <cell r="F163">
            <v>1741951</v>
          </cell>
          <cell r="G163">
            <v>1651630</v>
          </cell>
          <cell r="H163">
            <v>1609100</v>
          </cell>
          <cell r="I163">
            <v>1390745</v>
          </cell>
          <cell r="J163">
            <v>1502801</v>
          </cell>
          <cell r="K163">
            <v>1407509</v>
          </cell>
          <cell r="L163">
            <v>1596856</v>
          </cell>
          <cell r="M163">
            <v>1587028</v>
          </cell>
          <cell r="N163">
            <v>2093117</v>
          </cell>
        </row>
        <row r="164">
          <cell r="A164" t="str">
            <v>Monongahela Power Company</v>
          </cell>
          <cell r="E164">
            <v>1366626</v>
          </cell>
          <cell r="F164">
            <v>1332683</v>
          </cell>
          <cell r="G164">
            <v>1315558</v>
          </cell>
          <cell r="H164">
            <v>1263669</v>
          </cell>
          <cell r="I164">
            <v>1278170</v>
          </cell>
          <cell r="J164">
            <v>1663456</v>
          </cell>
          <cell r="K164">
            <v>1522459</v>
          </cell>
          <cell r="L164">
            <v>1522368</v>
          </cell>
          <cell r="M164">
            <v>1322278</v>
          </cell>
          <cell r="N164">
            <v>1322187</v>
          </cell>
        </row>
        <row r="165">
          <cell r="A165" t="str">
            <v>Mountaineer Gas Company</v>
          </cell>
          <cell r="E165">
            <v>149218</v>
          </cell>
          <cell r="F165">
            <v>135160</v>
          </cell>
          <cell r="G165">
            <v>133422</v>
          </cell>
          <cell r="H165">
            <v>135021</v>
          </cell>
          <cell r="I165">
            <v>100165</v>
          </cell>
          <cell r="J165">
            <v>140000</v>
          </cell>
          <cell r="K165">
            <v>140000</v>
          </cell>
          <cell r="L165">
            <v>140000</v>
          </cell>
          <cell r="M165">
            <v>100000</v>
          </cell>
          <cell r="N165">
            <v>100000</v>
          </cell>
        </row>
        <row r="166">
          <cell r="A166" t="str">
            <v>Mt. Carmel Public Utility Co.</v>
          </cell>
          <cell r="E166">
            <v>7793</v>
          </cell>
          <cell r="F166">
            <v>4700</v>
          </cell>
          <cell r="G166">
            <v>5630</v>
          </cell>
          <cell r="H166">
            <v>6452</v>
          </cell>
          <cell r="I166">
            <v>4538</v>
          </cell>
          <cell r="J166">
            <v>4983</v>
          </cell>
          <cell r="K166">
            <v>3483</v>
          </cell>
          <cell r="L166">
            <v>3386</v>
          </cell>
          <cell r="M166">
            <v>3000</v>
          </cell>
          <cell r="N166">
            <v>3804</v>
          </cell>
        </row>
        <row r="167">
          <cell r="A167" t="str">
            <v>Nantucket Electric Co.</v>
          </cell>
          <cell r="E167">
            <v>85212</v>
          </cell>
          <cell r="F167" t="str">
            <v>NA</v>
          </cell>
          <cell r="G167" t="str">
            <v>NA</v>
          </cell>
          <cell r="H167">
            <v>66771</v>
          </cell>
          <cell r="I167">
            <v>61199</v>
          </cell>
          <cell r="J167">
            <v>51300</v>
          </cell>
          <cell r="K167" t="str">
            <v>NA</v>
          </cell>
          <cell r="L167" t="str">
            <v>NA</v>
          </cell>
          <cell r="M167">
            <v>51300</v>
          </cell>
          <cell r="N167">
            <v>51300</v>
          </cell>
        </row>
        <row r="168">
          <cell r="A168" t="str">
            <v>Narragansett Electric Company</v>
          </cell>
          <cell r="E168">
            <v>2476390</v>
          </cell>
          <cell r="F168">
            <v>2327972</v>
          </cell>
          <cell r="G168">
            <v>2133366</v>
          </cell>
          <cell r="H168">
            <v>2030793</v>
          </cell>
          <cell r="I168">
            <v>1994102</v>
          </cell>
          <cell r="J168">
            <v>1514643</v>
          </cell>
          <cell r="K168">
            <v>1515926</v>
          </cell>
          <cell r="L168">
            <v>1177180</v>
          </cell>
          <cell r="M168">
            <v>1178337</v>
          </cell>
          <cell r="N168">
            <v>843957</v>
          </cell>
        </row>
        <row r="169">
          <cell r="A169" t="str">
            <v>National Fuel Gas Distribution Corporation</v>
          </cell>
          <cell r="E169">
            <v>659710</v>
          </cell>
          <cell r="F169">
            <v>636336</v>
          </cell>
          <cell r="G169">
            <v>622918</v>
          </cell>
          <cell r="H169">
            <v>600649</v>
          </cell>
          <cell r="I169">
            <v>589901</v>
          </cell>
          <cell r="J169">
            <v>374000</v>
          </cell>
          <cell r="K169">
            <v>324000</v>
          </cell>
          <cell r="L169">
            <v>324000</v>
          </cell>
          <cell r="M169">
            <v>324000</v>
          </cell>
          <cell r="N169">
            <v>324000</v>
          </cell>
        </row>
        <row r="170">
          <cell r="A170" t="str">
            <v>National Grid USA</v>
          </cell>
          <cell r="E170" t="str">
            <v>NA</v>
          </cell>
          <cell r="F170" t="str">
            <v>NA</v>
          </cell>
          <cell r="G170" t="str">
            <v>NA</v>
          </cell>
          <cell r="H170">
            <v>11284117</v>
          </cell>
          <cell r="I170">
            <v>10951690</v>
          </cell>
          <cell r="J170" t="str">
            <v>NA</v>
          </cell>
          <cell r="K170" t="str">
            <v>NA</v>
          </cell>
          <cell r="L170" t="str">
            <v>NA</v>
          </cell>
          <cell r="M170">
            <v>6684937</v>
          </cell>
          <cell r="N170">
            <v>6097632</v>
          </cell>
        </row>
        <row r="171">
          <cell r="A171" t="str">
            <v>Nevada Power Company</v>
          </cell>
          <cell r="E171">
            <v>3030525</v>
          </cell>
          <cell r="F171">
            <v>2939528</v>
          </cell>
          <cell r="G171">
            <v>2798379</v>
          </cell>
          <cell r="H171">
            <v>2904436</v>
          </cell>
          <cell r="I171">
            <v>2677556</v>
          </cell>
          <cell r="J171">
            <v>2526191</v>
          </cell>
          <cell r="K171">
            <v>2525536</v>
          </cell>
          <cell r="L171">
            <v>2376093</v>
          </cell>
          <cell r="M171">
            <v>2377210</v>
          </cell>
          <cell r="N171">
            <v>2625479</v>
          </cell>
        </row>
        <row r="172">
          <cell r="A172" t="str">
            <v>New Hampshire Gas Corporation</v>
          </cell>
          <cell r="E172" t="str">
            <v>NA</v>
          </cell>
          <cell r="F172" t="str">
            <v>NA</v>
          </cell>
          <cell r="G172" t="str">
            <v>NA</v>
          </cell>
          <cell r="H172" t="str">
            <v>NA</v>
          </cell>
          <cell r="I172" t="str">
            <v>NA</v>
          </cell>
          <cell r="J172" t="str">
            <v>NA</v>
          </cell>
          <cell r="K172" t="str">
            <v>NA</v>
          </cell>
          <cell r="L172" t="str">
            <v>NA</v>
          </cell>
          <cell r="M172" t="str">
            <v>NA</v>
          </cell>
          <cell r="N172" t="str">
            <v>NA</v>
          </cell>
        </row>
        <row r="173">
          <cell r="A173" t="str">
            <v>New Jersey Natural Gas Company</v>
          </cell>
          <cell r="E173" t="str">
            <v>NA</v>
          </cell>
          <cell r="F173">
            <v>1360390</v>
          </cell>
          <cell r="G173">
            <v>1277877</v>
          </cell>
          <cell r="H173">
            <v>1092672</v>
          </cell>
          <cell r="I173">
            <v>906021</v>
          </cell>
          <cell r="J173" t="str">
            <v>NA</v>
          </cell>
          <cell r="K173">
            <v>1092845</v>
          </cell>
          <cell r="L173">
            <v>892845</v>
          </cell>
          <cell r="M173">
            <v>672045</v>
          </cell>
          <cell r="N173">
            <v>547045</v>
          </cell>
        </row>
        <row r="174">
          <cell r="A174" t="str">
            <v>New Mexico Gas Company, Inc.</v>
          </cell>
          <cell r="E174" t="str">
            <v>NA</v>
          </cell>
          <cell r="F174">
            <v>752390</v>
          </cell>
          <cell r="G174">
            <v>681733</v>
          </cell>
          <cell r="H174">
            <v>671427</v>
          </cell>
          <cell r="I174">
            <v>669178</v>
          </cell>
          <cell r="J174" t="str">
            <v>NA</v>
          </cell>
          <cell r="K174">
            <v>365564</v>
          </cell>
          <cell r="L174">
            <v>368949</v>
          </cell>
          <cell r="M174">
            <v>277333</v>
          </cell>
          <cell r="N174">
            <v>280718</v>
          </cell>
        </row>
        <row r="175">
          <cell r="A175" t="str">
            <v>New York State Electric &amp; Gas Corporation</v>
          </cell>
          <cell r="E175">
            <v>1974909</v>
          </cell>
          <cell r="F175">
            <v>1900894</v>
          </cell>
          <cell r="G175">
            <v>1471504</v>
          </cell>
          <cell r="H175">
            <v>1453804</v>
          </cell>
          <cell r="I175">
            <v>1197260</v>
          </cell>
          <cell r="J175">
            <v>2085785</v>
          </cell>
          <cell r="K175">
            <v>1735635</v>
          </cell>
          <cell r="L175">
            <v>1535484</v>
          </cell>
          <cell r="M175">
            <v>1223334</v>
          </cell>
          <cell r="N175">
            <v>1049042</v>
          </cell>
        </row>
        <row r="176">
          <cell r="A176" t="str">
            <v>New York Transco LLC</v>
          </cell>
          <cell r="E176">
            <v>210255</v>
          </cell>
          <cell r="F176">
            <v>128069</v>
          </cell>
          <cell r="G176">
            <v>110777</v>
          </cell>
          <cell r="H176">
            <v>98972</v>
          </cell>
          <cell r="I176">
            <v>106017</v>
          </cell>
          <cell r="J176">
            <v>199387</v>
          </cell>
          <cell r="K176">
            <v>113387</v>
          </cell>
          <cell r="L176">
            <v>101387</v>
          </cell>
          <cell r="M176">
            <v>89387</v>
          </cell>
          <cell r="N176">
            <v>95387</v>
          </cell>
        </row>
        <row r="177">
          <cell r="A177" t="str">
            <v>NextEra Energy, Inc.</v>
          </cell>
          <cell r="E177">
            <v>31332973</v>
          </cell>
          <cell r="F177">
            <v>26890596</v>
          </cell>
          <cell r="G177">
            <v>23163839</v>
          </cell>
          <cell r="H177">
            <v>21054023</v>
          </cell>
          <cell r="I177">
            <v>17071258</v>
          </cell>
          <cell r="J177">
            <v>18870345</v>
          </cell>
          <cell r="K177">
            <v>17557137</v>
          </cell>
          <cell r="L177">
            <v>15854718</v>
          </cell>
          <cell r="M177">
            <v>11658162</v>
          </cell>
          <cell r="N177">
            <v>11412644</v>
          </cell>
        </row>
        <row r="178">
          <cell r="A178" t="str">
            <v>Niagara Mohawk Power Corporation</v>
          </cell>
          <cell r="E178">
            <v>5235522</v>
          </cell>
          <cell r="F178">
            <v>4945911</v>
          </cell>
          <cell r="G178">
            <v>5001101</v>
          </cell>
          <cell r="H178">
            <v>4699363</v>
          </cell>
          <cell r="I178">
            <v>4467644</v>
          </cell>
          <cell r="J178">
            <v>3624158</v>
          </cell>
          <cell r="K178">
            <v>3624156</v>
          </cell>
          <cell r="L178">
            <v>2524155</v>
          </cell>
          <cell r="M178">
            <v>3274154</v>
          </cell>
          <cell r="N178">
            <v>2779458</v>
          </cell>
        </row>
        <row r="179">
          <cell r="A179" t="str">
            <v>NiSource Inc.</v>
          </cell>
          <cell r="E179">
            <v>3536052</v>
          </cell>
          <cell r="F179">
            <v>3210409</v>
          </cell>
          <cell r="G179">
            <v>2918488</v>
          </cell>
          <cell r="H179">
            <v>2770972</v>
          </cell>
          <cell r="I179">
            <v>2511769</v>
          </cell>
          <cell r="J179">
            <v>2498919</v>
          </cell>
          <cell r="K179">
            <v>2323902</v>
          </cell>
          <cell r="L179">
            <v>2253384</v>
          </cell>
          <cell r="M179">
            <v>2144367</v>
          </cell>
          <cell r="N179">
            <v>1774349</v>
          </cell>
        </row>
        <row r="180">
          <cell r="A180" t="str">
            <v>North Central Power Co., Inc.</v>
          </cell>
          <cell r="E180">
            <v>6803</v>
          </cell>
          <cell r="F180">
            <v>6340</v>
          </cell>
          <cell r="G180">
            <v>5816</v>
          </cell>
          <cell r="H180">
            <v>5372</v>
          </cell>
          <cell r="I180">
            <v>5075</v>
          </cell>
          <cell r="J180">
            <v>427</v>
          </cell>
          <cell r="K180">
            <v>579</v>
          </cell>
          <cell r="L180">
            <v>500</v>
          </cell>
          <cell r="M180">
            <v>700</v>
          </cell>
          <cell r="N180">
            <v>900</v>
          </cell>
        </row>
        <row r="181">
          <cell r="A181" t="str">
            <v>North Shore Gas Company</v>
          </cell>
          <cell r="E181">
            <v>193071</v>
          </cell>
          <cell r="F181">
            <v>175483</v>
          </cell>
          <cell r="G181">
            <v>148799</v>
          </cell>
          <cell r="H181">
            <v>142651</v>
          </cell>
          <cell r="I181">
            <v>122926</v>
          </cell>
          <cell r="J181">
            <v>157000</v>
          </cell>
          <cell r="K181">
            <v>132000</v>
          </cell>
          <cell r="L181">
            <v>132000</v>
          </cell>
          <cell r="M181">
            <v>132000</v>
          </cell>
          <cell r="N181">
            <v>82000</v>
          </cell>
        </row>
        <row r="182">
          <cell r="A182" t="str">
            <v>Northeast Ohio Natural Gas Corp.</v>
          </cell>
          <cell r="E182">
            <v>36895</v>
          </cell>
          <cell r="F182">
            <v>36058</v>
          </cell>
          <cell r="G182">
            <v>36186</v>
          </cell>
          <cell r="H182">
            <v>20032</v>
          </cell>
          <cell r="I182">
            <v>20533</v>
          </cell>
          <cell r="J182">
            <v>20421</v>
          </cell>
          <cell r="K182">
            <v>20421</v>
          </cell>
          <cell r="L182">
            <v>20421</v>
          </cell>
          <cell r="M182">
            <v>11250</v>
          </cell>
          <cell r="N182">
            <v>11250</v>
          </cell>
        </row>
        <row r="183">
          <cell r="A183" t="str">
            <v>Northern Illinois Gas Company</v>
          </cell>
          <cell r="E183">
            <v>2533259</v>
          </cell>
          <cell r="F183">
            <v>2315254</v>
          </cell>
          <cell r="G183">
            <v>1874979</v>
          </cell>
          <cell r="H183">
            <v>1504422</v>
          </cell>
          <cell r="I183">
            <v>1185696</v>
          </cell>
          <cell r="J183">
            <v>2099317</v>
          </cell>
          <cell r="K183">
            <v>1899219</v>
          </cell>
          <cell r="L183">
            <v>1574121</v>
          </cell>
          <cell r="M183">
            <v>1324018</v>
          </cell>
          <cell r="N183">
            <v>1023911</v>
          </cell>
        </row>
        <row r="184">
          <cell r="A184" t="str">
            <v>Northern Indiana Public Service Company</v>
          </cell>
          <cell r="E184">
            <v>3536052</v>
          </cell>
          <cell r="F184">
            <v>3210409</v>
          </cell>
          <cell r="G184">
            <v>2918488</v>
          </cell>
          <cell r="H184">
            <v>2770972</v>
          </cell>
          <cell r="I184">
            <v>2511769</v>
          </cell>
          <cell r="J184">
            <v>2498919</v>
          </cell>
          <cell r="K184">
            <v>2323902</v>
          </cell>
          <cell r="L184">
            <v>2253384</v>
          </cell>
          <cell r="M184">
            <v>2144367</v>
          </cell>
          <cell r="N184">
            <v>1774349</v>
          </cell>
        </row>
        <row r="185">
          <cell r="A185" t="str">
            <v>Northern New England Energy Corp.</v>
          </cell>
          <cell r="E185">
            <v>919932</v>
          </cell>
          <cell r="F185">
            <v>895909</v>
          </cell>
          <cell r="G185">
            <v>859992</v>
          </cell>
          <cell r="H185">
            <v>817261</v>
          </cell>
          <cell r="I185">
            <v>778412</v>
          </cell>
          <cell r="J185">
            <v>791500</v>
          </cell>
          <cell r="K185">
            <v>809500</v>
          </cell>
          <cell r="L185">
            <v>789830</v>
          </cell>
          <cell r="M185">
            <v>731130</v>
          </cell>
          <cell r="N185">
            <v>702410</v>
          </cell>
        </row>
        <row r="186">
          <cell r="A186" t="str">
            <v>Northern States Power Company</v>
          </cell>
          <cell r="E186">
            <v>7572665</v>
          </cell>
          <cell r="F186">
            <v>6769389</v>
          </cell>
          <cell r="G186">
            <v>6081828</v>
          </cell>
          <cell r="H186">
            <v>5573159</v>
          </cell>
          <cell r="I186">
            <v>5475570</v>
          </cell>
          <cell r="J186">
            <v>6809417</v>
          </cell>
          <cell r="K186">
            <v>5958065</v>
          </cell>
          <cell r="L186">
            <v>5569033</v>
          </cell>
          <cell r="M186">
            <v>4979364</v>
          </cell>
          <cell r="N186">
            <v>4978265</v>
          </cell>
        </row>
        <row r="187">
          <cell r="A187" t="str">
            <v>Northern States Power Company</v>
          </cell>
          <cell r="E187">
            <v>1102904</v>
          </cell>
          <cell r="F187">
            <v>1067515</v>
          </cell>
          <cell r="G187">
            <v>966559</v>
          </cell>
          <cell r="H187">
            <v>942375</v>
          </cell>
          <cell r="I187">
            <v>876589</v>
          </cell>
          <cell r="J187">
            <v>996556</v>
          </cell>
          <cell r="K187">
            <v>914912</v>
          </cell>
          <cell r="L187">
            <v>815849</v>
          </cell>
          <cell r="M187">
            <v>815642</v>
          </cell>
          <cell r="N187">
            <v>766153</v>
          </cell>
        </row>
        <row r="188">
          <cell r="A188" t="str">
            <v>Northern Utilities, Inc.</v>
          </cell>
          <cell r="E188" t="str">
            <v>NA</v>
          </cell>
          <cell r="F188">
            <v>231528</v>
          </cell>
          <cell r="G188">
            <v>225080</v>
          </cell>
          <cell r="H188">
            <v>197232</v>
          </cell>
          <cell r="I188">
            <v>191324</v>
          </cell>
          <cell r="J188" t="str">
            <v>NA</v>
          </cell>
          <cell r="K188">
            <v>230000</v>
          </cell>
          <cell r="L188">
            <v>198200</v>
          </cell>
          <cell r="M188">
            <v>166600</v>
          </cell>
          <cell r="N188">
            <v>185000</v>
          </cell>
        </row>
        <row r="189">
          <cell r="A189" t="str">
            <v>Northwest Natural Gas Company</v>
          </cell>
          <cell r="E189">
            <v>977585</v>
          </cell>
          <cell r="F189">
            <v>834596</v>
          </cell>
          <cell r="G189">
            <v>822649</v>
          </cell>
          <cell r="H189">
            <v>720125</v>
          </cell>
          <cell r="I189" t="str">
            <v>NA</v>
          </cell>
          <cell r="J189">
            <v>994700</v>
          </cell>
          <cell r="K189">
            <v>864700</v>
          </cell>
          <cell r="L189">
            <v>774700</v>
          </cell>
          <cell r="M189">
            <v>709700</v>
          </cell>
          <cell r="N189" t="str">
            <v>NA</v>
          </cell>
        </row>
        <row r="190">
          <cell r="A190" t="str">
            <v>Northwest Natural Holding Company</v>
          </cell>
          <cell r="E190" t="str">
            <v>NA</v>
          </cell>
          <cell r="F190" t="str">
            <v>NA</v>
          </cell>
          <cell r="G190" t="str">
            <v>NA</v>
          </cell>
          <cell r="H190" t="str">
            <v>NA</v>
          </cell>
          <cell r="I190">
            <v>745689</v>
          </cell>
          <cell r="J190" t="str">
            <v>NA</v>
          </cell>
          <cell r="K190" t="str">
            <v>NA</v>
          </cell>
          <cell r="L190" t="str">
            <v>NA</v>
          </cell>
          <cell r="M190" t="str">
            <v>NA</v>
          </cell>
          <cell r="N190">
            <v>689700</v>
          </cell>
        </row>
        <row r="191">
          <cell r="A191" t="str">
            <v>NorthWestern Corporation</v>
          </cell>
          <cell r="E191">
            <v>2339714</v>
          </cell>
          <cell r="F191">
            <v>2079095</v>
          </cell>
          <cell r="G191">
            <v>2039093</v>
          </cell>
          <cell r="H191">
            <v>1942381</v>
          </cell>
          <cell r="I191">
            <v>1798915</v>
          </cell>
          <cell r="J191">
            <v>2552599</v>
          </cell>
          <cell r="K191">
            <v>2328637</v>
          </cell>
          <cell r="L191">
            <v>2245637</v>
          </cell>
          <cell r="M191">
            <v>2114637</v>
          </cell>
          <cell r="N191">
            <v>1806637</v>
          </cell>
        </row>
        <row r="192">
          <cell r="A192" t="str">
            <v>Northwestern Wisconsin Electric Company</v>
          </cell>
          <cell r="E192">
            <v>28645</v>
          </cell>
          <cell r="F192">
            <v>26814</v>
          </cell>
          <cell r="G192">
            <v>24966</v>
          </cell>
          <cell r="H192">
            <v>23377</v>
          </cell>
          <cell r="I192">
            <v>21579</v>
          </cell>
          <cell r="J192">
            <v>6302</v>
          </cell>
          <cell r="K192">
            <v>7555</v>
          </cell>
          <cell r="L192">
            <v>5129</v>
          </cell>
          <cell r="M192">
            <v>6272</v>
          </cell>
          <cell r="N192">
            <v>7488</v>
          </cell>
        </row>
        <row r="193">
          <cell r="A193" t="str">
            <v>NSTAR Electric Company</v>
          </cell>
          <cell r="E193">
            <v>5016019</v>
          </cell>
          <cell r="F193">
            <v>4564417</v>
          </cell>
          <cell r="G193">
            <v>4202883</v>
          </cell>
          <cell r="H193">
            <v>3773155</v>
          </cell>
          <cell r="I193">
            <v>2837008</v>
          </cell>
          <cell r="J193">
            <v>4008788</v>
          </cell>
          <cell r="K193">
            <v>3663255</v>
          </cell>
          <cell r="L193">
            <v>3360946</v>
          </cell>
          <cell r="M193">
            <v>2962491</v>
          </cell>
          <cell r="N193">
            <v>2394905</v>
          </cell>
        </row>
        <row r="194">
          <cell r="A194" t="str">
            <v>NSTAR Gas Company</v>
          </cell>
          <cell r="E194">
            <v>724472</v>
          </cell>
          <cell r="F194">
            <v>624564</v>
          </cell>
          <cell r="G194">
            <v>574391</v>
          </cell>
          <cell r="H194">
            <v>446035</v>
          </cell>
          <cell r="I194">
            <v>333836</v>
          </cell>
          <cell r="J194">
            <v>580000</v>
          </cell>
          <cell r="K194">
            <v>500000</v>
          </cell>
          <cell r="L194">
            <v>460000</v>
          </cell>
          <cell r="M194">
            <v>385000</v>
          </cell>
          <cell r="N194">
            <v>285000</v>
          </cell>
        </row>
        <row r="195">
          <cell r="A195" t="str">
            <v>OGE Energy Corp.</v>
          </cell>
          <cell r="E195">
            <v>4602839</v>
          </cell>
          <cell r="F195">
            <v>3975606</v>
          </cell>
          <cell r="G195">
            <v>3958233</v>
          </cell>
          <cell r="H195">
            <v>3603266</v>
          </cell>
          <cell r="I195">
            <v>3455703</v>
          </cell>
          <cell r="J195">
            <v>4020257</v>
          </cell>
          <cell r="K195">
            <v>3519754</v>
          </cell>
          <cell r="L195">
            <v>3219404</v>
          </cell>
          <cell r="M195">
            <v>3169826</v>
          </cell>
          <cell r="N195">
            <v>3020149</v>
          </cell>
        </row>
        <row r="196">
          <cell r="A196" t="str">
            <v>Ohio Edison Company</v>
          </cell>
          <cell r="E196">
            <v>1361062</v>
          </cell>
          <cell r="F196">
            <v>1652799</v>
          </cell>
          <cell r="G196">
            <v>1241829</v>
          </cell>
          <cell r="H196">
            <v>1435990</v>
          </cell>
          <cell r="I196">
            <v>1187919</v>
          </cell>
          <cell r="J196">
            <v>618736</v>
          </cell>
          <cell r="K196">
            <v>618343</v>
          </cell>
          <cell r="L196">
            <v>617951</v>
          </cell>
          <cell r="M196">
            <v>617558</v>
          </cell>
          <cell r="N196">
            <v>642133</v>
          </cell>
        </row>
        <row r="197">
          <cell r="A197" t="str">
            <v>Ohio Gas Company</v>
          </cell>
          <cell r="E197">
            <v>51196</v>
          </cell>
          <cell r="F197">
            <v>48471</v>
          </cell>
          <cell r="G197">
            <v>46777</v>
          </cell>
          <cell r="H197">
            <v>43544</v>
          </cell>
          <cell r="I197">
            <v>41999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A198" t="str">
            <v>Ohio Power Company</v>
          </cell>
          <cell r="E198">
            <v>2846294</v>
          </cell>
          <cell r="F198">
            <v>2692658</v>
          </cell>
          <cell r="G198">
            <v>2508480</v>
          </cell>
          <cell r="H198">
            <v>2297416</v>
          </cell>
          <cell r="I198">
            <v>2310331</v>
          </cell>
          <cell r="J198">
            <v>2991239</v>
          </cell>
          <cell r="K198">
            <v>2444348</v>
          </cell>
          <cell r="L198">
            <v>2094308</v>
          </cell>
          <cell r="M198">
            <v>1677282</v>
          </cell>
          <cell r="N198">
            <v>1629863</v>
          </cell>
        </row>
        <row r="199">
          <cell r="A199" t="str">
            <v>Ohio Valley Gas Corporation</v>
          </cell>
          <cell r="E199">
            <v>67944</v>
          </cell>
          <cell r="F199">
            <v>66325</v>
          </cell>
          <cell r="G199">
            <v>56179</v>
          </cell>
          <cell r="H199">
            <v>53210</v>
          </cell>
          <cell r="I199">
            <v>51710</v>
          </cell>
          <cell r="J199">
            <v>5778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A200" t="str">
            <v>Ohio Valley Gas Inc</v>
          </cell>
          <cell r="E200" t="str">
            <v>NA</v>
          </cell>
          <cell r="F200" t="str">
            <v>NA</v>
          </cell>
          <cell r="G200" t="str">
            <v>NA</v>
          </cell>
          <cell r="H200" t="str">
            <v>NA</v>
          </cell>
          <cell r="I200">
            <v>5560</v>
          </cell>
          <cell r="J200" t="str">
            <v>NA</v>
          </cell>
          <cell r="K200" t="str">
            <v>NA</v>
          </cell>
          <cell r="L200" t="str">
            <v>NA</v>
          </cell>
          <cell r="M200" t="str">
            <v>NA</v>
          </cell>
          <cell r="N200">
            <v>0</v>
          </cell>
        </row>
        <row r="201">
          <cell r="A201" t="str">
            <v>Oklahoma Gas and Electric Company</v>
          </cell>
          <cell r="E201">
            <v>4602839</v>
          </cell>
          <cell r="F201">
            <v>3975606</v>
          </cell>
          <cell r="G201">
            <v>3958233</v>
          </cell>
          <cell r="H201">
            <v>3603266</v>
          </cell>
          <cell r="I201">
            <v>3455703</v>
          </cell>
          <cell r="J201">
            <v>4020257</v>
          </cell>
          <cell r="K201">
            <v>3519754</v>
          </cell>
          <cell r="L201">
            <v>3219404</v>
          </cell>
          <cell r="M201">
            <v>3169826</v>
          </cell>
          <cell r="N201">
            <v>3020149</v>
          </cell>
        </row>
        <row r="202">
          <cell r="A202" t="str">
            <v>Oklahoma Natural Gas Company</v>
          </cell>
          <cell r="E202" t="str">
            <v>NA</v>
          </cell>
          <cell r="F202">
            <v>889160</v>
          </cell>
          <cell r="G202">
            <v>857097</v>
          </cell>
          <cell r="H202">
            <v>770353</v>
          </cell>
          <cell r="I202">
            <v>679254</v>
          </cell>
          <cell r="J202" t="str">
            <v>NA</v>
          </cell>
          <cell r="K202">
            <v>596512</v>
          </cell>
          <cell r="L202">
            <v>501271</v>
          </cell>
          <cell r="M202">
            <v>473281</v>
          </cell>
          <cell r="N202">
            <v>396789</v>
          </cell>
        </row>
        <row r="203">
          <cell r="A203" t="str">
            <v>Oncor Electric Delivery Company LLC</v>
          </cell>
          <cell r="E203">
            <v>12711374</v>
          </cell>
          <cell r="F203">
            <v>11160558</v>
          </cell>
          <cell r="G203">
            <v>10137397</v>
          </cell>
          <cell r="H203">
            <v>8623583</v>
          </cell>
          <cell r="I203">
            <v>8014827</v>
          </cell>
          <cell r="J203">
            <v>8297998</v>
          </cell>
          <cell r="K203">
            <v>8374534</v>
          </cell>
          <cell r="L203">
            <v>7152453</v>
          </cell>
          <cell r="M203">
            <v>5877591</v>
          </cell>
          <cell r="N203">
            <v>5602504</v>
          </cell>
        </row>
        <row r="204">
          <cell r="A204" t="str">
            <v>Orange and Rockland Utilities, Inc.</v>
          </cell>
          <cell r="E204">
            <v>888228</v>
          </cell>
          <cell r="F204">
            <v>806830</v>
          </cell>
          <cell r="G204">
            <v>762222</v>
          </cell>
          <cell r="H204">
            <v>712478</v>
          </cell>
          <cell r="I204">
            <v>665815</v>
          </cell>
          <cell r="J204">
            <v>974295</v>
          </cell>
          <cell r="K204">
            <v>899264</v>
          </cell>
          <cell r="L204">
            <v>824232</v>
          </cell>
          <cell r="M204">
            <v>759201</v>
          </cell>
          <cell r="N204">
            <v>659163</v>
          </cell>
        </row>
        <row r="205">
          <cell r="A205" t="str">
            <v>Orwell Natural Gas Company, Inc.</v>
          </cell>
          <cell r="E205" t="str">
            <v>NA</v>
          </cell>
          <cell r="F205" t="str">
            <v>NA</v>
          </cell>
          <cell r="G205" t="str">
            <v>NA</v>
          </cell>
          <cell r="H205">
            <v>13618</v>
          </cell>
          <cell r="I205">
            <v>13822</v>
          </cell>
          <cell r="J205" t="str">
            <v>NA</v>
          </cell>
          <cell r="K205" t="str">
            <v>NA</v>
          </cell>
          <cell r="L205" t="str">
            <v>NA</v>
          </cell>
          <cell r="M205">
            <v>9071</v>
          </cell>
          <cell r="N205">
            <v>9071</v>
          </cell>
        </row>
        <row r="206">
          <cell r="A206" t="str">
            <v>Otter Tail Corporation</v>
          </cell>
          <cell r="E206">
            <v>832689</v>
          </cell>
          <cell r="F206">
            <v>811896</v>
          </cell>
          <cell r="G206">
            <v>640166</v>
          </cell>
          <cell r="H206">
            <v>591073</v>
          </cell>
          <cell r="I206">
            <v>553828</v>
          </cell>
          <cell r="J206">
            <v>687000</v>
          </cell>
          <cell r="K206">
            <v>687000</v>
          </cell>
          <cell r="L206">
            <v>612000</v>
          </cell>
          <cell r="M206">
            <v>512000</v>
          </cell>
          <cell r="N206">
            <v>412000</v>
          </cell>
        </row>
        <row r="207">
          <cell r="A207" t="str">
            <v>Otter Tail Power Company</v>
          </cell>
          <cell r="E207">
            <v>832689</v>
          </cell>
          <cell r="F207">
            <v>811896</v>
          </cell>
          <cell r="G207">
            <v>640166</v>
          </cell>
          <cell r="H207">
            <v>591073</v>
          </cell>
          <cell r="I207">
            <v>553828</v>
          </cell>
          <cell r="J207">
            <v>687000</v>
          </cell>
          <cell r="K207">
            <v>687000</v>
          </cell>
          <cell r="L207">
            <v>612000</v>
          </cell>
          <cell r="M207">
            <v>512000</v>
          </cell>
          <cell r="N207">
            <v>412000</v>
          </cell>
        </row>
        <row r="208">
          <cell r="A208" t="str">
            <v>Pacific Gas and Electric Company</v>
          </cell>
          <cell r="E208">
            <v>25611170</v>
          </cell>
          <cell r="F208">
            <v>25476769</v>
          </cell>
          <cell r="G208">
            <v>5335417</v>
          </cell>
          <cell r="H208">
            <v>12955180</v>
          </cell>
          <cell r="I208">
            <v>19747402</v>
          </cell>
          <cell r="J208">
            <v>37229816</v>
          </cell>
          <cell r="K208">
            <v>31832345</v>
          </cell>
          <cell r="L208">
            <v>19887100</v>
          </cell>
          <cell r="M208">
            <v>18323996</v>
          </cell>
          <cell r="N208">
            <v>17966804</v>
          </cell>
        </row>
        <row r="209">
          <cell r="A209" t="str">
            <v>PacifiCorp</v>
          </cell>
          <cell r="E209">
            <v>9913345</v>
          </cell>
          <cell r="F209">
            <v>9173499</v>
          </cell>
          <cell r="G209">
            <v>8437789</v>
          </cell>
          <cell r="H209">
            <v>7845040</v>
          </cell>
          <cell r="I209">
            <v>7554862</v>
          </cell>
          <cell r="J209">
            <v>8772660</v>
          </cell>
          <cell r="K209">
            <v>8649132</v>
          </cell>
          <cell r="L209">
            <v>7691855</v>
          </cell>
          <cell r="M209">
            <v>7044517</v>
          </cell>
          <cell r="N209">
            <v>7031058</v>
          </cell>
        </row>
        <row r="210">
          <cell r="A210" t="str">
            <v>PECO Energy Company</v>
          </cell>
          <cell r="E210">
            <v>5111778</v>
          </cell>
          <cell r="F210">
            <v>4533100</v>
          </cell>
          <cell r="G210">
            <v>4178012</v>
          </cell>
          <cell r="H210">
            <v>3820276</v>
          </cell>
          <cell r="I210">
            <v>3577410</v>
          </cell>
          <cell r="J210">
            <v>4414016</v>
          </cell>
          <cell r="K210">
            <v>3964144</v>
          </cell>
          <cell r="L210">
            <v>3613835</v>
          </cell>
          <cell r="M210">
            <v>3290906</v>
          </cell>
          <cell r="N210">
            <v>3103933</v>
          </cell>
        </row>
        <row r="211">
          <cell r="A211" t="str">
            <v>Pennsylvania Electric Company</v>
          </cell>
          <cell r="E211">
            <v>1320694</v>
          </cell>
          <cell r="F211">
            <v>1357276</v>
          </cell>
          <cell r="G211">
            <v>1318098</v>
          </cell>
          <cell r="H211">
            <v>1313396</v>
          </cell>
          <cell r="I211">
            <v>1220321</v>
          </cell>
          <cell r="J211">
            <v>1298846</v>
          </cell>
          <cell r="K211">
            <v>1298679</v>
          </cell>
          <cell r="L211">
            <v>1298491</v>
          </cell>
          <cell r="M211">
            <v>1123814</v>
          </cell>
          <cell r="N211">
            <v>1123526</v>
          </cell>
        </row>
        <row r="212">
          <cell r="A212" t="str">
            <v>Pennsylvania Power Company</v>
          </cell>
          <cell r="E212">
            <v>208163</v>
          </cell>
          <cell r="F212">
            <v>199197</v>
          </cell>
          <cell r="G212">
            <v>190572</v>
          </cell>
          <cell r="H212">
            <v>193387</v>
          </cell>
          <cell r="I212">
            <v>177097</v>
          </cell>
          <cell r="J212">
            <v>200000</v>
          </cell>
          <cell r="K212">
            <v>200000</v>
          </cell>
          <cell r="L212">
            <v>200000</v>
          </cell>
          <cell r="M212">
            <v>201007</v>
          </cell>
          <cell r="N212">
            <v>151981</v>
          </cell>
        </row>
        <row r="213">
          <cell r="A213" t="str">
            <v>Peoples Gas System</v>
          </cell>
          <cell r="E213">
            <v>786235</v>
          </cell>
          <cell r="F213">
            <v>662097</v>
          </cell>
          <cell r="G213">
            <v>531305</v>
          </cell>
          <cell r="H213">
            <v>436210</v>
          </cell>
          <cell r="I213">
            <v>393622</v>
          </cell>
          <cell r="J213">
            <v>518351</v>
          </cell>
          <cell r="K213">
            <v>335661</v>
          </cell>
          <cell r="L213">
            <v>335613</v>
          </cell>
          <cell r="M213">
            <v>310878</v>
          </cell>
          <cell r="N213">
            <v>261378</v>
          </cell>
        </row>
        <row r="214">
          <cell r="A214" t="str">
            <v>Peoples Gas WV, LLC</v>
          </cell>
          <cell r="E214">
            <v>11862</v>
          </cell>
          <cell r="F214">
            <v>13154</v>
          </cell>
          <cell r="G214">
            <v>12974</v>
          </cell>
          <cell r="H214">
            <v>12567</v>
          </cell>
          <cell r="I214">
            <v>12484</v>
          </cell>
          <cell r="J214">
            <v>12986</v>
          </cell>
          <cell r="K214">
            <v>14000</v>
          </cell>
          <cell r="L214">
            <v>14000</v>
          </cell>
          <cell r="M214">
            <v>14000</v>
          </cell>
          <cell r="N214">
            <v>14000</v>
          </cell>
        </row>
        <row r="215">
          <cell r="A215" t="str">
            <v>Peoples Natural Gas Company LLC</v>
          </cell>
          <cell r="E215">
            <v>1267922</v>
          </cell>
          <cell r="F215">
            <v>1120408</v>
          </cell>
          <cell r="G215">
            <v>1143914</v>
          </cell>
          <cell r="H215">
            <v>1044669</v>
          </cell>
          <cell r="I215">
            <v>917970</v>
          </cell>
          <cell r="J215">
            <v>927576</v>
          </cell>
          <cell r="K215">
            <v>702031</v>
          </cell>
          <cell r="L215">
            <v>873076</v>
          </cell>
          <cell r="M215">
            <v>873076</v>
          </cell>
          <cell r="N215">
            <v>873076</v>
          </cell>
        </row>
        <row r="216">
          <cell r="A216" t="str">
            <v>Peoples TWP LLC</v>
          </cell>
          <cell r="E216" t="str">
            <v>NA</v>
          </cell>
          <cell r="F216">
            <v>129383</v>
          </cell>
          <cell r="G216">
            <v>144860</v>
          </cell>
          <cell r="H216">
            <v>128375</v>
          </cell>
          <cell r="I216">
            <v>110606</v>
          </cell>
          <cell r="J216" t="str">
            <v>NA</v>
          </cell>
          <cell r="K216">
            <v>33182</v>
          </cell>
          <cell r="L216">
            <v>56455</v>
          </cell>
          <cell r="M216">
            <v>60091</v>
          </cell>
          <cell r="N216">
            <v>63727</v>
          </cell>
        </row>
        <row r="217">
          <cell r="A217" t="str">
            <v>Pepco Holdings LLC</v>
          </cell>
          <cell r="E217" t="str">
            <v>NA</v>
          </cell>
          <cell r="F217" t="str">
            <v>NA</v>
          </cell>
          <cell r="G217" t="str">
            <v>NA</v>
          </cell>
          <cell r="H217" t="str">
            <v>NA</v>
          </cell>
          <cell r="I217" t="str">
            <v>NA</v>
          </cell>
          <cell r="J217" t="str">
            <v>NA</v>
          </cell>
          <cell r="K217" t="str">
            <v>NA</v>
          </cell>
          <cell r="L217" t="str">
            <v>NA</v>
          </cell>
          <cell r="M217" t="str">
            <v>NA</v>
          </cell>
          <cell r="N217" t="str">
            <v>NA</v>
          </cell>
        </row>
        <row r="218">
          <cell r="A218" t="str">
            <v>PG&amp;E Corporation</v>
          </cell>
          <cell r="E218">
            <v>25611170</v>
          </cell>
          <cell r="F218">
            <v>25476769</v>
          </cell>
          <cell r="G218">
            <v>5335417</v>
          </cell>
          <cell r="H218">
            <v>12955180</v>
          </cell>
          <cell r="I218">
            <v>19747402</v>
          </cell>
          <cell r="J218">
            <v>37229816</v>
          </cell>
          <cell r="K218">
            <v>31832345</v>
          </cell>
          <cell r="L218">
            <v>19887100</v>
          </cell>
          <cell r="M218">
            <v>18323996</v>
          </cell>
          <cell r="N218">
            <v>17966804</v>
          </cell>
        </row>
        <row r="219">
          <cell r="A219" t="str">
            <v>Philadelphia Gas Works Co.</v>
          </cell>
          <cell r="E219">
            <v>486436</v>
          </cell>
          <cell r="F219">
            <v>330455</v>
          </cell>
          <cell r="G219">
            <v>243424</v>
          </cell>
          <cell r="H219">
            <v>137343</v>
          </cell>
          <cell r="I219">
            <v>57619</v>
          </cell>
          <cell r="J219">
            <v>1149673</v>
          </cell>
          <cell r="K219">
            <v>1224271</v>
          </cell>
          <cell r="L219">
            <v>1034365</v>
          </cell>
          <cell r="M219">
            <v>1103331</v>
          </cell>
          <cell r="N219">
            <v>1158576</v>
          </cell>
        </row>
        <row r="220">
          <cell r="A220" t="str">
            <v>Piedmont Natural Gas Company, Inc.</v>
          </cell>
          <cell r="E220" t="str">
            <v>NA</v>
          </cell>
          <cell r="F220">
            <v>2714418</v>
          </cell>
          <cell r="G220">
            <v>2442617</v>
          </cell>
          <cell r="H220">
            <v>2091230</v>
          </cell>
          <cell r="I220">
            <v>1662372</v>
          </cell>
          <cell r="J220" t="str">
            <v>NA</v>
          </cell>
          <cell r="K220">
            <v>2635171</v>
          </cell>
          <cell r="L220">
            <v>2397766</v>
          </cell>
          <cell r="M220">
            <v>2149139</v>
          </cell>
          <cell r="N220">
            <v>2049090</v>
          </cell>
        </row>
        <row r="221">
          <cell r="A221" t="str">
            <v>Pike County Light and Power Company</v>
          </cell>
          <cell r="E221">
            <v>13725</v>
          </cell>
          <cell r="F221">
            <v>11357</v>
          </cell>
          <cell r="G221">
            <v>10157</v>
          </cell>
          <cell r="H221">
            <v>9596</v>
          </cell>
          <cell r="I221">
            <v>8483</v>
          </cell>
          <cell r="J221">
            <v>13305</v>
          </cell>
          <cell r="K221">
            <v>12678</v>
          </cell>
          <cell r="L221">
            <v>10454</v>
          </cell>
          <cell r="M221">
            <v>10836</v>
          </cell>
          <cell r="N221">
            <v>11000</v>
          </cell>
        </row>
        <row r="222">
          <cell r="A222" t="str">
            <v>Pike Natural Gas Co</v>
          </cell>
          <cell r="E222">
            <v>-226</v>
          </cell>
          <cell r="F222">
            <v>94</v>
          </cell>
          <cell r="G222">
            <v>284</v>
          </cell>
          <cell r="H222">
            <v>550</v>
          </cell>
          <cell r="I222">
            <v>922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A223" t="str">
            <v>Pinnacle West Capital Corporation</v>
          </cell>
          <cell r="E223">
            <v>6635213</v>
          </cell>
          <cell r="F223">
            <v>6225895</v>
          </cell>
          <cell r="G223">
            <v>5876263</v>
          </cell>
          <cell r="H223">
            <v>5661007</v>
          </cell>
          <cell r="I223">
            <v>5256829</v>
          </cell>
          <cell r="J223">
            <v>6345132</v>
          </cell>
          <cell r="K223">
            <v>5897390</v>
          </cell>
          <cell r="L223">
            <v>5254071</v>
          </cell>
          <cell r="M223">
            <v>4752874</v>
          </cell>
          <cell r="N223">
            <v>4635875</v>
          </cell>
        </row>
        <row r="224">
          <cell r="A224" t="str">
            <v>Pioneer Power and Light Company</v>
          </cell>
          <cell r="E224" t="str">
            <v>NA</v>
          </cell>
          <cell r="F224">
            <v>1887</v>
          </cell>
          <cell r="G224">
            <v>1939</v>
          </cell>
          <cell r="H224">
            <v>1841</v>
          </cell>
          <cell r="I224">
            <v>1708</v>
          </cell>
          <cell r="J224" t="str">
            <v>NA</v>
          </cell>
          <cell r="K224">
            <v>18</v>
          </cell>
          <cell r="L224">
            <v>59</v>
          </cell>
          <cell r="M224">
            <v>99</v>
          </cell>
          <cell r="N224">
            <v>169</v>
          </cell>
        </row>
        <row r="225">
          <cell r="A225" t="str">
            <v>Pivotal Utility Holdings, Inc.</v>
          </cell>
          <cell r="E225" t="str">
            <v>NA</v>
          </cell>
          <cell r="F225" t="str">
            <v>NA</v>
          </cell>
          <cell r="G225" t="str">
            <v>NA</v>
          </cell>
          <cell r="H225" t="str">
            <v>NA</v>
          </cell>
          <cell r="I225" t="str">
            <v>NA</v>
          </cell>
          <cell r="J225" t="str">
            <v>NA</v>
          </cell>
          <cell r="K225" t="str">
            <v>NA</v>
          </cell>
          <cell r="L225" t="str">
            <v>NA</v>
          </cell>
          <cell r="M225" t="str">
            <v>NA</v>
          </cell>
          <cell r="N225" t="str">
            <v>NA</v>
          </cell>
        </row>
        <row r="226">
          <cell r="A226" t="str">
            <v>PNM Resources, Inc.</v>
          </cell>
          <cell r="E226" t="str">
            <v>NA</v>
          </cell>
          <cell r="F226">
            <v>2642072</v>
          </cell>
          <cell r="G226">
            <v>2215566</v>
          </cell>
          <cell r="H226">
            <v>2082980</v>
          </cell>
          <cell r="I226">
            <v>2068107</v>
          </cell>
          <cell r="J226" t="str">
            <v>NA</v>
          </cell>
          <cell r="K226">
            <v>2565949</v>
          </cell>
          <cell r="L226">
            <v>2431632</v>
          </cell>
          <cell r="M226">
            <v>2244515</v>
          </cell>
          <cell r="N226">
            <v>2149806</v>
          </cell>
        </row>
        <row r="227">
          <cell r="A227" t="str">
            <v>Portland General Electric Company</v>
          </cell>
          <cell r="E227">
            <v>2708491</v>
          </cell>
          <cell r="F227">
            <v>2612277</v>
          </cell>
          <cell r="G227">
            <v>2591260</v>
          </cell>
          <cell r="H227">
            <v>2506442</v>
          </cell>
          <cell r="I227">
            <v>2416205</v>
          </cell>
          <cell r="J227">
            <v>3298446</v>
          </cell>
          <cell r="K227">
            <v>3058421</v>
          </cell>
          <cell r="L227">
            <v>2607358</v>
          </cell>
          <cell r="M227">
            <v>2487382</v>
          </cell>
          <cell r="N227">
            <v>2435931</v>
          </cell>
        </row>
        <row r="228">
          <cell r="A228" t="str">
            <v>Potomac Electric Power Company</v>
          </cell>
          <cell r="E228">
            <v>3475417</v>
          </cell>
          <cell r="F228">
            <v>3203165</v>
          </cell>
          <cell r="G228">
            <v>2907242</v>
          </cell>
          <cell r="H228">
            <v>2739553</v>
          </cell>
          <cell r="I228">
            <v>2533342</v>
          </cell>
          <cell r="J228">
            <v>3462051</v>
          </cell>
          <cell r="K228">
            <v>3187692</v>
          </cell>
          <cell r="L228">
            <v>2888395</v>
          </cell>
          <cell r="M228">
            <v>2738973</v>
          </cell>
          <cell r="N228">
            <v>2544968</v>
          </cell>
        </row>
        <row r="229">
          <cell r="A229" t="str">
            <v>PPL Corporation</v>
          </cell>
          <cell r="E229">
            <v>11749675</v>
          </cell>
          <cell r="F229">
            <v>10858136</v>
          </cell>
          <cell r="G229">
            <v>10173787</v>
          </cell>
          <cell r="H229">
            <v>9593077</v>
          </cell>
          <cell r="I229">
            <v>8879724</v>
          </cell>
          <cell r="J229">
            <v>9174597</v>
          </cell>
          <cell r="K229">
            <v>8923891</v>
          </cell>
          <cell r="L229">
            <v>8674840</v>
          </cell>
          <cell r="M229">
            <v>7875068</v>
          </cell>
          <cell r="N229">
            <v>7384740</v>
          </cell>
        </row>
        <row r="230">
          <cell r="A230" t="str">
            <v>PPL Electric Utilities Corporation</v>
          </cell>
          <cell r="E230">
            <v>5738374</v>
          </cell>
          <cell r="F230">
            <v>5124164</v>
          </cell>
          <cell r="G230">
            <v>4832811</v>
          </cell>
          <cell r="H230">
            <v>4459941</v>
          </cell>
          <cell r="I230">
            <v>3991632</v>
          </cell>
          <cell r="J230">
            <v>4516446</v>
          </cell>
          <cell r="K230">
            <v>4266162</v>
          </cell>
          <cell r="L230">
            <v>4015201</v>
          </cell>
          <cell r="M230">
            <v>3721069</v>
          </cell>
          <cell r="N230">
            <v>3322539</v>
          </cell>
        </row>
        <row r="231">
          <cell r="A231" t="str">
            <v>Public Gas Company, Inc.</v>
          </cell>
          <cell r="E231" t="str">
            <v>NA</v>
          </cell>
          <cell r="F231" t="str">
            <v>NA</v>
          </cell>
          <cell r="G231" t="str">
            <v>NA</v>
          </cell>
          <cell r="H231" t="str">
            <v>NA</v>
          </cell>
          <cell r="I231" t="str">
            <v>NA</v>
          </cell>
          <cell r="J231" t="str">
            <v>NA</v>
          </cell>
          <cell r="K231" t="str">
            <v>NA</v>
          </cell>
          <cell r="L231" t="str">
            <v>NA</v>
          </cell>
          <cell r="M231" t="str">
            <v>NA</v>
          </cell>
          <cell r="N231" t="str">
            <v>NA</v>
          </cell>
        </row>
        <row r="232">
          <cell r="A232" t="str">
            <v>Public Service Company of Colorado</v>
          </cell>
          <cell r="E232">
            <v>8444058</v>
          </cell>
          <cell r="F232">
            <v>7591737</v>
          </cell>
          <cell r="G232">
            <v>6996196</v>
          </cell>
          <cell r="H232">
            <v>6298264</v>
          </cell>
          <cell r="I232">
            <v>5828323</v>
          </cell>
          <cell r="J232">
            <v>6516852</v>
          </cell>
          <cell r="K232">
            <v>5769970</v>
          </cell>
          <cell r="L232">
            <v>5426223</v>
          </cell>
          <cell r="M232">
            <v>4885966</v>
          </cell>
          <cell r="N232">
            <v>4486528</v>
          </cell>
        </row>
        <row r="233">
          <cell r="A233" t="str">
            <v>Public Service Company of New Hampshire</v>
          </cell>
          <cell r="E233">
            <v>1592713</v>
          </cell>
          <cell r="F233">
            <v>1542539</v>
          </cell>
          <cell r="G233">
            <v>1391733</v>
          </cell>
          <cell r="H233">
            <v>1302541</v>
          </cell>
          <cell r="I233">
            <v>1350594</v>
          </cell>
          <cell r="J233">
            <v>1651367</v>
          </cell>
          <cell r="K233">
            <v>1627559</v>
          </cell>
          <cell r="L233">
            <v>1521662</v>
          </cell>
          <cell r="M233">
            <v>1415349</v>
          </cell>
          <cell r="N233">
            <v>1006481</v>
          </cell>
        </row>
        <row r="234">
          <cell r="A234" t="str">
            <v>Public Service Company of New Mexico</v>
          </cell>
          <cell r="E234">
            <v>1971482</v>
          </cell>
          <cell r="F234">
            <v>1816352</v>
          </cell>
          <cell r="G234">
            <v>1460928</v>
          </cell>
          <cell r="H234">
            <v>1408888</v>
          </cell>
          <cell r="I234">
            <v>1433702</v>
          </cell>
          <cell r="J234">
            <v>1890596</v>
          </cell>
          <cell r="K234">
            <v>1705508</v>
          </cell>
          <cell r="L234">
            <v>1755416</v>
          </cell>
          <cell r="M234">
            <v>1665324</v>
          </cell>
          <cell r="N234">
            <v>1665246</v>
          </cell>
        </row>
        <row r="235">
          <cell r="A235" t="str">
            <v>Public Service Company of North Carolina, Incorporated</v>
          </cell>
          <cell r="E235" t="str">
            <v>NA</v>
          </cell>
          <cell r="F235">
            <v>1192151</v>
          </cell>
          <cell r="G235">
            <v>1008195</v>
          </cell>
          <cell r="H235">
            <v>860689</v>
          </cell>
          <cell r="I235">
            <v>808513</v>
          </cell>
          <cell r="J235" t="str">
            <v>NA</v>
          </cell>
          <cell r="K235">
            <v>650000</v>
          </cell>
          <cell r="L235">
            <v>600000</v>
          </cell>
          <cell r="M235">
            <v>700000</v>
          </cell>
          <cell r="N235">
            <v>600000</v>
          </cell>
        </row>
        <row r="236">
          <cell r="A236" t="str">
            <v>Public Service Company of Oklahoma</v>
          </cell>
          <cell r="E236">
            <v>2291603</v>
          </cell>
          <cell r="F236">
            <v>1545605</v>
          </cell>
          <cell r="G236">
            <v>1373407</v>
          </cell>
          <cell r="H236">
            <v>1248093</v>
          </cell>
          <cell r="I236">
            <v>1215336</v>
          </cell>
          <cell r="J236">
            <v>1924124</v>
          </cell>
          <cell r="K236">
            <v>1377495</v>
          </cell>
          <cell r="L236">
            <v>1390401</v>
          </cell>
          <cell r="M236">
            <v>1290562</v>
          </cell>
          <cell r="N236">
            <v>1290709</v>
          </cell>
        </row>
        <row r="237">
          <cell r="A237" t="str">
            <v>Public Service Electric and Gas Company</v>
          </cell>
          <cell r="E237">
            <v>14598826</v>
          </cell>
          <cell r="F237">
            <v>13162115</v>
          </cell>
          <cell r="G237">
            <v>11943378</v>
          </cell>
          <cell r="H237">
            <v>10948603</v>
          </cell>
          <cell r="I237">
            <v>9903935</v>
          </cell>
          <cell r="J237">
            <v>11860986</v>
          </cell>
          <cell r="K237">
            <v>10970543</v>
          </cell>
          <cell r="L237">
            <v>9883099</v>
          </cell>
          <cell r="M237">
            <v>9235548</v>
          </cell>
          <cell r="N237">
            <v>8637805</v>
          </cell>
        </row>
        <row r="238">
          <cell r="A238" t="str">
            <v>Public Service Enterprise Group Incorporated</v>
          </cell>
          <cell r="E238">
            <v>14598826</v>
          </cell>
          <cell r="F238">
            <v>13162115</v>
          </cell>
          <cell r="G238">
            <v>11943378</v>
          </cell>
          <cell r="H238">
            <v>10948603</v>
          </cell>
          <cell r="I238">
            <v>9903935</v>
          </cell>
          <cell r="J238">
            <v>11860986</v>
          </cell>
          <cell r="K238">
            <v>10970543</v>
          </cell>
          <cell r="L238">
            <v>9883099</v>
          </cell>
          <cell r="M238">
            <v>9235548</v>
          </cell>
          <cell r="N238">
            <v>8637805</v>
          </cell>
        </row>
        <row r="239">
          <cell r="A239" t="str">
            <v>Puget Energy, Inc.</v>
          </cell>
          <cell r="E239">
            <v>4355433</v>
          </cell>
          <cell r="F239">
            <v>4181410</v>
          </cell>
          <cell r="G239">
            <v>4048678</v>
          </cell>
          <cell r="H239">
            <v>3707924</v>
          </cell>
          <cell r="I239">
            <v>3601124</v>
          </cell>
          <cell r="J239">
            <v>4807532</v>
          </cell>
          <cell r="K239">
            <v>4360963</v>
          </cell>
          <cell r="L239">
            <v>4360496</v>
          </cell>
          <cell r="M239">
            <v>3917010</v>
          </cell>
          <cell r="N239">
            <v>3772101</v>
          </cell>
        </row>
        <row r="240">
          <cell r="A240" t="str">
            <v>Puget Sound Energy, Inc.</v>
          </cell>
          <cell r="E240">
            <v>4355433</v>
          </cell>
          <cell r="F240">
            <v>4181410</v>
          </cell>
          <cell r="G240">
            <v>4048678</v>
          </cell>
          <cell r="H240">
            <v>3707924</v>
          </cell>
          <cell r="I240">
            <v>3601124</v>
          </cell>
          <cell r="J240">
            <v>4807532</v>
          </cell>
          <cell r="K240">
            <v>4360963</v>
          </cell>
          <cell r="L240">
            <v>4360496</v>
          </cell>
          <cell r="M240">
            <v>3917010</v>
          </cell>
          <cell r="N240">
            <v>3772101</v>
          </cell>
        </row>
        <row r="241">
          <cell r="A241" t="str">
            <v>Questar Gas Company</v>
          </cell>
          <cell r="E241">
            <v>1245698</v>
          </cell>
          <cell r="F241">
            <v>1222984</v>
          </cell>
          <cell r="G241">
            <v>1105607</v>
          </cell>
          <cell r="H241">
            <v>1011808</v>
          </cell>
          <cell r="I241">
            <v>725011</v>
          </cell>
          <cell r="J241">
            <v>1000000</v>
          </cell>
          <cell r="K241">
            <v>750000</v>
          </cell>
          <cell r="L241">
            <v>750000</v>
          </cell>
          <cell r="M241">
            <v>750000</v>
          </cell>
          <cell r="N241">
            <v>720000</v>
          </cell>
        </row>
        <row r="242">
          <cell r="A242" t="str">
            <v>Roanoke Gas Company</v>
          </cell>
          <cell r="E242" t="str">
            <v>NA</v>
          </cell>
          <cell r="F242" t="str">
            <v>NA</v>
          </cell>
          <cell r="G242">
            <v>80252</v>
          </cell>
          <cell r="H242">
            <v>77467</v>
          </cell>
          <cell r="I242">
            <v>59494</v>
          </cell>
          <cell r="J242" t="str">
            <v>NA</v>
          </cell>
          <cell r="K242" t="str">
            <v>NA</v>
          </cell>
          <cell r="L242">
            <v>63248</v>
          </cell>
          <cell r="M242">
            <v>51378</v>
          </cell>
          <cell r="N242">
            <v>54911</v>
          </cell>
        </row>
        <row r="243">
          <cell r="A243" t="str">
            <v>Rochester Gas and Electric Co</v>
          </cell>
          <cell r="E243">
            <v>1279046</v>
          </cell>
          <cell r="F243">
            <v>1219722</v>
          </cell>
          <cell r="G243">
            <v>1104346</v>
          </cell>
          <cell r="H243">
            <v>1006097</v>
          </cell>
          <cell r="I243">
            <v>947595</v>
          </cell>
          <cell r="J243">
            <v>1376996</v>
          </cell>
          <cell r="K243">
            <v>1251968</v>
          </cell>
          <cell r="L243">
            <v>1051940</v>
          </cell>
          <cell r="M243">
            <v>1051862</v>
          </cell>
          <cell r="N243">
            <v>961573</v>
          </cell>
        </row>
        <row r="244">
          <cell r="A244" t="str">
            <v>Rockland Electric Company</v>
          </cell>
          <cell r="E244">
            <v>350333</v>
          </cell>
          <cell r="F244">
            <v>331456</v>
          </cell>
          <cell r="G244">
            <v>308412</v>
          </cell>
          <cell r="H244">
            <v>287482</v>
          </cell>
          <cell r="I244">
            <v>272915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A245" t="str">
            <v>San Diego Gas &amp; Electric Company</v>
          </cell>
          <cell r="E245">
            <v>8248584</v>
          </cell>
          <cell r="F245">
            <v>7729414</v>
          </cell>
          <cell r="G245">
            <v>7099081</v>
          </cell>
          <cell r="H245">
            <v>6011923</v>
          </cell>
          <cell r="I245">
            <v>5596415</v>
          </cell>
          <cell r="J245">
            <v>6400965</v>
          </cell>
          <cell r="K245">
            <v>6040400</v>
          </cell>
          <cell r="L245">
            <v>5128386</v>
          </cell>
          <cell r="M245">
            <v>4763656</v>
          </cell>
          <cell r="N245">
            <v>4561545</v>
          </cell>
        </row>
        <row r="246">
          <cell r="A246" t="str">
            <v>SCANA Corporation</v>
          </cell>
          <cell r="E246">
            <v>4518909</v>
          </cell>
          <cell r="F246">
            <v>4478421</v>
          </cell>
          <cell r="G246">
            <v>3886003</v>
          </cell>
          <cell r="H246">
            <v>4308798</v>
          </cell>
          <cell r="I246">
            <v>4976393</v>
          </cell>
          <cell r="J246">
            <v>3977975</v>
          </cell>
          <cell r="K246">
            <v>3611097</v>
          </cell>
          <cell r="L246">
            <v>3611001</v>
          </cell>
          <cell r="M246">
            <v>5151386</v>
          </cell>
          <cell r="N246">
            <v>5169149</v>
          </cell>
        </row>
        <row r="247">
          <cell r="A247" t="str">
            <v>Sebring Gas System, Inc</v>
          </cell>
          <cell r="E247">
            <v>2525</v>
          </cell>
          <cell r="F247">
            <v>2065</v>
          </cell>
          <cell r="G247">
            <v>1777</v>
          </cell>
          <cell r="H247">
            <v>1631</v>
          </cell>
          <cell r="I247" t="str">
            <v>NA</v>
          </cell>
          <cell r="J247">
            <v>1264</v>
          </cell>
          <cell r="K247">
            <v>1658</v>
          </cell>
          <cell r="L247">
            <v>1622</v>
          </cell>
          <cell r="M247">
            <v>1581</v>
          </cell>
          <cell r="N247" t="str">
            <v>NA</v>
          </cell>
        </row>
        <row r="248">
          <cell r="A248" t="str">
            <v>SEMCO Energy, Inc.</v>
          </cell>
          <cell r="E248" t="str">
            <v>NA</v>
          </cell>
          <cell r="F248" t="str">
            <v>NA</v>
          </cell>
          <cell r="G248" t="str">
            <v>NA</v>
          </cell>
          <cell r="H248" t="str">
            <v>NA</v>
          </cell>
          <cell r="I248" t="str">
            <v>NA</v>
          </cell>
          <cell r="J248" t="str">
            <v>NA</v>
          </cell>
          <cell r="K248" t="str">
            <v>NA</v>
          </cell>
          <cell r="L248" t="str">
            <v>NA</v>
          </cell>
          <cell r="M248" t="str">
            <v>NA</v>
          </cell>
          <cell r="N248" t="str">
            <v>NA</v>
          </cell>
        </row>
        <row r="249">
          <cell r="A249" t="str">
            <v>Sempra</v>
          </cell>
          <cell r="E249">
            <v>20959958</v>
          </cell>
          <cell r="F249">
            <v>18889972</v>
          </cell>
          <cell r="G249">
            <v>17236478</v>
          </cell>
          <cell r="H249">
            <v>14635507</v>
          </cell>
          <cell r="I249">
            <v>5596415</v>
          </cell>
          <cell r="J249">
            <v>14698963</v>
          </cell>
          <cell r="K249">
            <v>14414934</v>
          </cell>
          <cell r="L249">
            <v>12280839</v>
          </cell>
          <cell r="M249">
            <v>10641247</v>
          </cell>
          <cell r="N249">
            <v>4561545</v>
          </cell>
        </row>
        <row r="250">
          <cell r="A250" t="str">
            <v>Sempra Texas Holdings Corporation</v>
          </cell>
          <cell r="E250" t="str">
            <v>NA</v>
          </cell>
          <cell r="F250" t="str">
            <v>NA</v>
          </cell>
          <cell r="G250" t="str">
            <v>NA</v>
          </cell>
          <cell r="H250">
            <v>8623583</v>
          </cell>
          <cell r="I250">
            <v>8014827</v>
          </cell>
          <cell r="J250" t="str">
            <v>NA</v>
          </cell>
          <cell r="K250" t="str">
            <v>NA</v>
          </cell>
          <cell r="L250" t="str">
            <v>NA</v>
          </cell>
          <cell r="M250">
            <v>5877591</v>
          </cell>
          <cell r="N250">
            <v>5602504</v>
          </cell>
        </row>
        <row r="251">
          <cell r="A251" t="str">
            <v>Sharyland Utilities, L.L.C.</v>
          </cell>
          <cell r="E251" t="str">
            <v>NA</v>
          </cell>
          <cell r="F251" t="str">
            <v>NA</v>
          </cell>
          <cell r="G251" t="str">
            <v>NA</v>
          </cell>
          <cell r="H251">
            <v>125178</v>
          </cell>
          <cell r="I251">
            <v>134557</v>
          </cell>
          <cell r="J251" t="str">
            <v>NA</v>
          </cell>
          <cell r="K251" t="str">
            <v>NA</v>
          </cell>
          <cell r="L251" t="str">
            <v>NA</v>
          </cell>
          <cell r="M251">
            <v>155342</v>
          </cell>
          <cell r="N251">
            <v>158834</v>
          </cell>
        </row>
        <row r="252">
          <cell r="A252" t="str">
            <v>Sierra Pacific Power Company</v>
          </cell>
          <cell r="E252">
            <v>1535003</v>
          </cell>
          <cell r="F252">
            <v>1411051</v>
          </cell>
          <cell r="G252">
            <v>1320975</v>
          </cell>
          <cell r="H252">
            <v>1263870</v>
          </cell>
          <cell r="I252">
            <v>1171893</v>
          </cell>
          <cell r="J252">
            <v>1170993</v>
          </cell>
          <cell r="K252">
            <v>1171890</v>
          </cell>
          <cell r="L252">
            <v>1142786</v>
          </cell>
          <cell r="M252">
            <v>1127633</v>
          </cell>
          <cell r="N252">
            <v>1128529</v>
          </cell>
        </row>
        <row r="253">
          <cell r="A253" t="str">
            <v>Silver Run Electric, LLC</v>
          </cell>
          <cell r="E253">
            <v>86579</v>
          </cell>
          <cell r="F253">
            <v>86046</v>
          </cell>
          <cell r="G253" t="str">
            <v>NA</v>
          </cell>
          <cell r="H253" t="str">
            <v>NA</v>
          </cell>
          <cell r="I253" t="str">
            <v>NA</v>
          </cell>
          <cell r="J253">
            <v>68850</v>
          </cell>
          <cell r="K253">
            <v>71600</v>
          </cell>
          <cell r="L253" t="str">
            <v>NA</v>
          </cell>
          <cell r="M253" t="str">
            <v>NA</v>
          </cell>
          <cell r="N253" t="str">
            <v>NA</v>
          </cell>
        </row>
        <row r="254">
          <cell r="A254" t="str">
            <v>South Jersey Gas Company</v>
          </cell>
          <cell r="E254" t="str">
            <v>NA</v>
          </cell>
          <cell r="F254" t="str">
            <v>NA</v>
          </cell>
          <cell r="G254">
            <v>1089897</v>
          </cell>
          <cell r="H254">
            <v>1008021</v>
          </cell>
          <cell r="I254">
            <v>921432</v>
          </cell>
          <cell r="J254" t="str">
            <v>NA</v>
          </cell>
          <cell r="K254" t="str">
            <v>NA</v>
          </cell>
          <cell r="L254">
            <v>547161</v>
          </cell>
          <cell r="M254">
            <v>874507</v>
          </cell>
          <cell r="N254">
            <v>765364</v>
          </cell>
        </row>
        <row r="255">
          <cell r="A255" t="str">
            <v>Southern California Edison Company</v>
          </cell>
          <cell r="E255">
            <v>19826178</v>
          </cell>
          <cell r="F255">
            <v>18650477</v>
          </cell>
          <cell r="G255">
            <v>17827270</v>
          </cell>
          <cell r="H255">
            <v>13785814</v>
          </cell>
          <cell r="I255">
            <v>14671722</v>
          </cell>
          <cell r="J255">
            <v>21402906</v>
          </cell>
          <cell r="K255">
            <v>17320179</v>
          </cell>
          <cell r="L255">
            <v>15316326</v>
          </cell>
          <cell r="M255">
            <v>13064361</v>
          </cell>
          <cell r="N255">
            <v>10983469</v>
          </cell>
        </row>
        <row r="256">
          <cell r="A256" t="str">
            <v>Southern California Gas Company</v>
          </cell>
          <cell r="E256" t="str">
            <v>NA</v>
          </cell>
          <cell r="F256" t="str">
            <v>NA</v>
          </cell>
          <cell r="G256">
            <v>4747847</v>
          </cell>
          <cell r="H256">
            <v>4258206</v>
          </cell>
          <cell r="I256">
            <v>3907687</v>
          </cell>
          <cell r="J256" t="str">
            <v>NA</v>
          </cell>
          <cell r="K256" t="str">
            <v>NA</v>
          </cell>
          <cell r="L256">
            <v>3802076</v>
          </cell>
          <cell r="M256">
            <v>3452341</v>
          </cell>
          <cell r="N256">
            <v>3002439</v>
          </cell>
        </row>
        <row r="257">
          <cell r="A257" t="str">
            <v>Southern Indiana Gas and Electric Company</v>
          </cell>
          <cell r="E257">
            <v>1204895</v>
          </cell>
          <cell r="F257">
            <v>1125478</v>
          </cell>
          <cell r="G257">
            <v>1106555</v>
          </cell>
          <cell r="H257">
            <v>1045044</v>
          </cell>
          <cell r="I257">
            <v>891564</v>
          </cell>
          <cell r="J257">
            <v>932329</v>
          </cell>
          <cell r="K257">
            <v>861880</v>
          </cell>
          <cell r="L257">
            <v>780275</v>
          </cell>
          <cell r="M257">
            <v>740213</v>
          </cell>
          <cell r="N257">
            <v>687584</v>
          </cell>
        </row>
        <row r="258">
          <cell r="A258" t="str">
            <v>Southwest Gas Corporation</v>
          </cell>
          <cell r="E258">
            <v>2527937</v>
          </cell>
          <cell r="F258">
            <v>2233468</v>
          </cell>
          <cell r="G258">
            <v>2005152</v>
          </cell>
          <cell r="H258">
            <v>1782459</v>
          </cell>
          <cell r="I258">
            <v>1609999</v>
          </cell>
          <cell r="J258">
            <v>2457853</v>
          </cell>
          <cell r="K258">
            <v>2452422</v>
          </cell>
          <cell r="L258">
            <v>2002424</v>
          </cell>
          <cell r="M258">
            <v>1827057</v>
          </cell>
          <cell r="N258">
            <v>1527133</v>
          </cell>
        </row>
        <row r="259">
          <cell r="A259" t="str">
            <v>Southwestern Electric Power Company</v>
          </cell>
          <cell r="E259">
            <v>3149971</v>
          </cell>
          <cell r="F259">
            <v>2626213</v>
          </cell>
          <cell r="G259">
            <v>2440486</v>
          </cell>
          <cell r="H259">
            <v>2315251</v>
          </cell>
          <cell r="I259">
            <v>2234770</v>
          </cell>
          <cell r="J259">
            <v>3318717</v>
          </cell>
          <cell r="K259">
            <v>2545782</v>
          </cell>
          <cell r="L259">
            <v>2560456</v>
          </cell>
          <cell r="M259">
            <v>2613646</v>
          </cell>
          <cell r="N259">
            <v>2370937</v>
          </cell>
        </row>
        <row r="260">
          <cell r="A260" t="str">
            <v>Southwestern Public Service Company</v>
          </cell>
          <cell r="E260">
            <v>3602591</v>
          </cell>
          <cell r="F260">
            <v>3297611</v>
          </cell>
          <cell r="G260">
            <v>2884448</v>
          </cell>
          <cell r="H260">
            <v>2536626</v>
          </cell>
          <cell r="I260">
            <v>2130364</v>
          </cell>
          <cell r="J260">
            <v>3040458</v>
          </cell>
          <cell r="K260">
            <v>2790290</v>
          </cell>
          <cell r="L260">
            <v>2442933</v>
          </cell>
          <cell r="M260">
            <v>2146459</v>
          </cell>
          <cell r="N260">
            <v>1848254</v>
          </cell>
        </row>
        <row r="261">
          <cell r="A261" t="str">
            <v>Spire Alabama Inc.</v>
          </cell>
          <cell r="E261" t="str">
            <v>NA</v>
          </cell>
          <cell r="F261" t="str">
            <v>NA</v>
          </cell>
          <cell r="G261" t="str">
            <v>NA</v>
          </cell>
          <cell r="H261" t="str">
            <v>NA</v>
          </cell>
          <cell r="I261" t="str">
            <v>NA</v>
          </cell>
          <cell r="J261" t="str">
            <v>NA</v>
          </cell>
          <cell r="K261" t="str">
            <v>NA</v>
          </cell>
          <cell r="L261" t="str">
            <v>NA</v>
          </cell>
          <cell r="M261" t="str">
            <v>NA</v>
          </cell>
          <cell r="N261" t="str">
            <v>NA</v>
          </cell>
        </row>
        <row r="262">
          <cell r="A262" t="str">
            <v>Spire Gulf Inc.</v>
          </cell>
          <cell r="E262" t="str">
            <v>NA</v>
          </cell>
          <cell r="F262">
            <v>69566</v>
          </cell>
          <cell r="G262">
            <v>60019</v>
          </cell>
          <cell r="H262">
            <v>50958</v>
          </cell>
          <cell r="I262">
            <v>44027</v>
          </cell>
          <cell r="J262" t="str">
            <v>NA</v>
          </cell>
          <cell r="K262">
            <v>82000</v>
          </cell>
          <cell r="L262">
            <v>101399</v>
          </cell>
          <cell r="M262">
            <v>61511</v>
          </cell>
          <cell r="N262">
            <v>61461</v>
          </cell>
        </row>
        <row r="263">
          <cell r="A263" t="str">
            <v>Spire Mississippi Inc.</v>
          </cell>
          <cell r="E263" t="str">
            <v>NA</v>
          </cell>
          <cell r="F263">
            <v>14351</v>
          </cell>
          <cell r="G263">
            <v>12571</v>
          </cell>
          <cell r="H263">
            <v>11157</v>
          </cell>
          <cell r="I263">
            <v>10634</v>
          </cell>
          <cell r="J263" t="str">
            <v>NA</v>
          </cell>
          <cell r="K263">
            <v>0</v>
          </cell>
          <cell r="L263">
            <v>0</v>
          </cell>
          <cell r="M263">
            <v>0</v>
          </cell>
          <cell r="N263">
            <v>5000</v>
          </cell>
        </row>
        <row r="264">
          <cell r="A264" t="str">
            <v>Spire Missouri Inc.</v>
          </cell>
          <cell r="E264">
            <v>1577883</v>
          </cell>
          <cell r="F264">
            <v>1435139</v>
          </cell>
          <cell r="G264">
            <v>1339370</v>
          </cell>
          <cell r="H264">
            <v>1259861</v>
          </cell>
          <cell r="I264">
            <v>1170976</v>
          </cell>
          <cell r="J264">
            <v>1346231</v>
          </cell>
          <cell r="K264">
            <v>1096969</v>
          </cell>
          <cell r="L264">
            <v>928874</v>
          </cell>
          <cell r="M264">
            <v>828747</v>
          </cell>
          <cell r="N264">
            <v>878547</v>
          </cell>
        </row>
        <row r="265">
          <cell r="A265" t="str">
            <v>St. Joe Natural Gas Co, Inc.</v>
          </cell>
          <cell r="E265">
            <v>3649</v>
          </cell>
          <cell r="F265">
            <v>3309</v>
          </cell>
          <cell r="G265">
            <v>2949</v>
          </cell>
          <cell r="H265">
            <v>3058</v>
          </cell>
          <cell r="I265">
            <v>2990</v>
          </cell>
          <cell r="J265">
            <v>720</v>
          </cell>
          <cell r="K265">
            <v>790</v>
          </cell>
          <cell r="L265">
            <v>790</v>
          </cell>
          <cell r="M265">
            <v>720</v>
          </cell>
          <cell r="N265">
            <v>420</v>
          </cell>
        </row>
        <row r="266">
          <cell r="A266" t="str">
            <v>St. Lawrence Gas Company, Inc.</v>
          </cell>
          <cell r="E266">
            <v>12694</v>
          </cell>
          <cell r="F266">
            <v>13140</v>
          </cell>
          <cell r="G266">
            <v>38247</v>
          </cell>
          <cell r="H266">
            <v>35879</v>
          </cell>
          <cell r="I266">
            <v>33727</v>
          </cell>
          <cell r="J266">
            <v>0</v>
          </cell>
          <cell r="K266">
            <v>0</v>
          </cell>
          <cell r="L266">
            <v>0</v>
          </cell>
          <cell r="M266">
            <v>7000</v>
          </cell>
          <cell r="N266">
            <v>7000</v>
          </cell>
        </row>
        <row r="267">
          <cell r="A267" t="str">
            <v>Suburban Natural Gas Company</v>
          </cell>
          <cell r="E267">
            <v>17903</v>
          </cell>
          <cell r="F267">
            <v>16954</v>
          </cell>
          <cell r="G267">
            <v>16020</v>
          </cell>
          <cell r="H267">
            <v>16952</v>
          </cell>
          <cell r="I267">
            <v>17178</v>
          </cell>
          <cell r="J267">
            <v>9762</v>
          </cell>
          <cell r="K267">
            <v>10294</v>
          </cell>
          <cell r="L267">
            <v>11462</v>
          </cell>
          <cell r="M267">
            <v>8517</v>
          </cell>
          <cell r="N267">
            <v>4578</v>
          </cell>
        </row>
        <row r="268">
          <cell r="A268" t="str">
            <v>Summit Natural Gas of Missouri, Inc.</v>
          </cell>
          <cell r="E268">
            <v>305677</v>
          </cell>
          <cell r="F268">
            <v>268133</v>
          </cell>
          <cell r="G268">
            <v>241150</v>
          </cell>
          <cell r="H268">
            <v>147120</v>
          </cell>
          <cell r="I268">
            <v>145081</v>
          </cell>
          <cell r="J268">
            <v>0</v>
          </cell>
          <cell r="K268">
            <v>63</v>
          </cell>
          <cell r="L268">
            <v>15</v>
          </cell>
          <cell r="M268">
            <v>98073</v>
          </cell>
          <cell r="N268">
            <v>97117</v>
          </cell>
        </row>
        <row r="269">
          <cell r="A269" t="str">
            <v>Superior Water, Light and Power Company</v>
          </cell>
          <cell r="E269">
            <v>62190</v>
          </cell>
          <cell r="F269">
            <v>57481</v>
          </cell>
          <cell r="G269">
            <v>54732</v>
          </cell>
          <cell r="H269">
            <v>52061</v>
          </cell>
          <cell r="I269">
            <v>51047</v>
          </cell>
          <cell r="J269">
            <v>44500</v>
          </cell>
          <cell r="K269">
            <v>39500</v>
          </cell>
          <cell r="L269">
            <v>39500</v>
          </cell>
          <cell r="M269">
            <v>39500</v>
          </cell>
          <cell r="N269">
            <v>27500</v>
          </cell>
        </row>
        <row r="270">
          <cell r="A270" t="str">
            <v>Sycamore Gas Company</v>
          </cell>
          <cell r="E270" t="str">
            <v>NA</v>
          </cell>
          <cell r="F270">
            <v>29197</v>
          </cell>
          <cell r="G270">
            <v>27365</v>
          </cell>
          <cell r="H270">
            <v>26048</v>
          </cell>
          <cell r="I270">
            <v>25026</v>
          </cell>
          <cell r="J270" t="str">
            <v>NA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A271" t="str">
            <v>Tampa Electric Company</v>
          </cell>
          <cell r="E271">
            <v>4005618</v>
          </cell>
          <cell r="F271">
            <v>3553800</v>
          </cell>
          <cell r="G271">
            <v>3163752</v>
          </cell>
          <cell r="H271">
            <v>2866399</v>
          </cell>
          <cell r="I271">
            <v>2584857</v>
          </cell>
          <cell r="J271">
            <v>2895256</v>
          </cell>
          <cell r="K271">
            <v>2558080</v>
          </cell>
          <cell r="L271">
            <v>2557704</v>
          </cell>
          <cell r="M271">
            <v>2285764</v>
          </cell>
          <cell r="N271">
            <v>1918150</v>
          </cell>
        </row>
        <row r="272">
          <cell r="A272" t="str">
            <v>TECO Energy, Inc.</v>
          </cell>
          <cell r="E272">
            <v>4005618</v>
          </cell>
          <cell r="F272">
            <v>3553800</v>
          </cell>
          <cell r="G272">
            <v>3163752</v>
          </cell>
          <cell r="H272">
            <v>2866399</v>
          </cell>
          <cell r="I272">
            <v>2584857</v>
          </cell>
          <cell r="J272">
            <v>2895256</v>
          </cell>
          <cell r="K272">
            <v>2558080</v>
          </cell>
          <cell r="L272">
            <v>2557704</v>
          </cell>
          <cell r="M272">
            <v>2285764</v>
          </cell>
          <cell r="N272">
            <v>1918150</v>
          </cell>
        </row>
        <row r="273">
          <cell r="A273" t="str">
            <v>Texas Gas Service Company, Inc.</v>
          </cell>
          <cell r="E273" t="str">
            <v>NA</v>
          </cell>
          <cell r="F273">
            <v>822162</v>
          </cell>
          <cell r="G273">
            <v>766564</v>
          </cell>
          <cell r="H273">
            <v>719969</v>
          </cell>
          <cell r="I273">
            <v>626294</v>
          </cell>
          <cell r="J273" t="str">
            <v>NA</v>
          </cell>
          <cell r="K273">
            <v>548300</v>
          </cell>
          <cell r="L273">
            <v>445800</v>
          </cell>
          <cell r="M273">
            <v>442200</v>
          </cell>
          <cell r="N273">
            <v>367700</v>
          </cell>
        </row>
        <row r="274">
          <cell r="A274" t="str">
            <v>Texas-New Mexico Power Company</v>
          </cell>
          <cell r="E274" t="str">
            <v>NA</v>
          </cell>
          <cell r="F274">
            <v>825720</v>
          </cell>
          <cell r="G274">
            <v>754638</v>
          </cell>
          <cell r="H274">
            <v>674093</v>
          </cell>
          <cell r="I274">
            <v>634405</v>
          </cell>
          <cell r="J274" t="str">
            <v>NA</v>
          </cell>
          <cell r="K274">
            <v>860441</v>
          </cell>
          <cell r="L274">
            <v>676216</v>
          </cell>
          <cell r="M274">
            <v>579192</v>
          </cell>
          <cell r="N274">
            <v>484560</v>
          </cell>
        </row>
        <row r="275">
          <cell r="A275" t="str">
            <v>The AES Corporation</v>
          </cell>
          <cell r="E275">
            <v>2533099</v>
          </cell>
          <cell r="F275">
            <v>2101243</v>
          </cell>
          <cell r="G275">
            <v>1957731</v>
          </cell>
          <cell r="H275">
            <v>1934159</v>
          </cell>
          <cell r="I275">
            <v>1756842</v>
          </cell>
          <cell r="J275">
            <v>2377449</v>
          </cell>
          <cell r="K275">
            <v>2282552</v>
          </cell>
          <cell r="L275">
            <v>2287473</v>
          </cell>
          <cell r="M275">
            <v>2389902</v>
          </cell>
          <cell r="N275">
            <v>2348778</v>
          </cell>
        </row>
        <row r="276">
          <cell r="A276" t="str">
            <v>The Berkshire Gas Company</v>
          </cell>
          <cell r="E276">
            <v>137418</v>
          </cell>
          <cell r="F276">
            <v>123053</v>
          </cell>
          <cell r="G276">
            <v>120668</v>
          </cell>
          <cell r="H276">
            <v>113069</v>
          </cell>
          <cell r="I276">
            <v>110061</v>
          </cell>
          <cell r="J276">
            <v>60000</v>
          </cell>
          <cell r="K276">
            <v>70656</v>
          </cell>
          <cell r="L276">
            <v>69546</v>
          </cell>
          <cell r="M276">
            <v>69253</v>
          </cell>
          <cell r="N276">
            <v>55713</v>
          </cell>
        </row>
        <row r="277">
          <cell r="A277" t="str">
            <v>The Cleveland Electric Illuminating Company</v>
          </cell>
          <cell r="E277">
            <v>1584903</v>
          </cell>
          <cell r="F277">
            <v>1588754</v>
          </cell>
          <cell r="G277">
            <v>1535230</v>
          </cell>
          <cell r="H277">
            <v>1551856</v>
          </cell>
          <cell r="I277">
            <v>1541182</v>
          </cell>
          <cell r="J277">
            <v>1498154</v>
          </cell>
          <cell r="K277">
            <v>1497880</v>
          </cell>
          <cell r="L277">
            <v>1247606</v>
          </cell>
          <cell r="M277">
            <v>1247332</v>
          </cell>
          <cell r="N277">
            <v>1247299</v>
          </cell>
        </row>
        <row r="278">
          <cell r="A278" t="str">
            <v>The Connecticut Light and Power Company</v>
          </cell>
          <cell r="E278">
            <v>5414568</v>
          </cell>
          <cell r="F278">
            <v>5160985</v>
          </cell>
          <cell r="G278">
            <v>4504025</v>
          </cell>
          <cell r="H278">
            <v>4315518</v>
          </cell>
          <cell r="I278">
            <v>3701779</v>
          </cell>
          <cell r="J278">
            <v>4242913</v>
          </cell>
          <cell r="K278">
            <v>3941242</v>
          </cell>
          <cell r="L278">
            <v>3543166</v>
          </cell>
          <cell r="M278">
            <v>3275576</v>
          </cell>
          <cell r="N278">
            <v>3076786</v>
          </cell>
        </row>
        <row r="279">
          <cell r="A279" t="str">
            <v>The Dayton Power and Light Company</v>
          </cell>
          <cell r="E279">
            <v>781988</v>
          </cell>
          <cell r="F279">
            <v>616569</v>
          </cell>
          <cell r="G279">
            <v>473504</v>
          </cell>
          <cell r="H279">
            <v>445143</v>
          </cell>
          <cell r="I279">
            <v>330582</v>
          </cell>
          <cell r="J279">
            <v>579503</v>
          </cell>
          <cell r="K279">
            <v>579758</v>
          </cell>
          <cell r="L279">
            <v>579829</v>
          </cell>
          <cell r="M279">
            <v>592375</v>
          </cell>
          <cell r="N279">
            <v>656331</v>
          </cell>
        </row>
        <row r="280">
          <cell r="A280" t="str">
            <v>The East Ohio Gas Company</v>
          </cell>
          <cell r="E280">
            <v>2867440</v>
          </cell>
          <cell r="F280">
            <v>2702808</v>
          </cell>
          <cell r="G280">
            <v>2495689</v>
          </cell>
          <cell r="H280">
            <v>1728096</v>
          </cell>
          <cell r="I280">
            <v>1539799</v>
          </cell>
          <cell r="J280">
            <v>1787304</v>
          </cell>
          <cell r="K280">
            <v>1786828</v>
          </cell>
          <cell r="L280">
            <v>1665000</v>
          </cell>
          <cell r="M280">
            <v>1300000</v>
          </cell>
          <cell r="N280">
            <v>1415000</v>
          </cell>
        </row>
        <row r="281">
          <cell r="A281" t="str">
            <v>The Peoples Gas Light and Coke Company</v>
          </cell>
          <cell r="E281">
            <v>2053521</v>
          </cell>
          <cell r="F281">
            <v>1952758</v>
          </cell>
          <cell r="G281">
            <v>1650642</v>
          </cell>
          <cell r="H281">
            <v>1459276</v>
          </cell>
          <cell r="I281">
            <v>1214739</v>
          </cell>
          <cell r="J281">
            <v>1870000</v>
          </cell>
          <cell r="K281">
            <v>1670000</v>
          </cell>
          <cell r="L281">
            <v>1520000</v>
          </cell>
          <cell r="M281">
            <v>1195000</v>
          </cell>
          <cell r="N281">
            <v>1050000</v>
          </cell>
        </row>
        <row r="282">
          <cell r="A282" t="str">
            <v>The Potomac Edison Company</v>
          </cell>
          <cell r="E282">
            <v>714818</v>
          </cell>
          <cell r="F282">
            <v>636330</v>
          </cell>
          <cell r="G282">
            <v>594250</v>
          </cell>
          <cell r="H282">
            <v>549301</v>
          </cell>
          <cell r="I282">
            <v>532844</v>
          </cell>
          <cell r="J282">
            <v>675000</v>
          </cell>
          <cell r="K282">
            <v>675000</v>
          </cell>
          <cell r="L282">
            <v>500000</v>
          </cell>
          <cell r="M282">
            <v>500000</v>
          </cell>
          <cell r="N282">
            <v>500000</v>
          </cell>
        </row>
        <row r="283">
          <cell r="A283" t="str">
            <v>The Southern Company</v>
          </cell>
          <cell r="E283">
            <v>30186564</v>
          </cell>
          <cell r="F283">
            <v>28429275</v>
          </cell>
          <cell r="G283">
            <v>26049749</v>
          </cell>
          <cell r="H283">
            <v>25710342</v>
          </cell>
          <cell r="I283">
            <v>22068565</v>
          </cell>
          <cell r="J283">
            <v>25108280</v>
          </cell>
          <cell r="K283">
            <v>23363879</v>
          </cell>
          <cell r="L283">
            <v>22041946</v>
          </cell>
          <cell r="M283">
            <v>21121052</v>
          </cell>
          <cell r="N283">
            <v>23084162</v>
          </cell>
        </row>
        <row r="284">
          <cell r="A284" t="str">
            <v>The Southern Connecticut Gas Company</v>
          </cell>
          <cell r="E284">
            <v>519807</v>
          </cell>
          <cell r="F284">
            <v>488522</v>
          </cell>
          <cell r="G284">
            <v>477323</v>
          </cell>
          <cell r="H284">
            <v>436027</v>
          </cell>
          <cell r="I284">
            <v>440446</v>
          </cell>
          <cell r="J284">
            <v>308112</v>
          </cell>
          <cell r="K284">
            <v>270401</v>
          </cell>
          <cell r="L284">
            <v>246311</v>
          </cell>
          <cell r="M284">
            <v>172221</v>
          </cell>
          <cell r="N284">
            <v>173131</v>
          </cell>
        </row>
        <row r="285">
          <cell r="A285" t="str">
            <v>The Toledo Edison Company</v>
          </cell>
          <cell r="E285">
            <v>549769</v>
          </cell>
          <cell r="F285">
            <v>553184</v>
          </cell>
          <cell r="G285">
            <v>518936</v>
          </cell>
          <cell r="H285">
            <v>534008</v>
          </cell>
          <cell r="I285">
            <v>525238</v>
          </cell>
          <cell r="J285">
            <v>449369</v>
          </cell>
          <cell r="K285">
            <v>299758</v>
          </cell>
          <cell r="L285">
            <v>349731</v>
          </cell>
          <cell r="M285">
            <v>349677</v>
          </cell>
          <cell r="N285">
            <v>349623</v>
          </cell>
        </row>
        <row r="286">
          <cell r="A286" t="str">
            <v>The United Illuminating Company</v>
          </cell>
          <cell r="E286">
            <v>1270218</v>
          </cell>
          <cell r="F286">
            <v>1253694</v>
          </cell>
          <cell r="G286">
            <v>1179043</v>
          </cell>
          <cell r="H286">
            <v>1099422</v>
          </cell>
          <cell r="I286">
            <v>933483</v>
          </cell>
          <cell r="J286">
            <v>891960</v>
          </cell>
          <cell r="K286">
            <v>891960</v>
          </cell>
          <cell r="L286">
            <v>866960</v>
          </cell>
          <cell r="M286">
            <v>847960</v>
          </cell>
          <cell r="N286">
            <v>733500</v>
          </cell>
        </row>
        <row r="287">
          <cell r="A287" t="str">
            <v>Transource Maryland, LLC</v>
          </cell>
          <cell r="E287">
            <v>8155</v>
          </cell>
          <cell r="F287">
            <v>7285</v>
          </cell>
          <cell r="G287">
            <v>4165</v>
          </cell>
          <cell r="H287">
            <v>2538</v>
          </cell>
          <cell r="I287" t="str">
            <v>NA</v>
          </cell>
          <cell r="J287">
            <v>8400</v>
          </cell>
          <cell r="K287">
            <v>6400</v>
          </cell>
          <cell r="L287">
            <v>6200</v>
          </cell>
          <cell r="M287">
            <v>3533</v>
          </cell>
          <cell r="N287" t="str">
            <v>NA</v>
          </cell>
        </row>
        <row r="288">
          <cell r="A288" t="str">
            <v>Transource Pennsylvania, LLC</v>
          </cell>
          <cell r="E288">
            <v>27056</v>
          </cell>
          <cell r="F288">
            <v>19915</v>
          </cell>
          <cell r="G288">
            <v>8653</v>
          </cell>
          <cell r="H288">
            <v>6068</v>
          </cell>
          <cell r="I288" t="str">
            <v>NA</v>
          </cell>
          <cell r="J288">
            <v>43000</v>
          </cell>
          <cell r="K288">
            <v>25100</v>
          </cell>
          <cell r="L288">
            <v>12900</v>
          </cell>
          <cell r="M288">
            <v>8407</v>
          </cell>
          <cell r="N288" t="str">
            <v>NA</v>
          </cell>
        </row>
        <row r="289">
          <cell r="A289" t="str">
            <v>Tucson Electric Power Company</v>
          </cell>
          <cell r="E289">
            <v>2531209</v>
          </cell>
          <cell r="F289">
            <v>2341437</v>
          </cell>
          <cell r="G289">
            <v>1978203</v>
          </cell>
          <cell r="H289">
            <v>1819745</v>
          </cell>
          <cell r="I289">
            <v>1664033</v>
          </cell>
          <cell r="J289">
            <v>2150619</v>
          </cell>
          <cell r="K289">
            <v>2077829</v>
          </cell>
          <cell r="L289">
            <v>1612056</v>
          </cell>
          <cell r="M289">
            <v>1626466</v>
          </cell>
          <cell r="N289">
            <v>1463654</v>
          </cell>
        </row>
        <row r="290">
          <cell r="A290" t="str">
            <v>UGI Central Penn Gas, Inc.</v>
          </cell>
          <cell r="E290" t="str">
            <v>NA</v>
          </cell>
          <cell r="F290" t="str">
            <v>NA</v>
          </cell>
          <cell r="G290" t="str">
            <v>NA</v>
          </cell>
          <cell r="H290" t="str">
            <v>NA</v>
          </cell>
          <cell r="I290" t="str">
            <v>NA</v>
          </cell>
          <cell r="J290" t="str">
            <v>NA</v>
          </cell>
          <cell r="K290" t="str">
            <v>NA</v>
          </cell>
          <cell r="L290" t="str">
            <v>NA</v>
          </cell>
          <cell r="M290" t="str">
            <v>NA</v>
          </cell>
          <cell r="N290" t="str">
            <v>NA</v>
          </cell>
        </row>
        <row r="291">
          <cell r="A291" t="str">
            <v>UGI Corporation</v>
          </cell>
          <cell r="E291">
            <v>1461082</v>
          </cell>
          <cell r="F291">
            <v>1297409</v>
          </cell>
          <cell r="G291">
            <v>1243521</v>
          </cell>
          <cell r="H291">
            <v>1138005</v>
          </cell>
          <cell r="I291">
            <v>1042020</v>
          </cell>
          <cell r="J291">
            <v>1290000</v>
          </cell>
          <cell r="K291">
            <v>1121250</v>
          </cell>
          <cell r="L291">
            <v>977500</v>
          </cell>
          <cell r="M291">
            <v>833750</v>
          </cell>
          <cell r="N291">
            <v>860000</v>
          </cell>
        </row>
        <row r="292">
          <cell r="A292" t="str">
            <v>UGI Penn Natural Gas, Inc.</v>
          </cell>
          <cell r="E292" t="str">
            <v>NA</v>
          </cell>
          <cell r="F292" t="str">
            <v>NA</v>
          </cell>
          <cell r="G292" t="str">
            <v>NA</v>
          </cell>
          <cell r="H292" t="str">
            <v>NA</v>
          </cell>
          <cell r="I292">
            <v>299624</v>
          </cell>
          <cell r="J292" t="str">
            <v>NA</v>
          </cell>
          <cell r="K292" t="str">
            <v>NA</v>
          </cell>
          <cell r="L292" t="str">
            <v>NA</v>
          </cell>
          <cell r="M292" t="str">
            <v>NA</v>
          </cell>
          <cell r="N292">
            <v>261698</v>
          </cell>
        </row>
        <row r="293">
          <cell r="A293" t="str">
            <v>UGI Utilities, Inc.</v>
          </cell>
          <cell r="E293">
            <v>1461082</v>
          </cell>
          <cell r="F293">
            <v>1297409</v>
          </cell>
          <cell r="G293">
            <v>1243521</v>
          </cell>
          <cell r="H293">
            <v>1138005</v>
          </cell>
          <cell r="I293">
            <v>1042020</v>
          </cell>
          <cell r="J293">
            <v>1290000</v>
          </cell>
          <cell r="K293">
            <v>1121250</v>
          </cell>
          <cell r="L293">
            <v>977500</v>
          </cell>
          <cell r="M293">
            <v>833750</v>
          </cell>
          <cell r="N293">
            <v>860000</v>
          </cell>
        </row>
        <row r="294">
          <cell r="A294" t="str">
            <v>UIL Holdings Corporation</v>
          </cell>
          <cell r="E294">
            <v>1270218</v>
          </cell>
          <cell r="F294">
            <v>1253694</v>
          </cell>
          <cell r="G294">
            <v>1179043</v>
          </cell>
          <cell r="H294">
            <v>1099422</v>
          </cell>
          <cell r="I294">
            <v>933483</v>
          </cell>
          <cell r="J294">
            <v>891960</v>
          </cell>
          <cell r="K294">
            <v>891960</v>
          </cell>
          <cell r="L294">
            <v>866960</v>
          </cell>
          <cell r="M294">
            <v>847960</v>
          </cell>
          <cell r="N294">
            <v>733500</v>
          </cell>
        </row>
        <row r="295">
          <cell r="A295" t="str">
            <v>Union Electric Company</v>
          </cell>
          <cell r="E295">
            <v>5911362</v>
          </cell>
          <cell r="F295">
            <v>5210465</v>
          </cell>
          <cell r="G295">
            <v>4349486</v>
          </cell>
          <cell r="H295">
            <v>4229748</v>
          </cell>
          <cell r="I295">
            <v>4080977</v>
          </cell>
          <cell r="J295">
            <v>5409650</v>
          </cell>
          <cell r="K295">
            <v>4884527</v>
          </cell>
          <cell r="L295">
            <v>3956959</v>
          </cell>
          <cell r="M295">
            <v>3751502</v>
          </cell>
          <cell r="N295">
            <v>3704909</v>
          </cell>
        </row>
        <row r="296">
          <cell r="A296" t="str">
            <v>Unitil Corporation</v>
          </cell>
          <cell r="E296" t="str">
            <v>NA</v>
          </cell>
          <cell r="F296">
            <v>198166</v>
          </cell>
          <cell r="G296">
            <v>186106</v>
          </cell>
          <cell r="H296">
            <v>159930</v>
          </cell>
          <cell r="I296">
            <v>155618</v>
          </cell>
          <cell r="J296" t="str">
            <v>NA</v>
          </cell>
          <cell r="K296">
            <v>210700</v>
          </cell>
          <cell r="L296">
            <v>167300</v>
          </cell>
          <cell r="M296">
            <v>177700</v>
          </cell>
          <cell r="N296">
            <v>156100</v>
          </cell>
        </row>
        <row r="297">
          <cell r="A297" t="str">
            <v>Unitil Energy Systems, Inc.</v>
          </cell>
          <cell r="E297">
            <v>115062</v>
          </cell>
          <cell r="F297">
            <v>106541</v>
          </cell>
          <cell r="G297">
            <v>97519</v>
          </cell>
          <cell r="H297">
            <v>84116</v>
          </cell>
          <cell r="I297">
            <v>80929</v>
          </cell>
          <cell r="J297">
            <v>103000</v>
          </cell>
          <cell r="K297">
            <v>106500</v>
          </cell>
          <cell r="L297">
            <v>87500</v>
          </cell>
          <cell r="M297">
            <v>96000</v>
          </cell>
          <cell r="N297">
            <v>72500</v>
          </cell>
        </row>
        <row r="298">
          <cell r="A298" t="str">
            <v>UNS Electric, Inc.</v>
          </cell>
          <cell r="E298">
            <v>277699</v>
          </cell>
          <cell r="F298">
            <v>263824</v>
          </cell>
          <cell r="G298">
            <v>243284</v>
          </cell>
          <cell r="H298">
            <v>227616</v>
          </cell>
          <cell r="I298">
            <v>216388</v>
          </cell>
          <cell r="J298">
            <v>230000</v>
          </cell>
          <cell r="K298">
            <v>230000</v>
          </cell>
          <cell r="L298">
            <v>180000</v>
          </cell>
          <cell r="M298">
            <v>180000</v>
          </cell>
          <cell r="N298">
            <v>180000</v>
          </cell>
        </row>
        <row r="299">
          <cell r="A299" t="str">
            <v>UNS Energy Corporation</v>
          </cell>
          <cell r="E299">
            <v>2808907</v>
          </cell>
          <cell r="F299">
            <v>2605261</v>
          </cell>
          <cell r="G299">
            <v>2221486</v>
          </cell>
          <cell r="H299">
            <v>2047361</v>
          </cell>
          <cell r="I299">
            <v>1880421</v>
          </cell>
          <cell r="J299">
            <v>2380619</v>
          </cell>
          <cell r="K299">
            <v>2307829</v>
          </cell>
          <cell r="L299">
            <v>1792056</v>
          </cell>
          <cell r="M299">
            <v>1806466</v>
          </cell>
          <cell r="N299">
            <v>1643654</v>
          </cell>
        </row>
        <row r="300">
          <cell r="A300" t="str">
            <v>UNS Gas, Inc.</v>
          </cell>
          <cell r="E300" t="str">
            <v>NA</v>
          </cell>
          <cell r="F300" t="str">
            <v>NA</v>
          </cell>
          <cell r="G300" t="str">
            <v>NA</v>
          </cell>
          <cell r="H300" t="str">
            <v>NA</v>
          </cell>
          <cell r="I300" t="str">
            <v>NA</v>
          </cell>
          <cell r="J300" t="str">
            <v>NA</v>
          </cell>
          <cell r="K300" t="str">
            <v>NA</v>
          </cell>
          <cell r="L300" t="str">
            <v>NA</v>
          </cell>
          <cell r="M300" t="str">
            <v>NA</v>
          </cell>
          <cell r="N300" t="str">
            <v>NA</v>
          </cell>
        </row>
        <row r="301">
          <cell r="A301" t="str">
            <v>Upper Michigan Energy Resources Corporation</v>
          </cell>
          <cell r="E301">
            <v>193382</v>
          </cell>
          <cell r="F301">
            <v>174034</v>
          </cell>
          <cell r="G301">
            <v>199165</v>
          </cell>
          <cell r="H301">
            <v>133088</v>
          </cell>
          <cell r="I301">
            <v>49699</v>
          </cell>
          <cell r="J301">
            <v>160000</v>
          </cell>
          <cell r="K301">
            <v>160000</v>
          </cell>
          <cell r="L301">
            <v>160000</v>
          </cell>
          <cell r="M301">
            <v>150000</v>
          </cell>
          <cell r="N301">
            <v>50000</v>
          </cell>
        </row>
        <row r="302">
          <cell r="A302" t="str">
            <v>Upper Peninsula Power Company</v>
          </cell>
          <cell r="E302">
            <v>193239</v>
          </cell>
          <cell r="F302">
            <v>170732</v>
          </cell>
          <cell r="G302">
            <v>170474</v>
          </cell>
          <cell r="H302">
            <v>164683</v>
          </cell>
          <cell r="I302">
            <v>162951</v>
          </cell>
          <cell r="J302">
            <v>127100</v>
          </cell>
          <cell r="K302">
            <v>112348</v>
          </cell>
          <cell r="L302">
            <v>108200</v>
          </cell>
          <cell r="M302">
            <v>108200</v>
          </cell>
          <cell r="N302">
            <v>108200</v>
          </cell>
        </row>
        <row r="303">
          <cell r="A303" t="str">
            <v>Valley Energy, Inc.</v>
          </cell>
          <cell r="E303" t="str">
            <v>NA</v>
          </cell>
          <cell r="F303" t="str">
            <v>NA</v>
          </cell>
          <cell r="G303" t="str">
            <v>NA</v>
          </cell>
          <cell r="H303" t="str">
            <v>NA</v>
          </cell>
          <cell r="I303" t="str">
            <v>NA</v>
          </cell>
          <cell r="J303" t="str">
            <v>NA</v>
          </cell>
          <cell r="K303" t="str">
            <v>NA</v>
          </cell>
          <cell r="L303" t="str">
            <v>NA</v>
          </cell>
          <cell r="M303" t="str">
            <v>NA</v>
          </cell>
          <cell r="N303" t="str">
            <v>NA</v>
          </cell>
        </row>
        <row r="304">
          <cell r="A304" t="str">
            <v>Vectren Corporation</v>
          </cell>
          <cell r="E304">
            <v>1204895</v>
          </cell>
          <cell r="F304">
            <v>1125478</v>
          </cell>
          <cell r="G304">
            <v>1106555</v>
          </cell>
          <cell r="H304">
            <v>1045044</v>
          </cell>
          <cell r="I304">
            <v>891564</v>
          </cell>
          <cell r="J304">
            <v>932329</v>
          </cell>
          <cell r="K304">
            <v>861880</v>
          </cell>
          <cell r="L304">
            <v>780275</v>
          </cell>
          <cell r="M304">
            <v>740213</v>
          </cell>
          <cell r="N304">
            <v>687584</v>
          </cell>
        </row>
        <row r="305">
          <cell r="A305" t="str">
            <v>Vectren Energy Delivery of Ohio, Inc.</v>
          </cell>
          <cell r="E305">
            <v>578445</v>
          </cell>
          <cell r="F305">
            <v>530159</v>
          </cell>
          <cell r="G305">
            <v>365945</v>
          </cell>
          <cell r="H305">
            <v>339231</v>
          </cell>
          <cell r="I305">
            <v>306190</v>
          </cell>
          <cell r="J305">
            <v>557195</v>
          </cell>
          <cell r="K305">
            <v>533195</v>
          </cell>
          <cell r="L305">
            <v>438164</v>
          </cell>
          <cell r="M305">
            <v>413164</v>
          </cell>
          <cell r="N305">
            <v>313195</v>
          </cell>
        </row>
        <row r="306">
          <cell r="A306" t="str">
            <v>Vermont Gas Systems, Inc.</v>
          </cell>
          <cell r="E306" t="str">
            <v>NA</v>
          </cell>
          <cell r="F306" t="str">
            <v>NA</v>
          </cell>
          <cell r="G306" t="str">
            <v>NA</v>
          </cell>
          <cell r="H306" t="str">
            <v>NA</v>
          </cell>
          <cell r="I306">
            <v>136934</v>
          </cell>
          <cell r="J306" t="str">
            <v>NA</v>
          </cell>
          <cell r="K306" t="str">
            <v>NA</v>
          </cell>
          <cell r="L306" t="str">
            <v>NA</v>
          </cell>
          <cell r="M306" t="str">
            <v>NA</v>
          </cell>
          <cell r="N306">
            <v>120000</v>
          </cell>
        </row>
        <row r="307">
          <cell r="A307" t="str">
            <v>Versant Power</v>
          </cell>
          <cell r="E307">
            <v>578217</v>
          </cell>
          <cell r="F307">
            <v>536182</v>
          </cell>
          <cell r="G307">
            <v>531922</v>
          </cell>
          <cell r="H307">
            <v>529532</v>
          </cell>
          <cell r="I307">
            <v>526788</v>
          </cell>
          <cell r="J307">
            <v>442000</v>
          </cell>
          <cell r="K307">
            <v>442000</v>
          </cell>
          <cell r="L307">
            <v>398538</v>
          </cell>
          <cell r="M307">
            <v>350796</v>
          </cell>
          <cell r="N307">
            <v>325416</v>
          </cell>
        </row>
        <row r="308">
          <cell r="A308" t="str">
            <v>Virginia Electric and Power Company</v>
          </cell>
          <cell r="E308">
            <v>15979212</v>
          </cell>
          <cell r="F308">
            <v>14556439</v>
          </cell>
          <cell r="G308">
            <v>13988734</v>
          </cell>
          <cell r="H308">
            <v>13046045</v>
          </cell>
          <cell r="I308">
            <v>12223910</v>
          </cell>
          <cell r="J308">
            <v>14286212</v>
          </cell>
          <cell r="K308">
            <v>13736930</v>
          </cell>
          <cell r="L308">
            <v>12406935</v>
          </cell>
          <cell r="M308">
            <v>11748117</v>
          </cell>
          <cell r="N308">
            <v>11417091</v>
          </cell>
        </row>
        <row r="309">
          <cell r="A309" t="str">
            <v>Virginia Natural Gas, Inc.</v>
          </cell>
          <cell r="E309" t="str">
            <v>NA</v>
          </cell>
          <cell r="F309">
            <v>679858</v>
          </cell>
          <cell r="G309">
            <v>567358</v>
          </cell>
          <cell r="H309">
            <v>518746</v>
          </cell>
          <cell r="I309">
            <v>479115</v>
          </cell>
          <cell r="J309" t="str">
            <v>NA</v>
          </cell>
          <cell r="K309">
            <v>544686</v>
          </cell>
          <cell r="L309">
            <v>513752</v>
          </cell>
          <cell r="M309">
            <v>469547</v>
          </cell>
          <cell r="N309">
            <v>405140</v>
          </cell>
        </row>
        <row r="310">
          <cell r="A310" t="str">
            <v>Washington Gas Light Company</v>
          </cell>
          <cell r="E310" t="str">
            <v>NA</v>
          </cell>
          <cell r="F310">
            <v>1851410</v>
          </cell>
          <cell r="G310">
            <v>1574441</v>
          </cell>
          <cell r="H310">
            <v>1590746</v>
          </cell>
          <cell r="I310">
            <v>1324087</v>
          </cell>
          <cell r="J310" t="str">
            <v>NA</v>
          </cell>
          <cell r="K310">
            <v>1558439</v>
          </cell>
          <cell r="L310">
            <v>1441698</v>
          </cell>
          <cell r="M310">
            <v>1043093</v>
          </cell>
          <cell r="N310">
            <v>1092985</v>
          </cell>
        </row>
        <row r="311">
          <cell r="A311" t="str">
            <v>WEC Energy Group, Inc.</v>
          </cell>
          <cell r="E311">
            <v>6294022</v>
          </cell>
          <cell r="F311">
            <v>5998145</v>
          </cell>
          <cell r="G311">
            <v>5744465</v>
          </cell>
          <cell r="H311">
            <v>5403862</v>
          </cell>
          <cell r="I311">
            <v>5090002</v>
          </cell>
          <cell r="J311">
            <v>4603352</v>
          </cell>
          <cell r="K311">
            <v>4552845</v>
          </cell>
          <cell r="L311">
            <v>4551312</v>
          </cell>
          <cell r="M311">
            <v>4189966</v>
          </cell>
          <cell r="N311">
            <v>3889984</v>
          </cell>
        </row>
        <row r="312">
          <cell r="A312" t="str">
            <v>West Penn Power Company</v>
          </cell>
          <cell r="E312">
            <v>951546</v>
          </cell>
          <cell r="F312">
            <v>920182</v>
          </cell>
          <cell r="G312">
            <v>888787</v>
          </cell>
          <cell r="H312">
            <v>834280</v>
          </cell>
          <cell r="I312">
            <v>811738</v>
          </cell>
          <cell r="J312">
            <v>975000</v>
          </cell>
          <cell r="K312">
            <v>975000</v>
          </cell>
          <cell r="L312">
            <v>975000</v>
          </cell>
          <cell r="M312">
            <v>725000</v>
          </cell>
          <cell r="N312">
            <v>725000</v>
          </cell>
        </row>
        <row r="313">
          <cell r="A313" t="str">
            <v>West Yellowstone Gas</v>
          </cell>
          <cell r="E313" t="str">
            <v>NA</v>
          </cell>
          <cell r="F313" t="str">
            <v>NA</v>
          </cell>
          <cell r="G313" t="str">
            <v>NA</v>
          </cell>
          <cell r="H313" t="str">
            <v>NA</v>
          </cell>
          <cell r="I313" t="str">
            <v>NA</v>
          </cell>
          <cell r="J313" t="str">
            <v>NA</v>
          </cell>
          <cell r="K313" t="str">
            <v>NA</v>
          </cell>
          <cell r="L313" t="str">
            <v>NA</v>
          </cell>
          <cell r="M313" t="str">
            <v>NA</v>
          </cell>
          <cell r="N313" t="str">
            <v>NA</v>
          </cell>
        </row>
        <row r="314">
          <cell r="A314" t="str">
            <v>Westar Energy (KPL)</v>
          </cell>
          <cell r="E314">
            <v>4645634</v>
          </cell>
          <cell r="F314">
            <v>4370129</v>
          </cell>
          <cell r="G314">
            <v>4197866</v>
          </cell>
          <cell r="H314">
            <v>3964902</v>
          </cell>
          <cell r="I314">
            <v>3908122</v>
          </cell>
          <cell r="J314">
            <v>3293002</v>
          </cell>
          <cell r="K314">
            <v>3292339</v>
          </cell>
          <cell r="L314">
            <v>3043720</v>
          </cell>
          <cell r="M314">
            <v>2745763</v>
          </cell>
          <cell r="N314">
            <v>2745213</v>
          </cell>
        </row>
        <row r="315">
          <cell r="A315" t="str">
            <v>Wheeling Power Company</v>
          </cell>
          <cell r="E315">
            <v>411042</v>
          </cell>
          <cell r="F315">
            <v>412578</v>
          </cell>
          <cell r="G315">
            <v>402888</v>
          </cell>
          <cell r="H315">
            <v>421269</v>
          </cell>
          <cell r="I315">
            <v>415197</v>
          </cell>
          <cell r="J315">
            <v>350000</v>
          </cell>
          <cell r="K315">
            <v>350000</v>
          </cell>
          <cell r="L315">
            <v>350000</v>
          </cell>
          <cell r="M315">
            <v>350000</v>
          </cell>
          <cell r="N315">
            <v>350000</v>
          </cell>
        </row>
        <row r="316">
          <cell r="A316" t="str">
            <v>Wilderness Line Holdings, LLC</v>
          </cell>
          <cell r="E316">
            <v>1362</v>
          </cell>
          <cell r="F316" t="str">
            <v>NA</v>
          </cell>
          <cell r="G316" t="str">
            <v>NA</v>
          </cell>
          <cell r="H316" t="str">
            <v>NA</v>
          </cell>
          <cell r="I316" t="str">
            <v>NA</v>
          </cell>
          <cell r="J316">
            <v>0</v>
          </cell>
          <cell r="K316" t="str">
            <v>NA</v>
          </cell>
          <cell r="L316" t="str">
            <v>NA</v>
          </cell>
          <cell r="M316" t="str">
            <v>NA</v>
          </cell>
          <cell r="N316" t="str">
            <v>NA</v>
          </cell>
        </row>
        <row r="317">
          <cell r="A317" t="str">
            <v>Wisconsin Electric Power Company</v>
          </cell>
          <cell r="E317">
            <v>3949527</v>
          </cell>
          <cell r="F317">
            <v>3696395</v>
          </cell>
          <cell r="G317">
            <v>3591497</v>
          </cell>
          <cell r="H317">
            <v>3491297</v>
          </cell>
          <cell r="I317">
            <v>3414373</v>
          </cell>
          <cell r="J317">
            <v>2769839</v>
          </cell>
          <cell r="K317">
            <v>2768630</v>
          </cell>
          <cell r="L317">
            <v>2767219</v>
          </cell>
          <cell r="M317">
            <v>2715643</v>
          </cell>
          <cell r="N317">
            <v>2665512</v>
          </cell>
        </row>
        <row r="318">
          <cell r="A318" t="str">
            <v>Wisconsin Gas LLC</v>
          </cell>
          <cell r="E318">
            <v>1054218</v>
          </cell>
          <cell r="F318">
            <v>1003496</v>
          </cell>
          <cell r="G318">
            <v>921250</v>
          </cell>
          <cell r="H318">
            <v>844358</v>
          </cell>
          <cell r="I318">
            <v>792278</v>
          </cell>
          <cell r="J318">
            <v>789534</v>
          </cell>
          <cell r="K318">
            <v>639501</v>
          </cell>
          <cell r="L318">
            <v>639467</v>
          </cell>
          <cell r="M318">
            <v>489434</v>
          </cell>
          <cell r="N318">
            <v>489400</v>
          </cell>
        </row>
        <row r="319">
          <cell r="A319" t="str">
            <v>Wisconsin Power and Light Company</v>
          </cell>
          <cell r="E319">
            <v>2840341</v>
          </cell>
          <cell r="F319">
            <v>2496832</v>
          </cell>
          <cell r="G319">
            <v>2383598</v>
          </cell>
          <cell r="H319">
            <v>2175425</v>
          </cell>
          <cell r="I319">
            <v>1901831</v>
          </cell>
          <cell r="J319">
            <v>2533325</v>
          </cell>
          <cell r="K319">
            <v>2234090</v>
          </cell>
          <cell r="L319">
            <v>2048849</v>
          </cell>
          <cell r="M319">
            <v>1953011</v>
          </cell>
          <cell r="N319">
            <v>1961532</v>
          </cell>
        </row>
        <row r="320">
          <cell r="A320" t="str">
            <v>Wisconsin Public Service Corporation</v>
          </cell>
          <cell r="E320">
            <v>2151113</v>
          </cell>
          <cell r="F320">
            <v>2127717</v>
          </cell>
          <cell r="G320">
            <v>1953803</v>
          </cell>
          <cell r="H320">
            <v>1779477</v>
          </cell>
          <cell r="I320">
            <v>1625930</v>
          </cell>
          <cell r="J320">
            <v>1673513</v>
          </cell>
          <cell r="K320">
            <v>1624215</v>
          </cell>
          <cell r="L320">
            <v>1624093</v>
          </cell>
          <cell r="M320">
            <v>1324322</v>
          </cell>
          <cell r="N320">
            <v>1174472</v>
          </cell>
        </row>
        <row r="321">
          <cell r="A321" t="str">
            <v>Wyoming Gas Company</v>
          </cell>
          <cell r="E321">
            <v>9054</v>
          </cell>
          <cell r="F321">
            <v>8521</v>
          </cell>
          <cell r="G321">
            <v>8083</v>
          </cell>
          <cell r="H321">
            <v>8017</v>
          </cell>
          <cell r="I321">
            <v>8630</v>
          </cell>
          <cell r="J321">
            <v>2839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A322" t="str">
            <v>Xcel Energy Inc.</v>
          </cell>
          <cell r="E322">
            <v>20722217</v>
          </cell>
          <cell r="F322">
            <v>18726252</v>
          </cell>
          <cell r="G322">
            <v>16929031</v>
          </cell>
          <cell r="H322">
            <v>15350423</v>
          </cell>
          <cell r="I322">
            <v>14310846</v>
          </cell>
          <cell r="J322">
            <v>17363282</v>
          </cell>
          <cell r="K322">
            <v>15433238</v>
          </cell>
          <cell r="L322">
            <v>14254037</v>
          </cell>
          <cell r="M322">
            <v>12827432</v>
          </cell>
          <cell r="N322">
            <v>12079200</v>
          </cell>
        </row>
        <row r="323">
          <cell r="A323" t="str">
            <v>Yankee Gas Services Company</v>
          </cell>
          <cell r="E323" t="str">
            <v>NA</v>
          </cell>
          <cell r="F323">
            <v>1042829</v>
          </cell>
          <cell r="G323">
            <v>963126</v>
          </cell>
          <cell r="H323">
            <v>854602</v>
          </cell>
          <cell r="I323">
            <v>858393</v>
          </cell>
          <cell r="J323" t="str">
            <v>NA</v>
          </cell>
          <cell r="K323">
            <v>640100</v>
          </cell>
          <cell r="L323">
            <v>570154</v>
          </cell>
          <cell r="M323">
            <v>420217</v>
          </cell>
          <cell r="N323">
            <v>420291</v>
          </cell>
        </row>
        <row r="324">
          <cell r="A324" t="str">
            <v>Wisconsin Power and Light Company</v>
          </cell>
          <cell r="E324">
            <v>2496832</v>
          </cell>
          <cell r="F324">
            <v>2383598</v>
          </cell>
          <cell r="G324">
            <v>2175425</v>
          </cell>
          <cell r="H324">
            <v>1901831</v>
          </cell>
          <cell r="I324">
            <v>1749315</v>
          </cell>
          <cell r="J324">
            <v>2234090</v>
          </cell>
          <cell r="K324">
            <v>2048849</v>
          </cell>
          <cell r="L324">
            <v>1953011</v>
          </cell>
          <cell r="M324">
            <v>1961532</v>
          </cell>
          <cell r="N324">
            <v>1666212</v>
          </cell>
        </row>
        <row r="325">
          <cell r="A325" t="str">
            <v>Wisconsin Public Service Corporation</v>
          </cell>
          <cell r="E325">
            <v>2127717</v>
          </cell>
          <cell r="F325">
            <v>1953803</v>
          </cell>
          <cell r="G325">
            <v>1779477</v>
          </cell>
          <cell r="H325">
            <v>1625930</v>
          </cell>
          <cell r="I325">
            <v>1638844</v>
          </cell>
          <cell r="J325">
            <v>1624215</v>
          </cell>
          <cell r="K325">
            <v>1624093</v>
          </cell>
          <cell r="L325">
            <v>1324322</v>
          </cell>
          <cell r="M325">
            <v>1174472</v>
          </cell>
          <cell r="N325">
            <v>1299360</v>
          </cell>
        </row>
        <row r="326">
          <cell r="A326" t="str">
            <v>Wyoming Gas Company</v>
          </cell>
          <cell r="E326">
            <v>8521</v>
          </cell>
          <cell r="F326">
            <v>8083</v>
          </cell>
          <cell r="G326">
            <v>8017</v>
          </cell>
          <cell r="H326">
            <v>8630</v>
          </cell>
          <cell r="I326">
            <v>8682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-2501</v>
          </cell>
        </row>
        <row r="327">
          <cell r="A327" t="str">
            <v>Xcel Energy Inc.</v>
          </cell>
          <cell r="E327">
            <v>18726252</v>
          </cell>
          <cell r="F327">
            <v>16929031</v>
          </cell>
          <cell r="G327">
            <v>15350423</v>
          </cell>
          <cell r="H327">
            <v>14310846</v>
          </cell>
          <cell r="I327">
            <v>13368569</v>
          </cell>
          <cell r="J327">
            <v>15433238</v>
          </cell>
          <cell r="K327">
            <v>14254037</v>
          </cell>
          <cell r="L327">
            <v>12827432</v>
          </cell>
          <cell r="M327">
            <v>12079200</v>
          </cell>
          <cell r="N327">
            <v>11286704</v>
          </cell>
        </row>
        <row r="328">
          <cell r="A328" t="str">
            <v>Yankee Gas Services Company</v>
          </cell>
          <cell r="E328">
            <v>1042829</v>
          </cell>
          <cell r="F328">
            <v>963126</v>
          </cell>
          <cell r="G328">
            <v>854602</v>
          </cell>
          <cell r="H328">
            <v>858393</v>
          </cell>
          <cell r="I328">
            <v>813965</v>
          </cell>
          <cell r="J328">
            <v>640100</v>
          </cell>
          <cell r="K328">
            <v>570154</v>
          </cell>
          <cell r="L328">
            <v>420217</v>
          </cell>
          <cell r="M328">
            <v>420291</v>
          </cell>
          <cell r="N328">
            <v>445374</v>
          </cell>
        </row>
      </sheetData>
      <sheetData sheetId="9"/>
      <sheetData sheetId="10">
        <row r="16">
          <cell r="E16">
            <v>0.55191900164822227</v>
          </cell>
        </row>
        <row r="17">
          <cell r="K17">
            <v>0.51001040041601664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BFB5-2BA8-4F73-9361-785C95F00E7C}">
  <dimension ref="A2:S108"/>
  <sheetViews>
    <sheetView showGridLines="0" tabSelected="1" view="pageBreakPreview" topLeftCell="A73" zoomScaleNormal="100" zoomScaleSheetLayoutView="100" workbookViewId="0">
      <selection activeCell="E44" sqref="E44"/>
    </sheetView>
  </sheetViews>
  <sheetFormatPr defaultColWidth="9" defaultRowHeight="12.5" x14ac:dyDescent="0.25"/>
  <cols>
    <col min="1" max="1" width="9" style="1"/>
    <col min="2" max="2" width="29.54296875" style="1" customWidth="1"/>
    <col min="3" max="3" width="1.54296875" style="1" customWidth="1"/>
    <col min="4" max="5" width="12.54296875" style="1" customWidth="1"/>
    <col min="6" max="6" width="1.54296875" style="1" customWidth="1"/>
    <col min="7" max="7" width="12.54296875" style="1" customWidth="1"/>
    <col min="8" max="16384" width="9" style="1"/>
  </cols>
  <sheetData>
    <row r="2" spans="1:8" ht="13" x14ac:dyDescent="0.3">
      <c r="A2" s="49" t="s">
        <v>0</v>
      </c>
      <c r="B2" s="49"/>
      <c r="C2" s="49"/>
      <c r="D2" s="49"/>
      <c r="E2" s="49"/>
      <c r="F2" s="49"/>
      <c r="G2" s="49"/>
      <c r="H2" s="49"/>
    </row>
    <row r="3" spans="1:8" ht="13" thickBot="1" x14ac:dyDescent="0.3"/>
    <row r="4" spans="1:8" ht="13.5" thickBot="1" x14ac:dyDescent="0.35">
      <c r="B4" s="28" t="s">
        <v>1</v>
      </c>
      <c r="C4" s="29"/>
      <c r="D4" s="29"/>
      <c r="E4" s="29"/>
      <c r="F4" s="29"/>
      <c r="G4" s="30"/>
    </row>
    <row r="6" spans="1:8" ht="13.5" thickBot="1" x14ac:dyDescent="0.35">
      <c r="G6" s="2"/>
    </row>
    <row r="7" spans="1:8" ht="13" x14ac:dyDescent="0.3">
      <c r="B7" s="31"/>
      <c r="C7" s="32"/>
      <c r="D7" s="33" t="s">
        <v>2</v>
      </c>
      <c r="E7" s="33"/>
      <c r="F7" s="32"/>
      <c r="G7" s="34" t="s">
        <v>3</v>
      </c>
    </row>
    <row r="8" spans="1:8" ht="13" x14ac:dyDescent="0.3">
      <c r="B8" s="35"/>
      <c r="D8" s="3" t="s">
        <v>4</v>
      </c>
      <c r="E8" s="3" t="s">
        <v>5</v>
      </c>
      <c r="G8" s="36" t="s">
        <v>6</v>
      </c>
    </row>
    <row r="9" spans="1:8" ht="13" x14ac:dyDescent="0.3">
      <c r="B9" s="35"/>
      <c r="D9" s="3" t="s">
        <v>7</v>
      </c>
      <c r="E9" s="3" t="s">
        <v>8</v>
      </c>
      <c r="F9" s="3"/>
      <c r="G9" s="36" t="s">
        <v>5</v>
      </c>
    </row>
    <row r="10" spans="1:8" ht="13.5" thickBot="1" x14ac:dyDescent="0.35">
      <c r="B10" s="37" t="s">
        <v>9</v>
      </c>
      <c r="D10" s="4" t="s">
        <v>10</v>
      </c>
      <c r="E10" s="4" t="s">
        <v>10</v>
      </c>
      <c r="F10" s="2"/>
      <c r="G10" s="38" t="s">
        <v>10</v>
      </c>
    </row>
    <row r="11" spans="1:8" x14ac:dyDescent="0.25">
      <c r="B11" s="35"/>
      <c r="G11" s="39"/>
    </row>
    <row r="12" spans="1:8" x14ac:dyDescent="0.25">
      <c r="B12" s="40" t="s">
        <v>11</v>
      </c>
      <c r="D12" s="5">
        <f>D49</f>
        <v>0.41700000000000009</v>
      </c>
      <c r="E12" s="5">
        <f>E49</f>
        <v>0.4279503775276533</v>
      </c>
      <c r="G12" s="41" t="str">
        <f>G49</f>
        <v>N/A</v>
      </c>
    </row>
    <row r="13" spans="1:8" x14ac:dyDescent="0.25">
      <c r="B13" s="40" t="s">
        <v>12</v>
      </c>
      <c r="D13" s="5">
        <f>D66</f>
        <v>0.47531999999999996</v>
      </c>
      <c r="E13" s="5">
        <f>E66</f>
        <v>0.55566235140702458</v>
      </c>
      <c r="G13" s="41">
        <f>G66</f>
        <v>0.41281578963973925</v>
      </c>
    </row>
    <row r="14" spans="1:8" x14ac:dyDescent="0.25">
      <c r="B14" s="40" t="s">
        <v>13</v>
      </c>
      <c r="D14" s="5">
        <f>D87</f>
        <v>0.51398720005943088</v>
      </c>
      <c r="E14" s="5">
        <f>E87</f>
        <v>0.53382911280259926</v>
      </c>
      <c r="F14" s="5"/>
      <c r="G14" s="42" t="str">
        <f>G87</f>
        <v>N/A</v>
      </c>
    </row>
    <row r="15" spans="1:8" ht="13" thickBot="1" x14ac:dyDescent="0.3">
      <c r="B15" s="43" t="s">
        <v>14</v>
      </c>
      <c r="C15" s="44"/>
      <c r="D15" s="6">
        <f>D107</f>
        <v>0.53537005837453888</v>
      </c>
      <c r="E15" s="6">
        <f>E107</f>
        <v>0.54915978373775542</v>
      </c>
      <c r="F15" s="6"/>
      <c r="G15" s="45">
        <f>G107</f>
        <v>0.4579375</v>
      </c>
    </row>
    <row r="16" spans="1:8" x14ac:dyDescent="0.25">
      <c r="B16" s="7"/>
      <c r="D16" s="5"/>
      <c r="E16" s="5"/>
      <c r="F16" s="5"/>
      <c r="G16" s="8"/>
    </row>
    <row r="17" spans="2:7" ht="13" thickBot="1" x14ac:dyDescent="0.3"/>
    <row r="18" spans="2:7" ht="13.5" thickBot="1" x14ac:dyDescent="0.35">
      <c r="B18" s="28" t="s">
        <v>15</v>
      </c>
      <c r="C18" s="29"/>
      <c r="D18" s="29"/>
      <c r="E18" s="29"/>
      <c r="F18" s="29"/>
      <c r="G18" s="30"/>
    </row>
    <row r="20" spans="2:7" ht="13.5" thickBot="1" x14ac:dyDescent="0.35">
      <c r="G20" s="2"/>
    </row>
    <row r="21" spans="2:7" ht="13" x14ac:dyDescent="0.3">
      <c r="B21" s="31"/>
      <c r="C21" s="32"/>
      <c r="D21" s="33" t="s">
        <v>2</v>
      </c>
      <c r="E21" s="33"/>
      <c r="F21" s="32"/>
      <c r="G21" s="34" t="s">
        <v>3</v>
      </c>
    </row>
    <row r="22" spans="2:7" ht="13" x14ac:dyDescent="0.3">
      <c r="B22" s="35"/>
      <c r="D22" s="3" t="s">
        <v>4</v>
      </c>
      <c r="E22" s="3" t="s">
        <v>5</v>
      </c>
      <c r="G22" s="36" t="s">
        <v>6</v>
      </c>
    </row>
    <row r="23" spans="2:7" ht="13" x14ac:dyDescent="0.3">
      <c r="B23" s="35"/>
      <c r="D23" s="3" t="s">
        <v>7</v>
      </c>
      <c r="E23" s="3" t="s">
        <v>8</v>
      </c>
      <c r="F23" s="3"/>
      <c r="G23" s="36" t="s">
        <v>5</v>
      </c>
    </row>
    <row r="24" spans="2:7" ht="13.5" thickBot="1" x14ac:dyDescent="0.35">
      <c r="B24" s="37" t="s">
        <v>9</v>
      </c>
      <c r="D24" s="4" t="s">
        <v>10</v>
      </c>
      <c r="E24" s="4" t="s">
        <v>10</v>
      </c>
      <c r="F24" s="2"/>
      <c r="G24" s="38" t="s">
        <v>10</v>
      </c>
    </row>
    <row r="25" spans="2:7" x14ac:dyDescent="0.25">
      <c r="B25" s="35"/>
      <c r="G25" s="39"/>
    </row>
    <row r="26" spans="2:7" x14ac:dyDescent="0.25">
      <c r="B26" s="40" t="s">
        <v>11</v>
      </c>
      <c r="D26" s="5">
        <f>MEDIAN(D39:D48)</f>
        <v>0.40500000000000003</v>
      </c>
      <c r="E26" s="5">
        <f>MEDIAN(E39:E48)</f>
        <v>0.41738872453185311</v>
      </c>
      <c r="G26" s="41" t="s">
        <v>16</v>
      </c>
    </row>
    <row r="27" spans="2:7" x14ac:dyDescent="0.25">
      <c r="B27" s="40" t="s">
        <v>12</v>
      </c>
      <c r="D27" s="5">
        <f>MEDIAN(D60:D65)</f>
        <v>0.49</v>
      </c>
      <c r="E27" s="5">
        <f>MEDIAN(E60:E65)</f>
        <v>0.54295952694679439</v>
      </c>
      <c r="G27" s="41">
        <f>MEDIAN(G60:G65)</f>
        <v>0.41408234137798922</v>
      </c>
    </row>
    <row r="28" spans="2:7" x14ac:dyDescent="0.25">
      <c r="B28" s="40" t="s">
        <v>13</v>
      </c>
      <c r="D28" s="5">
        <f>MEDIAN(D77:D86)</f>
        <v>0.51001040041601664</v>
      </c>
      <c r="E28" s="5">
        <f>MEDIAN(E77:E86)</f>
        <v>0.52409773217331046</v>
      </c>
      <c r="F28" s="5"/>
      <c r="G28" s="41" t="s">
        <v>16</v>
      </c>
    </row>
    <row r="29" spans="2:7" ht="13" thickBot="1" x14ac:dyDescent="0.3">
      <c r="B29" s="43" t="s">
        <v>14</v>
      </c>
      <c r="C29" s="44"/>
      <c r="D29" s="6">
        <f>MEDIAN(D99:D106)</f>
        <v>0.53500000000000003</v>
      </c>
      <c r="E29" s="6">
        <f>MEDIAN(E99:E106)</f>
        <v>0.55243342171836329</v>
      </c>
      <c r="F29" s="6"/>
      <c r="G29" s="9">
        <f>MEDIAN(G99:G106)</f>
        <v>0.46375</v>
      </c>
    </row>
    <row r="30" spans="2:7" ht="13" thickBot="1" x14ac:dyDescent="0.3"/>
    <row r="31" spans="2:7" ht="13.5" thickBot="1" x14ac:dyDescent="0.35">
      <c r="B31" s="28" t="s">
        <v>17</v>
      </c>
      <c r="C31" s="29"/>
      <c r="D31" s="29"/>
      <c r="E31" s="29"/>
      <c r="F31" s="29"/>
      <c r="G31" s="30"/>
    </row>
    <row r="32" spans="2:7" ht="13" x14ac:dyDescent="0.3">
      <c r="B32" s="3"/>
    </row>
    <row r="33" spans="2:7" ht="13" x14ac:dyDescent="0.3">
      <c r="G33" s="2"/>
    </row>
    <row r="34" spans="2:7" ht="13" x14ac:dyDescent="0.3">
      <c r="D34" s="46" t="s">
        <v>2</v>
      </c>
      <c r="E34" s="46"/>
      <c r="G34" s="2" t="s">
        <v>3</v>
      </c>
    </row>
    <row r="35" spans="2:7" ht="13" x14ac:dyDescent="0.3">
      <c r="D35" s="3" t="s">
        <v>4</v>
      </c>
      <c r="E35" s="2" t="s">
        <v>5</v>
      </c>
      <c r="G35" s="2" t="s">
        <v>6</v>
      </c>
    </row>
    <row r="36" spans="2:7" ht="13" x14ac:dyDescent="0.3">
      <c r="D36" s="3" t="s">
        <v>7</v>
      </c>
      <c r="E36" s="3" t="s">
        <v>8</v>
      </c>
      <c r="F36" s="3"/>
      <c r="G36" s="2" t="s">
        <v>5</v>
      </c>
    </row>
    <row r="37" spans="2:7" ht="13.5" thickBot="1" x14ac:dyDescent="0.35">
      <c r="B37" s="4" t="s">
        <v>6</v>
      </c>
      <c r="D37" s="4" t="s">
        <v>10</v>
      </c>
      <c r="E37" s="4" t="s">
        <v>10</v>
      </c>
      <c r="F37" s="2"/>
      <c r="G37" s="4" t="s">
        <v>10</v>
      </c>
    </row>
    <row r="39" spans="2:7" x14ac:dyDescent="0.25">
      <c r="B39" s="7" t="s">
        <v>18</v>
      </c>
      <c r="D39" s="8">
        <f>'Operating Company_Auth'!F8</f>
        <v>0.39</v>
      </c>
      <c r="E39" s="8">
        <f>'Operating Company_Actual'!Y8</f>
        <v>0.38800315795319429</v>
      </c>
      <c r="F39" s="8"/>
      <c r="G39" s="10" t="s">
        <v>16</v>
      </c>
    </row>
    <row r="40" spans="2:7" x14ac:dyDescent="0.25">
      <c r="B40" s="7" t="s">
        <v>19</v>
      </c>
      <c r="D40" s="8">
        <f>'Operating Company_Auth'!F9</f>
        <v>0.37</v>
      </c>
      <c r="E40" s="8">
        <f>'Operating Company_Actual'!Y9</f>
        <v>0.37777510769689782</v>
      </c>
      <c r="G40" s="10" t="s">
        <v>16</v>
      </c>
    </row>
    <row r="41" spans="2:7" x14ac:dyDescent="0.25">
      <c r="B41" s="7" t="s">
        <v>20</v>
      </c>
      <c r="D41" s="8">
        <f>'Operating Company_Auth'!F10</f>
        <v>0.38500000000000001</v>
      </c>
      <c r="E41" s="8" t="str">
        <f>'Operating Company_Actual'!Y10</f>
        <v>N/A</v>
      </c>
      <c r="G41" s="10" t="s">
        <v>16</v>
      </c>
    </row>
    <row r="42" spans="2:7" x14ac:dyDescent="0.25">
      <c r="B42" s="7" t="s">
        <v>21</v>
      </c>
      <c r="D42" s="8">
        <f>'Operating Company_Auth'!F11</f>
        <v>0.38500000000000001</v>
      </c>
      <c r="E42" s="8">
        <f>'Operating Company_Actual'!Y11</f>
        <v>0.49924895335000918</v>
      </c>
      <c r="G42" s="10" t="s">
        <v>16</v>
      </c>
    </row>
    <row r="43" spans="2:7" x14ac:dyDescent="0.25">
      <c r="B43" s="7" t="s">
        <v>22</v>
      </c>
      <c r="D43" s="8">
        <f>'Operating Company_Auth'!F12</f>
        <v>0.4</v>
      </c>
      <c r="E43" s="8" t="str">
        <f>'Operating Company_Actual'!Y12</f>
        <v>N/A</v>
      </c>
      <c r="G43" s="10" t="s">
        <v>16</v>
      </c>
    </row>
    <row r="44" spans="2:7" x14ac:dyDescent="0.25">
      <c r="B44" s="7" t="s">
        <v>23</v>
      </c>
      <c r="D44" s="8">
        <f>'Operating Company_Auth'!F13</f>
        <v>0.45</v>
      </c>
      <c r="E44" s="8">
        <f>'Operating Company_Actual'!Y13</f>
        <v>0.44677429111051192</v>
      </c>
      <c r="G44" s="10" t="s">
        <v>16</v>
      </c>
    </row>
    <row r="45" spans="2:7" x14ac:dyDescent="0.25">
      <c r="B45" s="7" t="s">
        <v>24</v>
      </c>
      <c r="D45" s="8">
        <f>'Operating Company_Auth'!F14</f>
        <v>0.45</v>
      </c>
      <c r="E45" s="8" t="str">
        <f>'Operating Company_Actual'!Y14</f>
        <v>N/A</v>
      </c>
      <c r="G45" s="10" t="s">
        <v>16</v>
      </c>
    </row>
    <row r="46" spans="2:7" x14ac:dyDescent="0.25">
      <c r="B46" s="7" t="s">
        <v>25</v>
      </c>
      <c r="D46" s="8">
        <f>'Operating Company_Auth'!F15</f>
        <v>0.46500000000000002</v>
      </c>
      <c r="E46" s="8" t="str">
        <f>'Operating Company_Actual'!Y15</f>
        <v>N/A</v>
      </c>
      <c r="G46" s="10" t="s">
        <v>16</v>
      </c>
    </row>
    <row r="47" spans="2:7" x14ac:dyDescent="0.25">
      <c r="B47" s="7" t="s">
        <v>26</v>
      </c>
      <c r="D47" s="8">
        <f>'Operating Company_Auth'!F16</f>
        <v>0.41</v>
      </c>
      <c r="E47" s="8" t="str">
        <f>'Operating Company_Actual'!Y16</f>
        <v>N/A</v>
      </c>
      <c r="G47" s="10" t="s">
        <v>16</v>
      </c>
    </row>
    <row r="48" spans="2:7" x14ac:dyDescent="0.25">
      <c r="B48" s="7" t="s">
        <v>27</v>
      </c>
      <c r="D48" s="8">
        <f>'Operating Company_Auth'!F17</f>
        <v>0.46500000000000002</v>
      </c>
      <c r="E48" s="8" t="str">
        <f>'Operating Company_Actual'!Y17</f>
        <v>N/A</v>
      </c>
      <c r="G48" s="10" t="s">
        <v>16</v>
      </c>
    </row>
    <row r="49" spans="2:7" ht="13" x14ac:dyDescent="0.3">
      <c r="B49" s="3" t="s">
        <v>28</v>
      </c>
      <c r="C49" s="11"/>
      <c r="D49" s="12">
        <f>AVERAGE(D39:D48)</f>
        <v>0.41700000000000009</v>
      </c>
      <c r="E49" s="12">
        <f>AVERAGE(E39:E48)</f>
        <v>0.4279503775276533</v>
      </c>
      <c r="F49" s="13"/>
      <c r="G49" s="12" t="s">
        <v>16</v>
      </c>
    </row>
    <row r="51" spans="2:7" ht="13" thickBot="1" x14ac:dyDescent="0.3"/>
    <row r="52" spans="2:7" ht="13.5" thickBot="1" x14ac:dyDescent="0.35">
      <c r="B52" s="28" t="s">
        <v>29</v>
      </c>
      <c r="C52" s="29"/>
      <c r="D52" s="29"/>
      <c r="E52" s="29"/>
      <c r="F52" s="29"/>
      <c r="G52" s="30"/>
    </row>
    <row r="54" spans="2:7" ht="13" x14ac:dyDescent="0.3">
      <c r="G54" s="2"/>
    </row>
    <row r="55" spans="2:7" ht="13" x14ac:dyDescent="0.3">
      <c r="D55" s="46" t="s">
        <v>2</v>
      </c>
      <c r="E55" s="46"/>
      <c r="G55" s="2" t="s">
        <v>3</v>
      </c>
    </row>
    <row r="56" spans="2:7" ht="13" x14ac:dyDescent="0.3">
      <c r="D56" s="3" t="s">
        <v>4</v>
      </c>
      <c r="E56" s="2" t="s">
        <v>5</v>
      </c>
      <c r="G56" s="2" t="s">
        <v>6</v>
      </c>
    </row>
    <row r="57" spans="2:7" ht="13" x14ac:dyDescent="0.3">
      <c r="D57" s="3" t="s">
        <v>7</v>
      </c>
      <c r="E57" s="3" t="s">
        <v>8</v>
      </c>
      <c r="F57" s="3"/>
      <c r="G57" s="2" t="s">
        <v>5</v>
      </c>
    </row>
    <row r="58" spans="2:7" ht="13.5" thickBot="1" x14ac:dyDescent="0.35">
      <c r="B58" s="4" t="s">
        <v>6</v>
      </c>
      <c r="D58" s="4" t="s">
        <v>10</v>
      </c>
      <c r="E58" s="4" t="s">
        <v>10</v>
      </c>
      <c r="F58" s="2"/>
      <c r="G58" s="4" t="s">
        <v>10</v>
      </c>
    </row>
    <row r="59" spans="2:7" x14ac:dyDescent="0.25">
      <c r="D59" s="14"/>
    </row>
    <row r="60" spans="2:7" x14ac:dyDescent="0.25">
      <c r="B60" s="7" t="s">
        <v>30</v>
      </c>
      <c r="D60" s="8">
        <f>'Operating Company_Auth'!I32</f>
        <v>0.49</v>
      </c>
      <c r="E60" s="8">
        <f>'Operating Company_Actual'!Y32</f>
        <v>0.719839404165037</v>
      </c>
      <c r="F60" s="8"/>
      <c r="G60" s="8">
        <f>'Holding Company'!K7</f>
        <v>0.49267626372102535</v>
      </c>
    </row>
    <row r="61" spans="2:7" x14ac:dyDescent="0.25">
      <c r="B61" s="7" t="s">
        <v>31</v>
      </c>
      <c r="D61" s="8">
        <f>'Operating Company_Auth'!I40</f>
        <v>0.52536666666666676</v>
      </c>
      <c r="E61" s="8">
        <f>'Operating Company_Actual'!Y37</f>
        <v>0.54295952694679439</v>
      </c>
      <c r="F61" s="8"/>
      <c r="G61" s="8">
        <f>'Holding Company'!K8</f>
        <v>0.39234797992245762</v>
      </c>
    </row>
    <row r="62" spans="2:7" x14ac:dyDescent="0.25">
      <c r="B62" s="7" t="s">
        <v>32</v>
      </c>
      <c r="D62" s="8">
        <f>'Operating Company_Auth'!I44</f>
        <v>0.37</v>
      </c>
      <c r="E62" s="8">
        <f>'Operating Company_Actual'!Y41</f>
        <v>0.37777510769689782</v>
      </c>
      <c r="F62" s="8"/>
      <c r="G62" s="8">
        <f>'Holding Company'!K9</f>
        <v>0.32271778453819444</v>
      </c>
    </row>
    <row r="63" spans="2:7" x14ac:dyDescent="0.25">
      <c r="B63" s="7" t="s">
        <v>33</v>
      </c>
      <c r="D63" s="8">
        <f>'Operating Company_Auth'!I50</f>
        <v>0.53350000000000009</v>
      </c>
      <c r="E63" s="8">
        <f>'Operating Company_Actual'!Y47</f>
        <v>0.635616615831331</v>
      </c>
      <c r="F63" s="8"/>
      <c r="G63" s="8">
        <f>'Holding Company'!K10</f>
        <v>0.42166468275597846</v>
      </c>
    </row>
    <row r="64" spans="2:7" x14ac:dyDescent="0.25">
      <c r="B64" s="7" t="s">
        <v>34</v>
      </c>
      <c r="D64" s="8">
        <f>'Operating Company_Auth'!I57</f>
        <v>0.45773333333333333</v>
      </c>
      <c r="E64" s="8">
        <f>'Operating Company_Actual'!Y54</f>
        <v>0.50212110239506269</v>
      </c>
      <c r="F64" s="8"/>
      <c r="G64" s="8">
        <f>'Holding Company'!K11</f>
        <v>0.40649999999999997</v>
      </c>
    </row>
    <row r="65" spans="2:19" x14ac:dyDescent="0.25">
      <c r="B65" s="7" t="s">
        <v>35</v>
      </c>
      <c r="D65" s="8" t="str">
        <f>'Operating Company_Auth'!I61</f>
        <v>N/A</v>
      </c>
      <c r="E65" s="8" t="str">
        <f>'Operating Company_Actual'!Y58</f>
        <v>N/A</v>
      </c>
      <c r="F65" s="8"/>
      <c r="G65" s="8">
        <f>'Holding Company'!K12</f>
        <v>0.44098802690077943</v>
      </c>
    </row>
    <row r="66" spans="2:19" ht="13" x14ac:dyDescent="0.3">
      <c r="B66" s="3" t="s">
        <v>28</v>
      </c>
      <c r="C66" s="11"/>
      <c r="D66" s="12">
        <f t="shared" ref="D66:E66" si="0">AVERAGE(D60:D65)</f>
        <v>0.47531999999999996</v>
      </c>
      <c r="E66" s="12">
        <f t="shared" si="0"/>
        <v>0.55566235140702458</v>
      </c>
      <c r="F66" s="13"/>
      <c r="G66" s="12">
        <f>AVERAGE(G60:G65)</f>
        <v>0.41281578963973925</v>
      </c>
    </row>
    <row r="67" spans="2:19" ht="13" x14ac:dyDescent="0.3">
      <c r="B67" s="3"/>
      <c r="D67" s="8"/>
      <c r="E67" s="8"/>
      <c r="F67" s="8"/>
      <c r="G67" s="8"/>
    </row>
    <row r="68" spans="2:19" ht="13" thickBot="1" x14ac:dyDescent="0.3"/>
    <row r="69" spans="2:19" ht="13.5" thickBot="1" x14ac:dyDescent="0.35">
      <c r="B69" s="28" t="s">
        <v>36</v>
      </c>
      <c r="C69" s="29"/>
      <c r="D69" s="29"/>
      <c r="E69" s="29"/>
      <c r="F69" s="29"/>
      <c r="G69" s="30"/>
    </row>
    <row r="71" spans="2:19" ht="13" x14ac:dyDescent="0.3">
      <c r="G71" s="2"/>
    </row>
    <row r="72" spans="2:19" ht="13" x14ac:dyDescent="0.3">
      <c r="D72" s="46" t="s">
        <v>2</v>
      </c>
      <c r="E72" s="46"/>
      <c r="G72" s="2" t="s">
        <v>3</v>
      </c>
    </row>
    <row r="73" spans="2:19" ht="13" x14ac:dyDescent="0.3">
      <c r="D73" s="3" t="s">
        <v>4</v>
      </c>
      <c r="E73" s="2" t="s">
        <v>5</v>
      </c>
      <c r="G73" s="2" t="s">
        <v>6</v>
      </c>
    </row>
    <row r="74" spans="2:19" ht="13" x14ac:dyDescent="0.3">
      <c r="D74" s="3" t="s">
        <v>7</v>
      </c>
      <c r="E74" s="3" t="s">
        <v>8</v>
      </c>
      <c r="F74" s="3"/>
      <c r="G74" s="2" t="s">
        <v>5</v>
      </c>
    </row>
    <row r="75" spans="2:19" ht="13.5" thickBot="1" x14ac:dyDescent="0.35">
      <c r="B75" s="4" t="s">
        <v>6</v>
      </c>
      <c r="D75" s="4" t="s">
        <v>10</v>
      </c>
      <c r="E75" s="4" t="s">
        <v>10</v>
      </c>
      <c r="F75" s="2"/>
      <c r="G75" s="4" t="s">
        <v>10</v>
      </c>
    </row>
    <row r="76" spans="2:19" ht="13" x14ac:dyDescent="0.3">
      <c r="I76" s="15"/>
      <c r="P76" s="7"/>
      <c r="Q76" s="7"/>
      <c r="R76" s="7"/>
      <c r="S76" s="7"/>
    </row>
    <row r="77" spans="2:19" x14ac:dyDescent="0.25">
      <c r="B77" s="7" t="s">
        <v>37</v>
      </c>
      <c r="D77" s="8">
        <f>'Operating Company_Auth'!I72</f>
        <v>0.52</v>
      </c>
      <c r="E77" s="8">
        <f>'Operating Company_Actual'!Y68</f>
        <v>0.52598739496109714</v>
      </c>
      <c r="F77" s="8"/>
      <c r="G77" s="10" t="s">
        <v>16</v>
      </c>
      <c r="I77" s="7"/>
      <c r="P77" s="7"/>
      <c r="Q77" s="7"/>
      <c r="R77" s="7"/>
      <c r="S77" s="7"/>
    </row>
    <row r="78" spans="2:19" x14ac:dyDescent="0.25">
      <c r="B78" s="7" t="s">
        <v>38</v>
      </c>
      <c r="D78" s="8" t="str">
        <f>'Operating Company_Auth'!I73</f>
        <v>NA</v>
      </c>
      <c r="E78" s="8">
        <f>'Operating Company_Actual'!Y69</f>
        <v>0.51826151025943978</v>
      </c>
      <c r="F78" s="8"/>
      <c r="G78" s="10" t="s">
        <v>16</v>
      </c>
      <c r="I78" s="7"/>
      <c r="P78" s="7"/>
      <c r="Q78" s="7"/>
      <c r="R78" s="7"/>
      <c r="S78" s="7"/>
    </row>
    <row r="79" spans="2:19" x14ac:dyDescent="0.25">
      <c r="B79" s="7" t="s">
        <v>39</v>
      </c>
      <c r="D79" s="8">
        <f>'Operating Company_Auth'!I74</f>
        <v>0.54459999999999997</v>
      </c>
      <c r="E79" s="8">
        <f>'Operating Company_Actual'!Y70</f>
        <v>0.54809691005655392</v>
      </c>
      <c r="F79" s="8"/>
      <c r="G79" s="10" t="s">
        <v>16</v>
      </c>
      <c r="I79" s="7"/>
      <c r="P79" s="7"/>
      <c r="Q79" s="7"/>
      <c r="R79" s="7"/>
      <c r="S79" s="7"/>
    </row>
    <row r="80" spans="2:19" x14ac:dyDescent="0.25">
      <c r="B80" s="7" t="s">
        <v>40</v>
      </c>
      <c r="D80" s="8">
        <f>'Operating Company_Auth'!I75</f>
        <v>0.51001040041601664</v>
      </c>
      <c r="E80" s="8">
        <f>'Operating Company_Actual'!Y71</f>
        <v>0.5171768272827526</v>
      </c>
      <c r="F80" s="8"/>
      <c r="G80" s="10" t="s">
        <v>16</v>
      </c>
      <c r="I80" s="7"/>
      <c r="P80" s="7"/>
      <c r="Q80" s="7"/>
      <c r="R80" s="7"/>
      <c r="S80" s="7"/>
    </row>
    <row r="81" spans="2:19" x14ac:dyDescent="0.25">
      <c r="B81" s="7" t="s">
        <v>41</v>
      </c>
      <c r="D81" s="8">
        <f>'Operating Company_Auth'!I76</f>
        <v>0.48</v>
      </c>
      <c r="E81" s="8">
        <f>'Operating Company_Actual'!Y72</f>
        <v>0.46781484371215226</v>
      </c>
      <c r="F81" s="8"/>
      <c r="G81" s="10" t="s">
        <v>16</v>
      </c>
      <c r="I81" s="7"/>
      <c r="P81" s="7"/>
      <c r="Q81" s="7"/>
      <c r="R81" s="7"/>
      <c r="S81" s="7"/>
    </row>
    <row r="82" spans="2:19" x14ac:dyDescent="0.25">
      <c r="B82" s="7" t="s">
        <v>42</v>
      </c>
      <c r="D82" s="8" t="str">
        <f>'Operating Company_Auth'!I77</f>
        <v>NA</v>
      </c>
      <c r="E82" s="8">
        <f>'Operating Company_Actual'!Y73</f>
        <v>0.60901789111811233</v>
      </c>
      <c r="F82" s="8"/>
      <c r="G82" s="10" t="s">
        <v>16</v>
      </c>
      <c r="I82" s="7"/>
      <c r="M82" s="16"/>
      <c r="P82" s="7"/>
      <c r="Q82" s="7"/>
      <c r="R82" s="7"/>
      <c r="S82" s="7"/>
    </row>
    <row r="83" spans="2:19" x14ac:dyDescent="0.25">
      <c r="B83" s="7" t="s">
        <v>43</v>
      </c>
      <c r="D83" s="8">
        <f>'Operating Company_Auth'!I78</f>
        <v>0.48</v>
      </c>
      <c r="E83" s="8">
        <f>'Operating Company_Actual'!Y74</f>
        <v>0.52220806938552367</v>
      </c>
      <c r="F83" s="8"/>
      <c r="G83" s="10" t="s">
        <v>16</v>
      </c>
      <c r="I83" s="7"/>
      <c r="P83" s="7"/>
      <c r="Q83" s="7"/>
      <c r="R83" s="7"/>
      <c r="S83" s="7"/>
    </row>
    <row r="84" spans="2:19" x14ac:dyDescent="0.25">
      <c r="B84" s="7" t="s">
        <v>44</v>
      </c>
      <c r="D84" s="8">
        <f>'Operating Company_Auth'!I79</f>
        <v>0.56000000000000005</v>
      </c>
      <c r="E84" s="8">
        <f>'Operating Company_Actual'!Y75</f>
        <v>0.59232095032117393</v>
      </c>
      <c r="F84" s="8"/>
      <c r="G84" s="10" t="s">
        <v>16</v>
      </c>
      <c r="I84" s="7"/>
      <c r="P84" s="7"/>
      <c r="Q84" s="7"/>
      <c r="R84" s="7"/>
      <c r="S84" s="7"/>
    </row>
    <row r="85" spans="2:19" x14ac:dyDescent="0.25">
      <c r="B85" s="7" t="s">
        <v>45</v>
      </c>
      <c r="D85" s="8" t="str">
        <f>'Operating Company_Auth'!I80</f>
        <v>NA</v>
      </c>
      <c r="E85" s="8">
        <f>'Operating Company_Actual'!Y76</f>
        <v>0.50620046897418258</v>
      </c>
      <c r="F85" s="8"/>
      <c r="G85" s="10" t="s">
        <v>16</v>
      </c>
      <c r="I85" s="7"/>
      <c r="P85" s="7"/>
      <c r="Q85" s="7"/>
      <c r="R85" s="7"/>
      <c r="S85" s="7"/>
    </row>
    <row r="86" spans="2:19" x14ac:dyDescent="0.25">
      <c r="B86" s="7" t="s">
        <v>46</v>
      </c>
      <c r="D86" s="8">
        <f>'Operating Company_Auth'!I81</f>
        <v>0.50329999999999997</v>
      </c>
      <c r="E86" s="8">
        <f>'Operating Company_Actual'!Y77</f>
        <v>0.53120626195500442</v>
      </c>
      <c r="F86" s="8"/>
      <c r="G86" s="10" t="s">
        <v>16</v>
      </c>
      <c r="I86" s="7"/>
      <c r="P86" s="7"/>
      <c r="Q86" s="7"/>
      <c r="R86" s="7"/>
      <c r="S86" s="7"/>
    </row>
    <row r="87" spans="2:19" ht="13" x14ac:dyDescent="0.3">
      <c r="B87" s="3" t="s">
        <v>28</v>
      </c>
      <c r="D87" s="12">
        <f>AVERAGE(D77:D86)</f>
        <v>0.51398720005943088</v>
      </c>
      <c r="E87" s="12">
        <f>AVERAGE(E77:E86)</f>
        <v>0.53382911280259926</v>
      </c>
      <c r="F87" s="13"/>
      <c r="G87" s="12" t="s">
        <v>16</v>
      </c>
      <c r="P87" s="7"/>
      <c r="Q87" s="7"/>
      <c r="R87" s="7"/>
      <c r="S87" s="7"/>
    </row>
    <row r="88" spans="2:19" ht="13" x14ac:dyDescent="0.3">
      <c r="B88" s="3"/>
      <c r="D88" s="47"/>
      <c r="E88" s="47"/>
      <c r="F88" s="47"/>
      <c r="G88" s="2"/>
      <c r="P88" s="7"/>
      <c r="Q88" s="7"/>
      <c r="R88" s="7"/>
      <c r="S88" s="7"/>
    </row>
    <row r="90" spans="2:19" ht="13" thickBot="1" x14ac:dyDescent="0.3"/>
    <row r="91" spans="2:19" ht="13.5" thickBot="1" x14ac:dyDescent="0.35">
      <c r="B91" s="28" t="s">
        <v>47</v>
      </c>
      <c r="C91" s="29"/>
      <c r="D91" s="29"/>
      <c r="E91" s="29"/>
      <c r="F91" s="29"/>
      <c r="G91" s="30"/>
    </row>
    <row r="93" spans="2:19" ht="13" x14ac:dyDescent="0.3">
      <c r="G93" s="2"/>
    </row>
    <row r="94" spans="2:19" ht="13" x14ac:dyDescent="0.3">
      <c r="D94" s="46" t="s">
        <v>2</v>
      </c>
      <c r="E94" s="46"/>
      <c r="G94" s="2" t="s">
        <v>3</v>
      </c>
    </row>
    <row r="95" spans="2:19" ht="13" x14ac:dyDescent="0.3">
      <c r="D95" s="3" t="s">
        <v>4</v>
      </c>
      <c r="E95" s="2" t="s">
        <v>5</v>
      </c>
      <c r="G95" s="2" t="s">
        <v>6</v>
      </c>
    </row>
    <row r="96" spans="2:19" ht="13" x14ac:dyDescent="0.3">
      <c r="D96" s="3" t="s">
        <v>7</v>
      </c>
      <c r="E96" s="3" t="s">
        <v>8</v>
      </c>
      <c r="F96" s="3"/>
      <c r="G96" s="2" t="s">
        <v>5</v>
      </c>
    </row>
    <row r="97" spans="2:7" ht="13.5" thickBot="1" x14ac:dyDescent="0.35">
      <c r="B97" s="4" t="s">
        <v>6</v>
      </c>
      <c r="D97" s="4" t="s">
        <v>10</v>
      </c>
      <c r="E97" s="4" t="s">
        <v>10</v>
      </c>
      <c r="F97" s="2"/>
      <c r="G97" s="4" t="s">
        <v>10</v>
      </c>
    </row>
    <row r="99" spans="2:7" x14ac:dyDescent="0.25">
      <c r="B99" s="7" t="s">
        <v>48</v>
      </c>
      <c r="D99" s="8">
        <f>'Operating Company_Auth'!I100</f>
        <v>0.56678000000000006</v>
      </c>
      <c r="E99" s="8">
        <f>'Operating Company_Actual'!Y87</f>
        <v>0.58311378451820717</v>
      </c>
      <c r="F99" s="8"/>
      <c r="G99" s="8">
        <f>'Holding Company'!K21</f>
        <v>0.60799999999999998</v>
      </c>
    </row>
    <row r="100" spans="2:7" x14ac:dyDescent="0.25">
      <c r="B100" s="7" t="s">
        <v>49</v>
      </c>
      <c r="D100" s="8">
        <f>'Operating Company_Auth'!I104</f>
        <v>0.54</v>
      </c>
      <c r="E100" s="8">
        <f>'Operating Company_Actual'!Y91</f>
        <v>0.55452901984522474</v>
      </c>
      <c r="F100" s="8"/>
      <c r="G100" s="8">
        <f>'Holding Company'!K22</f>
        <v>0.4395</v>
      </c>
    </row>
    <row r="101" spans="2:7" x14ac:dyDescent="0.25">
      <c r="B101" s="7" t="s">
        <v>50</v>
      </c>
      <c r="D101" s="8">
        <f>'Operating Company_Auth'!I113</f>
        <v>0.5139638003296445</v>
      </c>
      <c r="E101" s="8">
        <f>'Operating Company_Actual'!Y100</f>
        <v>0.55033782359150174</v>
      </c>
      <c r="F101" s="8"/>
      <c r="G101" s="8">
        <f>'Holding Company'!K23</f>
        <v>0.33200000000000002</v>
      </c>
    </row>
    <row r="102" spans="2:7" x14ac:dyDescent="0.25">
      <c r="B102" s="7" t="s">
        <v>51</v>
      </c>
      <c r="D102" s="8">
        <f>'Operating Company_Auth'!I118</f>
        <v>0.495</v>
      </c>
      <c r="E102" s="8">
        <f>'Operating Company_Actual'!Y104</f>
        <v>0.49340166910685768</v>
      </c>
      <c r="F102" s="8"/>
      <c r="G102" s="8">
        <f>'Holding Company'!K24</f>
        <v>0.49</v>
      </c>
    </row>
    <row r="103" spans="2:7" x14ac:dyDescent="0.25">
      <c r="B103" s="7" t="s">
        <v>52</v>
      </c>
      <c r="D103" s="8">
        <f>'Operating Company_Auth'!I124</f>
        <v>0.58774999999999999</v>
      </c>
      <c r="E103" s="8">
        <f>'Operating Company_Actual'!Y110</f>
        <v>0.60041596600168601</v>
      </c>
      <c r="F103" s="8"/>
      <c r="G103" s="8">
        <f>'Holding Company'!K25</f>
        <v>0.48749999999999999</v>
      </c>
    </row>
    <row r="104" spans="2:7" x14ac:dyDescent="0.25">
      <c r="B104" s="7" t="s">
        <v>53</v>
      </c>
      <c r="D104" s="8">
        <f>'Operating Company_Auth'!I129</f>
        <v>0.53</v>
      </c>
      <c r="E104" s="8">
        <f>'Operating Company_Actual'!Y114</f>
        <v>0.54728426613607328</v>
      </c>
      <c r="F104" s="8"/>
      <c r="G104" s="8">
        <f>'Holding Company'!K26</f>
        <v>0.379</v>
      </c>
    </row>
    <row r="105" spans="2:7" x14ac:dyDescent="0.25">
      <c r="B105" s="7" t="s">
        <v>54</v>
      </c>
      <c r="D105" s="8">
        <f>'Operating Company_Auth'!I135</f>
        <v>0.50786666666666669</v>
      </c>
      <c r="E105" s="8">
        <f>'Operating Company_Actual'!Y118</f>
        <v>0.49183262842760345</v>
      </c>
      <c r="F105" s="8"/>
      <c r="G105" s="8">
        <f>'Holding Company'!K27</f>
        <v>0.45650000000000002</v>
      </c>
    </row>
    <row r="106" spans="2:7" x14ac:dyDescent="0.25">
      <c r="B106" s="7" t="s">
        <v>55</v>
      </c>
      <c r="D106" s="8">
        <f>'Operating Company_Auth'!I141</f>
        <v>0.54159999999999997</v>
      </c>
      <c r="E106" s="8">
        <f>'Operating Company_Actual'!Y124</f>
        <v>0.57236311227488934</v>
      </c>
      <c r="F106" s="8"/>
      <c r="G106" s="8">
        <f>'Holding Company'!K28</f>
        <v>0.47099999999999997</v>
      </c>
    </row>
    <row r="107" spans="2:7" ht="13" x14ac:dyDescent="0.3">
      <c r="B107" s="3" t="s">
        <v>28</v>
      </c>
      <c r="D107" s="12">
        <f t="shared" ref="D107:E107" si="1">AVERAGE(D99:D106)</f>
        <v>0.53537005837453888</v>
      </c>
      <c r="E107" s="12">
        <f t="shared" si="1"/>
        <v>0.54915978373775542</v>
      </c>
      <c r="F107" s="13"/>
      <c r="G107" s="12">
        <f>AVERAGE(G99:G106)</f>
        <v>0.4579375</v>
      </c>
    </row>
    <row r="108" spans="2:7" x14ac:dyDescent="0.25">
      <c r="E108" s="14"/>
      <c r="F108" s="14"/>
    </row>
  </sheetData>
  <mergeCells count="1">
    <mergeCell ref="A2:H2"/>
  </mergeCells>
  <printOptions horizontalCentered="1"/>
  <pageMargins left="0.7" right="0.7" top="0.75" bottom="0.75" header="0.3" footer="0.3"/>
  <pageSetup scale="92" fitToWidth="2" fitToHeight="2" orientation="portrait" r:id="rId1"/>
  <rowBreaks count="1" manualBreakCount="1">
    <brk id="5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985EF-9199-4A66-A44E-D54417FBBEAB}">
  <dimension ref="A1:AS150"/>
  <sheetViews>
    <sheetView showGridLines="0" tabSelected="1" view="pageBreakPreview" topLeftCell="A33" zoomScale="80" zoomScaleNormal="100" zoomScaleSheetLayoutView="80" workbookViewId="0">
      <selection activeCell="E44" sqref="E44"/>
    </sheetView>
  </sheetViews>
  <sheetFormatPr defaultColWidth="9" defaultRowHeight="12.5" x14ac:dyDescent="0.25"/>
  <cols>
    <col min="1" max="1" width="9" style="16"/>
    <col min="2" max="2" width="1.54296875" style="1" customWidth="1"/>
    <col min="3" max="3" width="36.453125" style="1" customWidth="1"/>
    <col min="4" max="4" width="9" style="1"/>
    <col min="5" max="5" width="1.54296875" style="1" customWidth="1"/>
    <col min="6" max="6" width="12.54296875" style="1" customWidth="1"/>
    <col min="7" max="7" width="21.26953125" style="1" customWidth="1"/>
    <col min="8" max="8" width="1.54296875" style="1" customWidth="1"/>
    <col min="9" max="9" width="12.54296875" style="1" customWidth="1"/>
    <col min="10" max="10" width="10.81640625" style="1" customWidth="1"/>
    <col min="11" max="16" width="9" style="1"/>
    <col min="17" max="45" width="9" style="7"/>
    <col min="46" max="16384" width="9" style="1"/>
  </cols>
  <sheetData>
    <row r="1" spans="1:10" ht="15" customHeight="1" x14ac:dyDescent="0.3">
      <c r="A1" s="49" t="s">
        <v>56</v>
      </c>
      <c r="B1" s="49"/>
      <c r="C1" s="49"/>
      <c r="D1" s="49"/>
      <c r="E1" s="49"/>
      <c r="F1" s="49"/>
      <c r="G1" s="49"/>
      <c r="H1" s="49"/>
      <c r="I1" s="49"/>
      <c r="J1" s="49"/>
    </row>
    <row r="3" spans="1:10" ht="15" customHeight="1" x14ac:dyDescent="0.3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13" x14ac:dyDescent="0.3">
      <c r="B4" s="3"/>
      <c r="C4" s="3"/>
      <c r="J4" s="7" t="s">
        <v>57</v>
      </c>
    </row>
    <row r="5" spans="1:10" ht="13" x14ac:dyDescent="0.3">
      <c r="F5" s="2" t="s">
        <v>7</v>
      </c>
    </row>
    <row r="6" spans="1:10" ht="13" x14ac:dyDescent="0.3">
      <c r="B6" s="3" t="s">
        <v>6</v>
      </c>
      <c r="C6" s="3"/>
      <c r="D6" s="2" t="s">
        <v>58</v>
      </c>
      <c r="F6" s="2" t="s">
        <v>10</v>
      </c>
    </row>
    <row r="8" spans="1:10" x14ac:dyDescent="0.25">
      <c r="C8" s="7" t="s">
        <v>18</v>
      </c>
      <c r="D8" s="10" t="s">
        <v>16</v>
      </c>
      <c r="F8" s="8">
        <v>0.39</v>
      </c>
    </row>
    <row r="9" spans="1:10" x14ac:dyDescent="0.25">
      <c r="C9" s="7" t="s">
        <v>19</v>
      </c>
      <c r="D9" s="10" t="s">
        <v>16</v>
      </c>
      <c r="F9" s="8">
        <v>0.37</v>
      </c>
    </row>
    <row r="10" spans="1:10" x14ac:dyDescent="0.25">
      <c r="C10" s="7" t="s">
        <v>20</v>
      </c>
      <c r="D10" s="10" t="s">
        <v>16</v>
      </c>
      <c r="F10" s="8">
        <v>0.38500000000000001</v>
      </c>
    </row>
    <row r="11" spans="1:10" x14ac:dyDescent="0.25">
      <c r="C11" s="7" t="s">
        <v>21</v>
      </c>
      <c r="D11" s="10" t="s">
        <v>16</v>
      </c>
      <c r="F11" s="8">
        <v>0.38500000000000001</v>
      </c>
    </row>
    <row r="12" spans="1:10" x14ac:dyDescent="0.25">
      <c r="C12" s="7" t="s">
        <v>22</v>
      </c>
      <c r="D12" s="10" t="s">
        <v>16</v>
      </c>
      <c r="F12" s="8">
        <v>0.4</v>
      </c>
    </row>
    <row r="13" spans="1:10" x14ac:dyDescent="0.25">
      <c r="C13" s="7" t="s">
        <v>23</v>
      </c>
      <c r="D13" s="10" t="s">
        <v>16</v>
      </c>
      <c r="F13" s="8">
        <v>0.45</v>
      </c>
    </row>
    <row r="14" spans="1:10" x14ac:dyDescent="0.25">
      <c r="C14" s="7" t="s">
        <v>24</v>
      </c>
      <c r="D14" s="10" t="s">
        <v>16</v>
      </c>
      <c r="F14" s="8">
        <v>0.45</v>
      </c>
    </row>
    <row r="15" spans="1:10" x14ac:dyDescent="0.25">
      <c r="C15" s="7" t="s">
        <v>25</v>
      </c>
      <c r="D15" s="10" t="s">
        <v>16</v>
      </c>
      <c r="F15" s="8">
        <v>0.46500000000000002</v>
      </c>
    </row>
    <row r="16" spans="1:10" x14ac:dyDescent="0.25">
      <c r="C16" s="7" t="s">
        <v>26</v>
      </c>
      <c r="D16" s="10" t="s">
        <v>16</v>
      </c>
      <c r="F16" s="8">
        <v>0.41</v>
      </c>
    </row>
    <row r="17" spans="1:11" x14ac:dyDescent="0.25">
      <c r="C17" s="7" t="s">
        <v>27</v>
      </c>
      <c r="D17" s="10" t="s">
        <v>16</v>
      </c>
      <c r="F17" s="8">
        <v>0.46500000000000002</v>
      </c>
    </row>
    <row r="18" spans="1:11" ht="13" x14ac:dyDescent="0.3">
      <c r="B18" s="3" t="s">
        <v>28</v>
      </c>
      <c r="C18" s="3"/>
      <c r="D18" s="3"/>
      <c r="E18" s="11"/>
      <c r="F18" s="12">
        <f>AVERAGE(F8:F17)</f>
        <v>0.41700000000000009</v>
      </c>
    </row>
    <row r="19" spans="1:11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5" customHeight="1" x14ac:dyDescent="0.3">
      <c r="A21" s="49" t="s">
        <v>29</v>
      </c>
      <c r="B21" s="49"/>
      <c r="C21" s="49"/>
      <c r="D21" s="49"/>
      <c r="E21" s="49"/>
      <c r="F21" s="49"/>
      <c r="G21" s="49"/>
      <c r="H21" s="49"/>
      <c r="I21" s="49"/>
      <c r="J21" s="49"/>
      <c r="K21" s="14"/>
    </row>
    <row r="22" spans="1:11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3" x14ac:dyDescent="0.3">
      <c r="B23" s="14"/>
      <c r="C23" s="14"/>
      <c r="D23" s="14"/>
      <c r="E23" s="14"/>
      <c r="F23" s="2"/>
      <c r="G23" s="2"/>
      <c r="H23" s="14"/>
      <c r="I23" s="2" t="s">
        <v>7</v>
      </c>
      <c r="J23" s="14"/>
      <c r="K23" s="14"/>
    </row>
    <row r="24" spans="1:11" ht="13" x14ac:dyDescent="0.3">
      <c r="B24" s="3" t="s">
        <v>6</v>
      </c>
      <c r="C24" s="3"/>
      <c r="D24" s="2" t="s">
        <v>58</v>
      </c>
      <c r="E24" s="14"/>
      <c r="F24" s="2" t="s">
        <v>59</v>
      </c>
      <c r="G24" s="2" t="s">
        <v>60</v>
      </c>
      <c r="H24" s="14"/>
      <c r="I24" s="2" t="s">
        <v>10</v>
      </c>
      <c r="J24" s="14"/>
    </row>
    <row r="25" spans="1:11" x14ac:dyDescent="0.25">
      <c r="B25" s="14"/>
      <c r="C25" s="14"/>
      <c r="D25" s="14"/>
      <c r="E25" s="14"/>
      <c r="F25" s="14"/>
      <c r="G25" s="14"/>
      <c r="H25" s="14"/>
      <c r="I25" s="14"/>
      <c r="J25" s="14"/>
    </row>
    <row r="26" spans="1:11" x14ac:dyDescent="0.25">
      <c r="B26" s="14" t="s">
        <v>30</v>
      </c>
      <c r="C26" s="14"/>
      <c r="D26" s="10"/>
      <c r="E26" s="14"/>
      <c r="F26" s="14"/>
      <c r="G26" s="14"/>
      <c r="H26" s="14"/>
      <c r="I26" s="8"/>
      <c r="J26" s="14"/>
    </row>
    <row r="27" spans="1:11" x14ac:dyDescent="0.25">
      <c r="B27" s="14"/>
      <c r="C27" s="14" t="s">
        <v>61</v>
      </c>
      <c r="D27" s="10" t="s">
        <v>62</v>
      </c>
      <c r="E27" s="14"/>
      <c r="F27" s="10" t="s">
        <v>63</v>
      </c>
      <c r="G27" s="14" t="s">
        <v>64</v>
      </c>
      <c r="H27" s="14"/>
      <c r="I27" s="8">
        <v>0.5</v>
      </c>
      <c r="J27" s="14"/>
    </row>
    <row r="28" spans="1:11" x14ac:dyDescent="0.25">
      <c r="B28" s="14"/>
      <c r="C28" s="14" t="s">
        <v>65</v>
      </c>
      <c r="D28" s="10" t="s">
        <v>62</v>
      </c>
      <c r="E28" s="14"/>
      <c r="F28" s="10" t="s">
        <v>66</v>
      </c>
      <c r="G28" s="14" t="s">
        <v>67</v>
      </c>
      <c r="H28" s="14"/>
      <c r="I28" s="8" t="s">
        <v>16</v>
      </c>
      <c r="J28" s="14"/>
    </row>
    <row r="29" spans="1:11" x14ac:dyDescent="0.25">
      <c r="B29" s="14"/>
      <c r="C29" s="14" t="s">
        <v>68</v>
      </c>
      <c r="D29" s="10" t="s">
        <v>62</v>
      </c>
      <c r="E29" s="14"/>
      <c r="F29" s="10" t="s">
        <v>66</v>
      </c>
      <c r="G29" s="14" t="s">
        <v>69</v>
      </c>
      <c r="H29" s="14"/>
      <c r="I29" s="8" t="s">
        <v>16</v>
      </c>
      <c r="J29" s="14"/>
    </row>
    <row r="30" spans="1:11" x14ac:dyDescent="0.25">
      <c r="B30" s="14"/>
      <c r="C30" s="14" t="s">
        <v>70</v>
      </c>
      <c r="D30" s="10" t="s">
        <v>62</v>
      </c>
      <c r="E30" s="14"/>
      <c r="F30" s="10" t="s">
        <v>71</v>
      </c>
      <c r="G30" s="14" t="s">
        <v>72</v>
      </c>
      <c r="H30" s="14"/>
      <c r="I30" s="8">
        <v>0.52</v>
      </c>
      <c r="J30" s="14"/>
    </row>
    <row r="31" spans="1:11" x14ac:dyDescent="0.25">
      <c r="B31" s="14"/>
      <c r="C31" s="14" t="s">
        <v>24</v>
      </c>
      <c r="D31" s="10" t="s">
        <v>62</v>
      </c>
      <c r="E31" s="14"/>
      <c r="F31" s="10" t="s">
        <v>73</v>
      </c>
      <c r="G31" s="14"/>
      <c r="H31" s="14"/>
      <c r="I31" s="8">
        <v>0.45</v>
      </c>
      <c r="J31" s="14"/>
    </row>
    <row r="32" spans="1:11" x14ac:dyDescent="0.25">
      <c r="B32" s="14"/>
      <c r="C32" s="10" t="s">
        <v>28</v>
      </c>
      <c r="D32" s="10" t="s">
        <v>62</v>
      </c>
      <c r="E32" s="14"/>
      <c r="F32" s="14"/>
      <c r="G32" s="14"/>
      <c r="H32" s="14"/>
      <c r="I32" s="18">
        <f>AVERAGE(I27:I31)</f>
        <v>0.49</v>
      </c>
      <c r="J32" s="14"/>
    </row>
    <row r="33" spans="2:10" x14ac:dyDescent="0.25">
      <c r="B33" s="14"/>
      <c r="C33" s="14"/>
      <c r="D33" s="10"/>
      <c r="E33" s="14"/>
      <c r="F33" s="14"/>
      <c r="G33" s="14"/>
      <c r="H33" s="14"/>
      <c r="I33" s="8"/>
      <c r="J33" s="14"/>
    </row>
    <row r="34" spans="2:10" x14ac:dyDescent="0.25">
      <c r="B34" s="14" t="s">
        <v>31</v>
      </c>
      <c r="C34" s="14"/>
      <c r="D34" s="10"/>
      <c r="E34" s="14"/>
      <c r="F34" s="14"/>
      <c r="G34" s="14"/>
      <c r="H34" s="14"/>
      <c r="I34" s="8"/>
      <c r="J34" s="14"/>
    </row>
    <row r="35" spans="2:10" x14ac:dyDescent="0.25">
      <c r="B35" s="14"/>
      <c r="C35" s="14" t="s">
        <v>74</v>
      </c>
      <c r="D35" s="10" t="s">
        <v>75</v>
      </c>
      <c r="E35" s="14"/>
      <c r="F35" s="10" t="s">
        <v>76</v>
      </c>
      <c r="G35" s="14" t="s">
        <v>77</v>
      </c>
      <c r="H35" s="14"/>
      <c r="I35" s="8"/>
      <c r="J35" s="14"/>
    </row>
    <row r="36" spans="2:10" x14ac:dyDescent="0.25">
      <c r="B36" s="14"/>
      <c r="C36" s="14" t="s">
        <v>78</v>
      </c>
      <c r="D36" s="10" t="s">
        <v>75</v>
      </c>
      <c r="E36" s="14"/>
      <c r="F36" s="10" t="s">
        <v>79</v>
      </c>
      <c r="G36" s="14" t="s">
        <v>80</v>
      </c>
      <c r="H36" s="14"/>
      <c r="I36" s="8">
        <v>0.52100000000000002</v>
      </c>
      <c r="J36" s="14"/>
    </row>
    <row r="37" spans="2:10" x14ac:dyDescent="0.25">
      <c r="B37" s="14"/>
      <c r="C37" s="14" t="s">
        <v>78</v>
      </c>
      <c r="D37" s="10" t="s">
        <v>75</v>
      </c>
      <c r="E37" s="14"/>
      <c r="F37" s="10" t="s">
        <v>81</v>
      </c>
      <c r="G37" s="14" t="s">
        <v>82</v>
      </c>
      <c r="H37" s="14"/>
      <c r="I37" s="8">
        <v>0.52029999999999998</v>
      </c>
      <c r="J37" s="14"/>
    </row>
    <row r="38" spans="2:10" x14ac:dyDescent="0.25">
      <c r="B38" s="14"/>
      <c r="C38" s="14" t="s">
        <v>83</v>
      </c>
      <c r="D38" s="10" t="s">
        <v>75</v>
      </c>
      <c r="E38" s="14"/>
      <c r="F38" s="10" t="s">
        <v>84</v>
      </c>
      <c r="G38" s="14" t="s">
        <v>85</v>
      </c>
      <c r="H38" s="14"/>
      <c r="J38" s="8" t="s">
        <v>86</v>
      </c>
    </row>
    <row r="39" spans="2:10" x14ac:dyDescent="0.25">
      <c r="B39" s="14"/>
      <c r="C39" s="14" t="s">
        <v>78</v>
      </c>
      <c r="D39" s="10" t="s">
        <v>75</v>
      </c>
      <c r="E39" s="14"/>
      <c r="F39" s="10" t="s">
        <v>87</v>
      </c>
      <c r="G39" s="14" t="s">
        <v>88</v>
      </c>
      <c r="H39" s="14"/>
      <c r="I39" s="8">
        <v>0.53480000000000005</v>
      </c>
      <c r="J39" s="14"/>
    </row>
    <row r="40" spans="2:10" x14ac:dyDescent="0.25">
      <c r="B40" s="14"/>
      <c r="C40" s="10" t="s">
        <v>28</v>
      </c>
      <c r="D40" s="10" t="s">
        <v>75</v>
      </c>
      <c r="E40" s="14"/>
      <c r="F40" s="14"/>
      <c r="G40" s="14"/>
      <c r="H40" s="14"/>
      <c r="I40" s="18">
        <f>AVERAGE(I35:I39)</f>
        <v>0.52536666666666676</v>
      </c>
      <c r="J40" s="14"/>
    </row>
    <row r="41" spans="2:10" x14ac:dyDescent="0.25">
      <c r="B41" s="14"/>
      <c r="C41" s="14"/>
      <c r="D41" s="10"/>
      <c r="E41" s="14"/>
      <c r="F41" s="14"/>
      <c r="G41" s="14"/>
      <c r="H41" s="14"/>
      <c r="I41" s="8"/>
      <c r="J41" s="14"/>
    </row>
    <row r="42" spans="2:10" x14ac:dyDescent="0.25">
      <c r="B42" s="14" t="s">
        <v>32</v>
      </c>
      <c r="C42" s="14"/>
      <c r="D42" s="10"/>
      <c r="E42" s="14"/>
      <c r="F42" s="14"/>
      <c r="G42" s="14"/>
      <c r="H42" s="14"/>
      <c r="I42" s="8"/>
      <c r="J42" s="14"/>
    </row>
    <row r="43" spans="2:10" x14ac:dyDescent="0.25">
      <c r="B43" s="14"/>
      <c r="C43" s="14" t="s">
        <v>19</v>
      </c>
      <c r="D43" s="10" t="s">
        <v>89</v>
      </c>
      <c r="E43" s="14"/>
      <c r="F43" s="10" t="s">
        <v>90</v>
      </c>
      <c r="G43" s="14"/>
      <c r="H43" s="14"/>
      <c r="I43" s="8">
        <v>0.37</v>
      </c>
      <c r="J43" s="14"/>
    </row>
    <row r="44" spans="2:10" x14ac:dyDescent="0.25">
      <c r="B44" s="14"/>
      <c r="C44" s="10" t="s">
        <v>28</v>
      </c>
      <c r="D44" s="10" t="s">
        <v>89</v>
      </c>
      <c r="E44" s="14"/>
      <c r="F44" s="10"/>
      <c r="G44" s="14"/>
      <c r="H44" s="14"/>
      <c r="I44" s="18">
        <f>IFERROR(AVERAGE(I43),"N/A")</f>
        <v>0.37</v>
      </c>
      <c r="J44" s="14"/>
    </row>
    <row r="45" spans="2:10" x14ac:dyDescent="0.25">
      <c r="B45" s="14"/>
      <c r="C45" s="14"/>
      <c r="D45" s="10"/>
      <c r="E45" s="14"/>
      <c r="F45" s="10"/>
      <c r="G45" s="14"/>
      <c r="H45" s="14"/>
      <c r="I45" s="8"/>
      <c r="J45" s="14"/>
    </row>
    <row r="46" spans="2:10" x14ac:dyDescent="0.25">
      <c r="B46" s="14"/>
      <c r="C46" s="14"/>
      <c r="D46" s="10"/>
      <c r="E46" s="14"/>
      <c r="F46" s="10"/>
      <c r="G46" s="14"/>
      <c r="H46" s="14"/>
      <c r="I46" s="8"/>
      <c r="J46" s="14"/>
    </row>
    <row r="47" spans="2:10" x14ac:dyDescent="0.25">
      <c r="B47" s="14" t="s">
        <v>33</v>
      </c>
      <c r="C47" s="14"/>
      <c r="D47" s="10"/>
      <c r="E47" s="14"/>
      <c r="F47" s="10"/>
      <c r="G47" s="14"/>
      <c r="H47" s="14"/>
      <c r="I47" s="8"/>
      <c r="J47" s="14"/>
    </row>
    <row r="48" spans="2:10" x14ac:dyDescent="0.25">
      <c r="B48" s="14"/>
      <c r="C48" s="14" t="s">
        <v>91</v>
      </c>
      <c r="D48" s="10" t="s">
        <v>92</v>
      </c>
      <c r="E48" s="14"/>
      <c r="F48" s="10" t="s">
        <v>93</v>
      </c>
      <c r="G48" s="14" t="s">
        <v>94</v>
      </c>
      <c r="H48" s="14"/>
      <c r="I48" s="8">
        <v>0.54700000000000004</v>
      </c>
      <c r="J48" s="14"/>
    </row>
    <row r="49" spans="1:16" x14ac:dyDescent="0.25">
      <c r="B49" s="14"/>
      <c r="C49" s="14" t="s">
        <v>95</v>
      </c>
      <c r="D49" s="10" t="s">
        <v>92</v>
      </c>
      <c r="E49" s="14"/>
      <c r="F49" s="10" t="s">
        <v>96</v>
      </c>
      <c r="G49" s="14" t="s">
        <v>97</v>
      </c>
      <c r="H49" s="14"/>
      <c r="I49" s="8">
        <v>0.52</v>
      </c>
      <c r="J49" s="14"/>
    </row>
    <row r="50" spans="1:16" x14ac:dyDescent="0.25">
      <c r="B50" s="14"/>
      <c r="C50" s="10" t="s">
        <v>28</v>
      </c>
      <c r="D50" s="10" t="s">
        <v>92</v>
      </c>
      <c r="E50" s="14"/>
      <c r="F50" s="10"/>
      <c r="G50" s="14"/>
      <c r="H50" s="14"/>
      <c r="I50" s="18">
        <f>AVERAGE(I48:I49)</f>
        <v>0.53350000000000009</v>
      </c>
      <c r="J50" s="14"/>
    </row>
    <row r="51" spans="1:16" x14ac:dyDescent="0.25">
      <c r="B51" s="14"/>
      <c r="C51" s="14"/>
      <c r="D51" s="10"/>
      <c r="E51" s="14"/>
      <c r="F51" s="10"/>
      <c r="G51" s="14"/>
      <c r="H51" s="14"/>
      <c r="I51" s="8"/>
      <c r="J51" s="14"/>
    </row>
    <row r="52" spans="1:16" x14ac:dyDescent="0.25">
      <c r="B52" s="14"/>
      <c r="C52" s="14"/>
      <c r="D52" s="10"/>
      <c r="E52" s="14"/>
      <c r="F52" s="10"/>
      <c r="G52" s="14"/>
      <c r="H52" s="14"/>
      <c r="I52" s="8"/>
      <c r="J52" s="14"/>
    </row>
    <row r="53" spans="1:16" x14ac:dyDescent="0.25">
      <c r="B53" s="14" t="s">
        <v>34</v>
      </c>
      <c r="C53" s="14"/>
      <c r="D53" s="10"/>
      <c r="E53" s="14"/>
      <c r="F53" s="10"/>
      <c r="G53" s="14"/>
      <c r="H53" s="14"/>
      <c r="I53" s="8"/>
      <c r="J53" s="14"/>
    </row>
    <row r="54" spans="1:16" x14ac:dyDescent="0.25">
      <c r="B54" s="14"/>
      <c r="C54" s="14" t="s">
        <v>98</v>
      </c>
      <c r="D54" s="10" t="s">
        <v>99</v>
      </c>
      <c r="E54" s="14"/>
      <c r="F54" s="10" t="s">
        <v>100</v>
      </c>
      <c r="G54" s="14" t="s">
        <v>101</v>
      </c>
      <c r="H54" s="14"/>
      <c r="I54" s="8">
        <v>0.50819999999999999</v>
      </c>
      <c r="J54" s="14"/>
    </row>
    <row r="55" spans="1:16" x14ac:dyDescent="0.25">
      <c r="B55" s="14"/>
      <c r="C55" s="14" t="s">
        <v>102</v>
      </c>
      <c r="D55" s="10" t="s">
        <v>99</v>
      </c>
      <c r="E55" s="14"/>
      <c r="F55" s="10" t="s">
        <v>103</v>
      </c>
      <c r="G55" s="14" t="s">
        <v>104</v>
      </c>
      <c r="H55" s="14"/>
      <c r="I55" s="8">
        <v>0.48</v>
      </c>
      <c r="J55" s="14"/>
    </row>
    <row r="56" spans="1:16" x14ac:dyDescent="0.25">
      <c r="B56" s="14"/>
      <c r="C56" s="14" t="s">
        <v>21</v>
      </c>
      <c r="D56" s="10" t="s">
        <v>99</v>
      </c>
      <c r="E56" s="14"/>
      <c r="F56" s="10" t="s">
        <v>105</v>
      </c>
      <c r="G56" s="14"/>
      <c r="H56" s="14"/>
      <c r="I56" s="8">
        <v>0.38500000000000001</v>
      </c>
      <c r="J56" s="14"/>
    </row>
    <row r="57" spans="1:16" x14ac:dyDescent="0.25">
      <c r="B57" s="14"/>
      <c r="C57" s="10" t="s">
        <v>28</v>
      </c>
      <c r="D57" s="10" t="s">
        <v>99</v>
      </c>
      <c r="E57" s="14"/>
      <c r="F57" s="10"/>
      <c r="G57" s="14"/>
      <c r="H57" s="14"/>
      <c r="I57" s="18">
        <f>AVERAGE(I54:I56)</f>
        <v>0.45773333333333333</v>
      </c>
      <c r="J57" s="14"/>
    </row>
    <row r="58" spans="1:16" x14ac:dyDescent="0.25">
      <c r="B58" s="14"/>
      <c r="C58" s="14"/>
      <c r="D58" s="10"/>
      <c r="E58" s="14"/>
      <c r="F58" s="10"/>
      <c r="G58" s="14"/>
      <c r="H58" s="14"/>
      <c r="I58" s="8"/>
      <c r="J58" s="14"/>
    </row>
    <row r="59" spans="1:16" x14ac:dyDescent="0.25">
      <c r="B59" s="14" t="s">
        <v>35</v>
      </c>
      <c r="C59" s="14"/>
      <c r="D59" s="10"/>
      <c r="E59" s="14"/>
      <c r="F59" s="10"/>
      <c r="G59" s="14"/>
      <c r="H59" s="14"/>
      <c r="I59" s="8"/>
      <c r="J59" s="14"/>
    </row>
    <row r="60" spans="1:16" x14ac:dyDescent="0.25">
      <c r="B60" s="14"/>
      <c r="C60" s="7" t="s">
        <v>16</v>
      </c>
      <c r="D60" s="10" t="s">
        <v>106</v>
      </c>
      <c r="E60" s="14"/>
      <c r="F60" s="10" t="s">
        <v>16</v>
      </c>
      <c r="G60" s="10" t="s">
        <v>16</v>
      </c>
      <c r="H60" s="14"/>
      <c r="I60" s="10" t="s">
        <v>16</v>
      </c>
      <c r="J60" s="14"/>
    </row>
    <row r="61" spans="1:16" x14ac:dyDescent="0.25">
      <c r="B61" s="14"/>
      <c r="C61" s="10" t="s">
        <v>28</v>
      </c>
      <c r="D61" s="10" t="s">
        <v>106</v>
      </c>
      <c r="E61" s="14"/>
      <c r="F61" s="10"/>
      <c r="G61" s="10"/>
      <c r="H61" s="14"/>
      <c r="I61" s="18" t="str">
        <f>IFERROR(AVERAGE(I60),"N/A")</f>
        <v>N/A</v>
      </c>
      <c r="J61" s="14"/>
    </row>
    <row r="62" spans="1:16" x14ac:dyDescent="0.25">
      <c r="B62" s="14"/>
      <c r="C62" s="14"/>
      <c r="D62" s="10"/>
      <c r="E62" s="14"/>
      <c r="F62" s="10"/>
      <c r="G62" s="10"/>
      <c r="H62" s="14"/>
      <c r="I62" s="8"/>
      <c r="J62" s="14"/>
    </row>
    <row r="63" spans="1:16" ht="13" x14ac:dyDescent="0.3">
      <c r="B63" s="3" t="s">
        <v>28</v>
      </c>
      <c r="C63" s="3"/>
      <c r="D63" s="3"/>
      <c r="E63" s="11"/>
      <c r="F63" s="10"/>
      <c r="G63" s="10"/>
      <c r="H63" s="11"/>
      <c r="I63" s="12">
        <f>AVERAGE(I32,I40,I44,I50,I57,I61)</f>
        <v>0.47531999999999996</v>
      </c>
      <c r="J63" s="14"/>
    </row>
    <row r="64" spans="1:16" s="7" customFormat="1" ht="13" x14ac:dyDescent="0.3">
      <c r="A64" s="16"/>
      <c r="B64" s="3"/>
      <c r="C64" s="3"/>
      <c r="D64" s="1"/>
      <c r="E64" s="14"/>
      <c r="F64" s="8"/>
      <c r="G64" s="8"/>
      <c r="H64" s="14"/>
      <c r="I64" s="8"/>
      <c r="J64" s="14"/>
      <c r="K64" s="1"/>
      <c r="L64" s="1"/>
      <c r="M64" s="1"/>
      <c r="N64" s="1"/>
      <c r="O64" s="1"/>
      <c r="P64" s="1"/>
    </row>
    <row r="65" spans="1:19" s="7" customFormat="1" x14ac:dyDescent="0.25">
      <c r="A65" s="16"/>
      <c r="B65" s="14"/>
      <c r="C65" s="14"/>
      <c r="D65" s="14"/>
      <c r="E65" s="14"/>
      <c r="F65" s="14"/>
      <c r="G65" s="14"/>
      <c r="H65" s="14"/>
      <c r="I65" s="14"/>
      <c r="J65" s="14"/>
      <c r="K65" s="1"/>
      <c r="L65" s="1"/>
      <c r="M65" s="1"/>
      <c r="N65" s="1"/>
      <c r="O65" s="1"/>
      <c r="P65" s="1"/>
    </row>
    <row r="66" spans="1:19" s="7" customFormat="1" ht="13" x14ac:dyDescent="0.3">
      <c r="A66" s="16"/>
      <c r="B66" s="3" t="s">
        <v>36</v>
      </c>
      <c r="C66" s="3"/>
      <c r="D66" s="1"/>
      <c r="E66" s="1"/>
      <c r="F66" s="1"/>
      <c r="G66" s="1"/>
      <c r="H66" s="1"/>
      <c r="I66" s="1"/>
      <c r="J66" s="14"/>
      <c r="K66" s="1"/>
      <c r="L66" s="1"/>
      <c r="M66" s="1"/>
      <c r="N66" s="1"/>
      <c r="O66" s="1"/>
      <c r="P66" s="1"/>
    </row>
    <row r="67" spans="1:19" hidden="1" x14ac:dyDescent="0.25"/>
    <row r="68" spans="1:19" s="7" customFormat="1" ht="13" hidden="1" x14ac:dyDescent="0.3">
      <c r="A68" s="16"/>
      <c r="B68" s="1"/>
      <c r="C68" s="1"/>
      <c r="D68" s="1"/>
      <c r="E68" s="1"/>
      <c r="F68" s="3"/>
      <c r="G68" s="3"/>
      <c r="H68" s="1"/>
      <c r="I68" s="3"/>
      <c r="J68" s="1"/>
      <c r="K68" s="1"/>
      <c r="L68" s="1"/>
      <c r="M68" s="1"/>
      <c r="N68" s="1"/>
      <c r="O68" s="1"/>
      <c r="P68" s="1"/>
    </row>
    <row r="69" spans="1:19" s="7" customFormat="1" ht="13" x14ac:dyDescent="0.3">
      <c r="A69" s="16"/>
      <c r="B69" s="1"/>
      <c r="C69" s="1"/>
      <c r="D69" s="1"/>
      <c r="E69" s="1"/>
      <c r="F69" s="3"/>
      <c r="G69" s="3"/>
      <c r="H69" s="1"/>
      <c r="I69" s="3"/>
      <c r="J69" s="1"/>
      <c r="K69" s="1"/>
      <c r="L69" s="1"/>
      <c r="M69" s="1"/>
      <c r="N69" s="1"/>
      <c r="O69" s="1"/>
      <c r="P69" s="1"/>
    </row>
    <row r="70" spans="1:19" s="7" customFormat="1" ht="13" x14ac:dyDescent="0.3">
      <c r="A70" s="16"/>
      <c r="B70" s="3" t="s">
        <v>6</v>
      </c>
      <c r="C70" s="3"/>
      <c r="D70" s="2" t="s">
        <v>58</v>
      </c>
      <c r="E70" s="1"/>
      <c r="F70" s="2" t="s">
        <v>59</v>
      </c>
      <c r="G70" s="2" t="s">
        <v>60</v>
      </c>
      <c r="H70" s="1"/>
      <c r="I70" s="2" t="s">
        <v>10</v>
      </c>
      <c r="J70" s="1"/>
      <c r="K70" s="1"/>
      <c r="L70" s="1"/>
      <c r="M70" s="1"/>
      <c r="N70" s="1"/>
      <c r="O70" s="1"/>
      <c r="P70" s="1"/>
    </row>
    <row r="72" spans="1:19" s="7" customFormat="1" x14ac:dyDescent="0.25">
      <c r="A72" s="16"/>
      <c r="B72" s="7" t="s">
        <v>37</v>
      </c>
      <c r="D72" s="10" t="s">
        <v>16</v>
      </c>
      <c r="E72" s="1"/>
      <c r="F72" s="10" t="s">
        <v>107</v>
      </c>
      <c r="G72" s="10" t="s">
        <v>108</v>
      </c>
      <c r="H72" s="1"/>
      <c r="I72" s="8">
        <v>0.52</v>
      </c>
      <c r="J72" s="1"/>
      <c r="K72" s="1"/>
      <c r="M72" s="1"/>
      <c r="N72" s="1"/>
      <c r="O72" s="1"/>
      <c r="S72" s="19"/>
    </row>
    <row r="73" spans="1:19" s="7" customFormat="1" x14ac:dyDescent="0.25">
      <c r="A73" s="16"/>
      <c r="B73" s="7" t="s">
        <v>38</v>
      </c>
      <c r="D73" s="10" t="s">
        <v>16</v>
      </c>
      <c r="E73" s="1"/>
      <c r="F73" s="10" t="s">
        <v>109</v>
      </c>
      <c r="G73" s="10" t="s">
        <v>110</v>
      </c>
      <c r="H73" s="1"/>
      <c r="I73" s="8" t="s">
        <v>111</v>
      </c>
      <c r="J73" s="1"/>
      <c r="K73" s="1"/>
      <c r="M73" s="1"/>
      <c r="N73" s="1"/>
      <c r="O73" s="1"/>
    </row>
    <row r="74" spans="1:19" s="7" customFormat="1" x14ac:dyDescent="0.25">
      <c r="A74" s="16"/>
      <c r="B74" s="7" t="s">
        <v>39</v>
      </c>
      <c r="D74" s="10" t="s">
        <v>16</v>
      </c>
      <c r="E74" s="1"/>
      <c r="F74" s="10" t="s">
        <v>112</v>
      </c>
      <c r="G74" s="10" t="s">
        <v>113</v>
      </c>
      <c r="H74" s="1"/>
      <c r="I74" s="8">
        <v>0.54459999999999997</v>
      </c>
      <c r="J74" s="1"/>
      <c r="K74" s="1"/>
      <c r="M74" s="1"/>
      <c r="N74" s="1"/>
      <c r="O74" s="1"/>
      <c r="S74" s="19"/>
    </row>
    <row r="75" spans="1:19" s="7" customFormat="1" x14ac:dyDescent="0.25">
      <c r="A75" s="16"/>
      <c r="B75" s="7" t="s">
        <v>40</v>
      </c>
      <c r="D75" s="10" t="s">
        <v>16</v>
      </c>
      <c r="E75" s="1"/>
      <c r="F75" s="10" t="s">
        <v>109</v>
      </c>
      <c r="G75" s="10" t="s">
        <v>114</v>
      </c>
      <c r="H75" s="1"/>
      <c r="I75" s="8">
        <f>'[1]NIPSCO and DTE Gas'!K17</f>
        <v>0.51001040041601664</v>
      </c>
      <c r="J75" s="10" t="s">
        <v>115</v>
      </c>
      <c r="K75" s="1"/>
      <c r="L75" s="19"/>
      <c r="M75" s="1"/>
      <c r="N75" s="1"/>
      <c r="O75" s="1"/>
      <c r="S75" s="19"/>
    </row>
    <row r="76" spans="1:19" s="7" customFormat="1" x14ac:dyDescent="0.25">
      <c r="A76" s="16"/>
      <c r="B76" s="7" t="s">
        <v>41</v>
      </c>
      <c r="D76" s="10" t="s">
        <v>16</v>
      </c>
      <c r="E76" s="1"/>
      <c r="F76" s="10" t="s">
        <v>103</v>
      </c>
      <c r="G76" s="10" t="s">
        <v>116</v>
      </c>
      <c r="H76" s="1"/>
      <c r="I76" s="8">
        <v>0.48</v>
      </c>
      <c r="K76" s="1"/>
      <c r="M76" s="1"/>
      <c r="N76" s="1"/>
      <c r="O76" s="1"/>
      <c r="S76" s="19"/>
    </row>
    <row r="77" spans="1:19" s="7" customFormat="1" x14ac:dyDescent="0.25">
      <c r="A77" s="16"/>
      <c r="B77" s="7" t="s">
        <v>42</v>
      </c>
      <c r="D77" s="10" t="s">
        <v>16</v>
      </c>
      <c r="E77" s="1"/>
      <c r="F77" s="10" t="s">
        <v>117</v>
      </c>
      <c r="G77" s="10"/>
      <c r="H77" s="1"/>
      <c r="I77" s="8" t="s">
        <v>111</v>
      </c>
      <c r="J77" s="1"/>
      <c r="K77" s="1"/>
      <c r="M77" s="1"/>
      <c r="N77" s="1"/>
      <c r="O77" s="1"/>
    </row>
    <row r="78" spans="1:19" s="7" customFormat="1" x14ac:dyDescent="0.25">
      <c r="A78" s="16"/>
      <c r="B78" s="7" t="s">
        <v>43</v>
      </c>
      <c r="D78" s="10" t="s">
        <v>16</v>
      </c>
      <c r="E78" s="1"/>
      <c r="F78" s="10" t="s">
        <v>103</v>
      </c>
      <c r="G78" s="10" t="s">
        <v>118</v>
      </c>
      <c r="H78" s="1"/>
      <c r="I78" s="8">
        <v>0.48</v>
      </c>
      <c r="J78" s="1"/>
      <c r="K78" s="1"/>
      <c r="M78" s="1"/>
      <c r="N78" s="1"/>
      <c r="O78" s="1"/>
      <c r="S78" s="19"/>
    </row>
    <row r="79" spans="1:19" s="7" customFormat="1" x14ac:dyDescent="0.25">
      <c r="A79" s="16"/>
      <c r="B79" s="7" t="s">
        <v>44</v>
      </c>
      <c r="D79" s="10" t="s">
        <v>16</v>
      </c>
      <c r="E79" s="1"/>
      <c r="F79" s="10" t="s">
        <v>119</v>
      </c>
      <c r="G79" s="10" t="s">
        <v>120</v>
      </c>
      <c r="H79" s="1"/>
      <c r="I79" s="8">
        <v>0.56000000000000005</v>
      </c>
      <c r="J79" s="1"/>
      <c r="K79" s="1"/>
      <c r="M79" s="1"/>
      <c r="N79" s="1"/>
      <c r="O79" s="1"/>
      <c r="S79" s="19"/>
    </row>
    <row r="80" spans="1:19" s="7" customFormat="1" x14ac:dyDescent="0.25">
      <c r="A80" s="16"/>
      <c r="B80" s="7" t="s">
        <v>45</v>
      </c>
      <c r="D80" s="10" t="s">
        <v>16</v>
      </c>
      <c r="E80" s="1"/>
      <c r="F80" s="10" t="s">
        <v>117</v>
      </c>
      <c r="G80" s="10"/>
      <c r="H80" s="1"/>
      <c r="I80" s="8" t="s">
        <v>111</v>
      </c>
      <c r="J80" s="1"/>
      <c r="K80" s="1"/>
      <c r="M80" s="1"/>
      <c r="N80" s="1"/>
      <c r="O80" s="1"/>
    </row>
    <row r="81" spans="1:19" s="7" customFormat="1" x14ac:dyDescent="0.25">
      <c r="A81" s="16"/>
      <c r="B81" s="7" t="s">
        <v>46</v>
      </c>
      <c r="D81" s="10" t="s">
        <v>16</v>
      </c>
      <c r="E81" s="1"/>
      <c r="F81" s="10" t="s">
        <v>112</v>
      </c>
      <c r="G81" s="10" t="s">
        <v>121</v>
      </c>
      <c r="H81" s="1"/>
      <c r="I81" s="8">
        <v>0.50329999999999997</v>
      </c>
      <c r="J81" s="1"/>
      <c r="K81" s="1"/>
      <c r="M81" s="1"/>
      <c r="N81" s="1"/>
      <c r="O81" s="1"/>
      <c r="S81" s="19"/>
    </row>
    <row r="82" spans="1:19" s="7" customFormat="1" ht="13" x14ac:dyDescent="0.3">
      <c r="A82" s="16"/>
      <c r="B82" s="3" t="s">
        <v>28</v>
      </c>
      <c r="C82" s="3"/>
      <c r="D82" s="1"/>
      <c r="E82" s="1"/>
      <c r="F82" s="1"/>
      <c r="G82" s="1"/>
      <c r="H82" s="11"/>
      <c r="I82" s="12">
        <f>AVERAGE(I72:I81)</f>
        <v>0.51398720005943088</v>
      </c>
      <c r="J82" s="1"/>
      <c r="K82" s="1"/>
      <c r="L82" s="1"/>
      <c r="M82" s="1"/>
      <c r="N82" s="1"/>
      <c r="O82" s="1"/>
      <c r="P82" s="1"/>
    </row>
    <row r="85" spans="1:19" s="7" customFormat="1" ht="13" x14ac:dyDescent="0.3">
      <c r="A85" s="16"/>
      <c r="B85" s="15" t="s">
        <v>47</v>
      </c>
      <c r="C85" s="3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9" s="7" customFormat="1" hidden="1" x14ac:dyDescent="0.25">
      <c r="A86" s="16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8" spans="1:19" s="7" customFormat="1" ht="13" x14ac:dyDescent="0.3">
      <c r="A88" s="16"/>
      <c r="B88" s="1"/>
      <c r="C88" s="1"/>
      <c r="D88" s="1"/>
      <c r="E88" s="1"/>
      <c r="F88" s="3"/>
      <c r="G88" s="3"/>
      <c r="H88" s="1"/>
      <c r="I88" s="15" t="s">
        <v>7</v>
      </c>
      <c r="J88" s="1"/>
      <c r="K88" s="1"/>
      <c r="L88" s="1"/>
      <c r="M88" s="1"/>
      <c r="N88" s="1"/>
      <c r="O88" s="1"/>
      <c r="P88" s="1"/>
    </row>
    <row r="89" spans="1:19" s="7" customFormat="1" ht="13" x14ac:dyDescent="0.3">
      <c r="A89" s="16"/>
      <c r="B89" s="3" t="s">
        <v>6</v>
      </c>
      <c r="C89" s="3"/>
      <c r="D89" s="2" t="s">
        <v>58</v>
      </c>
      <c r="E89" s="1"/>
      <c r="F89" s="2" t="s">
        <v>59</v>
      </c>
      <c r="G89" s="2" t="s">
        <v>60</v>
      </c>
      <c r="H89" s="1"/>
      <c r="I89" s="2" t="s">
        <v>10</v>
      </c>
      <c r="J89" s="1"/>
      <c r="K89" s="1"/>
      <c r="L89" s="1"/>
      <c r="M89" s="1"/>
      <c r="N89" s="1"/>
      <c r="O89" s="1"/>
      <c r="P89" s="1"/>
    </row>
    <row r="90" spans="1:19" s="7" customFormat="1" ht="13" x14ac:dyDescent="0.3">
      <c r="A90" s="16"/>
      <c r="B90" s="20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9" s="7" customFormat="1" ht="13" x14ac:dyDescent="0.3">
      <c r="A91" s="16"/>
      <c r="B91" s="20" t="s">
        <v>48</v>
      </c>
      <c r="C91" s="1"/>
      <c r="D91" s="10"/>
      <c r="E91" s="1"/>
      <c r="F91" s="1"/>
      <c r="G91" s="1"/>
      <c r="H91" s="1"/>
      <c r="I91" s="8"/>
      <c r="J91" s="1"/>
      <c r="K91" s="1"/>
      <c r="L91" s="1"/>
      <c r="M91" s="1"/>
      <c r="N91" s="1"/>
      <c r="O91" s="1"/>
      <c r="P91" s="1"/>
    </row>
    <row r="92" spans="1:19" s="7" customFormat="1" ht="13" x14ac:dyDescent="0.3">
      <c r="A92" s="16"/>
      <c r="B92" s="20"/>
      <c r="C92" s="7" t="s">
        <v>122</v>
      </c>
      <c r="D92" s="10" t="s">
        <v>123</v>
      </c>
      <c r="E92" s="1"/>
      <c r="F92" s="10" t="s">
        <v>124</v>
      </c>
      <c r="G92" s="10" t="s">
        <v>125</v>
      </c>
      <c r="H92" s="1"/>
      <c r="I92" s="8">
        <v>0.52569999999999995</v>
      </c>
      <c r="K92" s="1"/>
      <c r="L92" s="1"/>
      <c r="M92" s="1"/>
      <c r="N92" s="1"/>
      <c r="O92" s="1"/>
      <c r="P92" s="1"/>
    </row>
    <row r="93" spans="1:19" s="7" customFormat="1" ht="13" x14ac:dyDescent="0.3">
      <c r="A93" s="16"/>
      <c r="B93" s="20"/>
      <c r="C93" s="7" t="s">
        <v>126</v>
      </c>
      <c r="D93" s="10" t="s">
        <v>123</v>
      </c>
      <c r="E93" s="1"/>
      <c r="F93" s="10" t="s">
        <v>119</v>
      </c>
      <c r="G93" s="10" t="s">
        <v>127</v>
      </c>
      <c r="H93" s="1"/>
      <c r="I93" s="8"/>
      <c r="L93" s="1"/>
      <c r="M93" s="1"/>
      <c r="N93" s="1"/>
      <c r="O93" s="1"/>
      <c r="P93" s="1"/>
    </row>
    <row r="94" spans="1:19" s="7" customFormat="1" ht="13" x14ac:dyDescent="0.3">
      <c r="A94" s="16"/>
      <c r="B94" s="20"/>
      <c r="C94" s="7" t="s">
        <v>128</v>
      </c>
      <c r="D94" s="10" t="s">
        <v>123</v>
      </c>
      <c r="E94" s="1"/>
      <c r="F94" s="10" t="s">
        <v>129</v>
      </c>
      <c r="G94" s="10" t="s">
        <v>130</v>
      </c>
      <c r="H94" s="1"/>
      <c r="I94" s="8">
        <v>0.56320000000000003</v>
      </c>
      <c r="K94" s="1"/>
      <c r="L94" s="1"/>
      <c r="M94" s="1"/>
      <c r="N94" s="1"/>
      <c r="O94" s="1"/>
      <c r="P94" s="1"/>
    </row>
    <row r="95" spans="1:19" s="7" customFormat="1" ht="13" x14ac:dyDescent="0.3">
      <c r="A95" s="16"/>
      <c r="B95" s="20"/>
      <c r="C95" s="7" t="s">
        <v>131</v>
      </c>
      <c r="D95" s="10" t="s">
        <v>123</v>
      </c>
      <c r="E95" s="1"/>
      <c r="F95" s="10" t="s">
        <v>132</v>
      </c>
      <c r="G95" s="1" t="s">
        <v>133</v>
      </c>
      <c r="H95" s="1"/>
      <c r="I95" s="8">
        <v>0.54500000000000004</v>
      </c>
      <c r="K95" s="1"/>
      <c r="L95" s="1"/>
      <c r="N95" s="1"/>
      <c r="O95" s="1"/>
      <c r="P95" s="1"/>
    </row>
    <row r="96" spans="1:19" ht="13" x14ac:dyDescent="0.3">
      <c r="B96" s="20"/>
      <c r="C96" s="7" t="s">
        <v>134</v>
      </c>
      <c r="D96" s="10" t="s">
        <v>123</v>
      </c>
      <c r="F96" s="10" t="s">
        <v>135</v>
      </c>
      <c r="G96" s="10" t="s">
        <v>136</v>
      </c>
      <c r="J96" s="8" t="s">
        <v>137</v>
      </c>
    </row>
    <row r="97" spans="2:11" ht="13" x14ac:dyDescent="0.3">
      <c r="B97" s="20"/>
      <c r="C97" s="7" t="s">
        <v>138</v>
      </c>
      <c r="D97" s="10" t="s">
        <v>123</v>
      </c>
      <c r="F97" s="10" t="s">
        <v>139</v>
      </c>
      <c r="G97" s="10" t="s">
        <v>140</v>
      </c>
      <c r="J97" s="8" t="s">
        <v>137</v>
      </c>
    </row>
    <row r="98" spans="2:11" ht="13" x14ac:dyDescent="0.3">
      <c r="B98" s="20"/>
      <c r="C98" s="7" t="s">
        <v>141</v>
      </c>
      <c r="D98" s="10" t="s">
        <v>123</v>
      </c>
      <c r="F98" s="10" t="s">
        <v>142</v>
      </c>
      <c r="G98" s="10" t="s">
        <v>143</v>
      </c>
      <c r="I98" s="8">
        <v>0.5988</v>
      </c>
      <c r="J98" s="7"/>
    </row>
    <row r="99" spans="2:11" ht="13" x14ac:dyDescent="0.3">
      <c r="B99" s="20"/>
      <c r="C99" s="7" t="s">
        <v>144</v>
      </c>
      <c r="D99" s="10" t="s">
        <v>123</v>
      </c>
      <c r="F99" s="10" t="s">
        <v>145</v>
      </c>
      <c r="G99" s="10" t="s">
        <v>146</v>
      </c>
      <c r="I99" s="8">
        <v>0.60119999999999996</v>
      </c>
      <c r="J99" s="7"/>
      <c r="K99" s="7"/>
    </row>
    <row r="100" spans="2:11" ht="13" x14ac:dyDescent="0.3">
      <c r="B100" s="20"/>
      <c r="C100" s="7" t="s">
        <v>28</v>
      </c>
      <c r="D100" s="10" t="s">
        <v>123</v>
      </c>
      <c r="G100" s="10"/>
      <c r="I100" s="18">
        <f>AVERAGE(I92:I99)</f>
        <v>0.56678000000000006</v>
      </c>
      <c r="J100" s="7"/>
    </row>
    <row r="101" spans="2:11" ht="13" x14ac:dyDescent="0.3">
      <c r="B101" s="20"/>
      <c r="C101" s="7"/>
      <c r="D101" s="10"/>
      <c r="G101" s="10"/>
      <c r="I101" s="8"/>
      <c r="J101" s="7"/>
    </row>
    <row r="102" spans="2:11" ht="13" x14ac:dyDescent="0.3">
      <c r="B102" s="20" t="s">
        <v>49</v>
      </c>
      <c r="C102" s="7"/>
      <c r="D102" s="10"/>
      <c r="G102" s="10"/>
      <c r="I102" s="8"/>
      <c r="J102" s="7"/>
    </row>
    <row r="103" spans="2:11" ht="13" x14ac:dyDescent="0.3">
      <c r="B103" s="20"/>
      <c r="C103" s="7" t="s">
        <v>147</v>
      </c>
      <c r="D103" s="10" t="s">
        <v>148</v>
      </c>
      <c r="F103" s="10" t="s">
        <v>149</v>
      </c>
      <c r="G103" s="10" t="s">
        <v>150</v>
      </c>
      <c r="I103" s="8">
        <v>0.54</v>
      </c>
      <c r="J103" s="7"/>
    </row>
    <row r="104" spans="2:11" ht="13" x14ac:dyDescent="0.3">
      <c r="B104" s="20"/>
      <c r="C104" s="7" t="s">
        <v>28</v>
      </c>
      <c r="D104" s="10" t="s">
        <v>148</v>
      </c>
      <c r="G104" s="10"/>
      <c r="I104" s="18">
        <f>AVERAGE(I103)</f>
        <v>0.54</v>
      </c>
      <c r="J104" s="7"/>
    </row>
    <row r="105" spans="2:11" ht="13" x14ac:dyDescent="0.3">
      <c r="B105" s="20"/>
      <c r="C105" s="7"/>
      <c r="D105" s="10"/>
      <c r="G105" s="10"/>
      <c r="I105" s="8"/>
      <c r="J105" s="7"/>
    </row>
    <row r="106" spans="2:11" ht="13" x14ac:dyDescent="0.3">
      <c r="B106" s="20" t="s">
        <v>50</v>
      </c>
      <c r="C106" s="7"/>
      <c r="D106" s="10"/>
      <c r="G106" s="10"/>
      <c r="I106" s="8"/>
      <c r="J106" s="7"/>
    </row>
    <row r="107" spans="2:11" ht="13" x14ac:dyDescent="0.3">
      <c r="B107" s="20"/>
      <c r="C107" s="7" t="s">
        <v>151</v>
      </c>
      <c r="D107" s="10" t="s">
        <v>152</v>
      </c>
      <c r="F107" s="10" t="s">
        <v>153</v>
      </c>
      <c r="G107" s="10" t="s">
        <v>154</v>
      </c>
      <c r="I107" s="8">
        <f>'[1]NIPSCO and DTE Gas'!E16</f>
        <v>0.55191900164822227</v>
      </c>
      <c r="J107" s="7"/>
    </row>
    <row r="108" spans="2:11" ht="13" x14ac:dyDescent="0.3">
      <c r="B108" s="20"/>
      <c r="C108" s="7" t="s">
        <v>155</v>
      </c>
      <c r="D108" s="10" t="s">
        <v>152</v>
      </c>
      <c r="F108" s="10" t="s">
        <v>132</v>
      </c>
      <c r="G108" s="10" t="s">
        <v>156</v>
      </c>
      <c r="I108" s="8">
        <v>0.52639999999999998</v>
      </c>
      <c r="J108" s="7"/>
    </row>
    <row r="109" spans="2:11" ht="13" x14ac:dyDescent="0.3">
      <c r="B109" s="20"/>
      <c r="C109" s="7" t="s">
        <v>157</v>
      </c>
      <c r="D109" s="10" t="s">
        <v>152</v>
      </c>
      <c r="F109" s="10" t="s">
        <v>81</v>
      </c>
      <c r="G109" s="10" t="s">
        <v>158</v>
      </c>
      <c r="I109" s="8">
        <v>0.52949999999999997</v>
      </c>
      <c r="J109" s="7"/>
    </row>
    <row r="110" spans="2:11" ht="13" x14ac:dyDescent="0.3">
      <c r="B110" s="20"/>
      <c r="C110" s="7" t="s">
        <v>45</v>
      </c>
      <c r="D110" s="10" t="s">
        <v>152</v>
      </c>
      <c r="F110" s="10" t="s">
        <v>159</v>
      </c>
      <c r="G110" s="10" t="s">
        <v>160</v>
      </c>
      <c r="J110" s="8" t="s">
        <v>137</v>
      </c>
    </row>
    <row r="111" spans="2:11" ht="13" x14ac:dyDescent="0.3">
      <c r="B111" s="20"/>
      <c r="C111" s="7" t="s">
        <v>161</v>
      </c>
      <c r="D111" s="10" t="s">
        <v>152</v>
      </c>
      <c r="F111" s="10" t="s">
        <v>162</v>
      </c>
      <c r="G111" s="10" t="s">
        <v>163</v>
      </c>
      <c r="I111" s="8">
        <v>0.54190000000000005</v>
      </c>
    </row>
    <row r="112" spans="2:11" ht="13" x14ac:dyDescent="0.3">
      <c r="B112" s="20"/>
      <c r="C112" s="7" t="s">
        <v>164</v>
      </c>
      <c r="D112" s="10" t="s">
        <v>152</v>
      </c>
      <c r="F112" s="10" t="s">
        <v>87</v>
      </c>
      <c r="G112" s="1" t="s">
        <v>165</v>
      </c>
      <c r="I112" s="8">
        <v>0.42009999999999997</v>
      </c>
      <c r="J112" s="7"/>
    </row>
    <row r="113" spans="2:12" ht="13" x14ac:dyDescent="0.3">
      <c r="B113" s="20"/>
      <c r="C113" s="7" t="s">
        <v>28</v>
      </c>
      <c r="D113" s="10" t="s">
        <v>152</v>
      </c>
      <c r="G113" s="10"/>
      <c r="I113" s="18">
        <f>AVERAGE(I107:I112)</f>
        <v>0.5139638003296445</v>
      </c>
      <c r="L113" s="7"/>
    </row>
    <row r="114" spans="2:12" ht="13" x14ac:dyDescent="0.3">
      <c r="B114" s="20"/>
      <c r="C114" s="7"/>
      <c r="D114" s="10"/>
      <c r="G114" s="10"/>
      <c r="I114" s="8"/>
    </row>
    <row r="115" spans="2:12" ht="13" x14ac:dyDescent="0.3">
      <c r="B115" s="20" t="s">
        <v>166</v>
      </c>
      <c r="C115" s="7"/>
      <c r="D115" s="10"/>
      <c r="G115" s="10"/>
      <c r="I115" s="8"/>
    </row>
    <row r="116" spans="2:12" ht="13" x14ac:dyDescent="0.3">
      <c r="B116" s="20"/>
      <c r="C116" s="7" t="s">
        <v>51</v>
      </c>
      <c r="D116" s="10" t="s">
        <v>167</v>
      </c>
      <c r="F116" s="10" t="s">
        <v>168</v>
      </c>
      <c r="G116" s="10" t="s">
        <v>169</v>
      </c>
      <c r="I116" s="8">
        <v>0.5</v>
      </c>
    </row>
    <row r="117" spans="2:12" ht="13" x14ac:dyDescent="0.3">
      <c r="B117" s="20"/>
      <c r="C117" s="7" t="s">
        <v>51</v>
      </c>
      <c r="D117" s="10" t="s">
        <v>167</v>
      </c>
      <c r="F117" s="10" t="s">
        <v>170</v>
      </c>
      <c r="G117" s="10" t="s">
        <v>171</v>
      </c>
      <c r="I117" s="8">
        <v>0.49</v>
      </c>
    </row>
    <row r="118" spans="2:12" ht="13" x14ac:dyDescent="0.3">
      <c r="B118" s="20"/>
      <c r="C118" s="7" t="s">
        <v>28</v>
      </c>
      <c r="D118" s="10" t="s">
        <v>167</v>
      </c>
      <c r="G118" s="10"/>
      <c r="I118" s="18">
        <f>AVERAGE(I116:I117)</f>
        <v>0.495</v>
      </c>
    </row>
    <row r="119" spans="2:12" ht="13" x14ac:dyDescent="0.3">
      <c r="B119" s="20"/>
      <c r="C119" s="7"/>
      <c r="D119" s="10"/>
      <c r="G119" s="10"/>
      <c r="I119" s="8"/>
    </row>
    <row r="120" spans="2:12" ht="13" x14ac:dyDescent="0.3">
      <c r="B120" s="20" t="s">
        <v>52</v>
      </c>
      <c r="C120" s="7"/>
      <c r="D120" s="10"/>
      <c r="G120" s="10"/>
      <c r="I120" s="8"/>
    </row>
    <row r="121" spans="2:12" ht="13" x14ac:dyDescent="0.3">
      <c r="B121" s="20"/>
      <c r="C121" s="7" t="s">
        <v>172</v>
      </c>
      <c r="D121" s="10" t="s">
        <v>173</v>
      </c>
      <c r="F121" s="10" t="s">
        <v>129</v>
      </c>
      <c r="G121" s="21" t="s">
        <v>174</v>
      </c>
      <c r="I121" s="8" t="s">
        <v>16</v>
      </c>
    </row>
    <row r="122" spans="2:12" ht="13" x14ac:dyDescent="0.3">
      <c r="B122" s="20"/>
      <c r="C122" s="7" t="s">
        <v>175</v>
      </c>
      <c r="D122" s="10" t="s">
        <v>173</v>
      </c>
      <c r="F122" s="10" t="s">
        <v>176</v>
      </c>
      <c r="G122" s="10" t="s">
        <v>177</v>
      </c>
      <c r="I122" s="8">
        <v>0.58550000000000002</v>
      </c>
      <c r="J122" s="7"/>
    </row>
    <row r="123" spans="2:12" ht="13" x14ac:dyDescent="0.3">
      <c r="B123" s="20"/>
      <c r="C123" s="7" t="s">
        <v>178</v>
      </c>
      <c r="D123" s="10" t="s">
        <v>173</v>
      </c>
      <c r="F123" s="10" t="s">
        <v>145</v>
      </c>
      <c r="G123" s="10" t="s">
        <v>179</v>
      </c>
      <c r="I123" s="8">
        <v>0.59</v>
      </c>
    </row>
    <row r="124" spans="2:12" ht="13" x14ac:dyDescent="0.3">
      <c r="B124" s="20"/>
      <c r="C124" s="7" t="s">
        <v>28</v>
      </c>
      <c r="D124" s="10" t="s">
        <v>173</v>
      </c>
      <c r="G124" s="10"/>
      <c r="I124" s="18">
        <f>AVERAGE(I121:I123)</f>
        <v>0.58774999999999999</v>
      </c>
    </row>
    <row r="125" spans="2:12" ht="13" x14ac:dyDescent="0.3">
      <c r="B125" s="20"/>
      <c r="C125" s="7"/>
      <c r="D125" s="10"/>
      <c r="G125" s="10"/>
      <c r="I125" s="8"/>
    </row>
    <row r="126" spans="2:12" ht="13" x14ac:dyDescent="0.3">
      <c r="B126" s="20" t="s">
        <v>53</v>
      </c>
      <c r="C126" s="7"/>
      <c r="D126" s="10"/>
      <c r="G126" s="10"/>
      <c r="I126" s="8"/>
    </row>
    <row r="127" spans="2:12" ht="13" x14ac:dyDescent="0.3">
      <c r="B127" s="20"/>
      <c r="C127" s="7" t="s">
        <v>180</v>
      </c>
      <c r="D127" s="10" t="s">
        <v>181</v>
      </c>
      <c r="F127" s="10" t="s">
        <v>149</v>
      </c>
      <c r="G127" s="10" t="s">
        <v>182</v>
      </c>
      <c r="I127" s="8">
        <v>0.54</v>
      </c>
    </row>
    <row r="128" spans="2:12" ht="13" x14ac:dyDescent="0.3">
      <c r="B128" s="20"/>
      <c r="C128" s="7" t="s">
        <v>183</v>
      </c>
      <c r="D128" s="10" t="s">
        <v>181</v>
      </c>
      <c r="F128" s="10" t="s">
        <v>149</v>
      </c>
      <c r="G128" s="10" t="s">
        <v>184</v>
      </c>
      <c r="I128" s="8">
        <v>0.52</v>
      </c>
    </row>
    <row r="129" spans="2:10" ht="13" x14ac:dyDescent="0.3">
      <c r="B129" s="20"/>
      <c r="C129" s="7" t="s">
        <v>28</v>
      </c>
      <c r="D129" s="10" t="s">
        <v>181</v>
      </c>
      <c r="G129" s="10"/>
      <c r="I129" s="18">
        <f>AVERAGE(I127:I128)</f>
        <v>0.53</v>
      </c>
    </row>
    <row r="130" spans="2:10" ht="13" x14ac:dyDescent="0.3">
      <c r="B130" s="20"/>
      <c r="C130" s="7"/>
      <c r="D130" s="10"/>
      <c r="G130" s="10"/>
      <c r="I130" s="8"/>
    </row>
    <row r="131" spans="2:10" ht="13" x14ac:dyDescent="0.3">
      <c r="B131" s="20" t="s">
        <v>54</v>
      </c>
      <c r="C131" s="7"/>
      <c r="D131" s="10"/>
      <c r="G131" s="10"/>
      <c r="I131" s="8"/>
    </row>
    <row r="132" spans="2:10" ht="13" x14ac:dyDescent="0.3">
      <c r="B132" s="20"/>
      <c r="C132" s="7" t="s">
        <v>185</v>
      </c>
      <c r="D132" s="10" t="s">
        <v>186</v>
      </c>
      <c r="F132" s="10" t="s">
        <v>100</v>
      </c>
      <c r="G132" s="10" t="s">
        <v>187</v>
      </c>
      <c r="I132" s="8">
        <v>0.51100000000000001</v>
      </c>
    </row>
    <row r="133" spans="2:10" ht="13" x14ac:dyDescent="0.3">
      <c r="B133" s="20"/>
      <c r="C133" s="7" t="s">
        <v>188</v>
      </c>
      <c r="D133" s="10" t="s">
        <v>186</v>
      </c>
      <c r="F133" s="10" t="s">
        <v>107</v>
      </c>
      <c r="G133" s="10" t="s">
        <v>189</v>
      </c>
      <c r="I133" s="8">
        <v>0.52</v>
      </c>
    </row>
    <row r="134" spans="2:10" ht="13" x14ac:dyDescent="0.3">
      <c r="B134" s="20"/>
      <c r="C134" s="7" t="s">
        <v>190</v>
      </c>
      <c r="D134" s="10" t="s">
        <v>186</v>
      </c>
      <c r="F134" s="10" t="s">
        <v>191</v>
      </c>
      <c r="G134" s="10" t="s">
        <v>192</v>
      </c>
      <c r="I134" s="8">
        <v>0.49259999999999998</v>
      </c>
    </row>
    <row r="135" spans="2:10" ht="13" x14ac:dyDescent="0.3">
      <c r="B135" s="20"/>
      <c r="C135" s="7" t="s">
        <v>28</v>
      </c>
      <c r="D135" s="10" t="s">
        <v>186</v>
      </c>
      <c r="G135" s="10"/>
      <c r="I135" s="18">
        <f>AVERAGE(I132:I134)</f>
        <v>0.50786666666666669</v>
      </c>
    </row>
    <row r="136" spans="2:10" ht="13" x14ac:dyDescent="0.3">
      <c r="B136" s="20"/>
      <c r="C136" s="7"/>
      <c r="D136" s="10"/>
      <c r="G136" s="10"/>
      <c r="I136" s="8"/>
    </row>
    <row r="137" spans="2:10" ht="13" x14ac:dyDescent="0.3">
      <c r="B137" s="20" t="s">
        <v>55</v>
      </c>
      <c r="C137" s="7"/>
      <c r="D137" s="10"/>
      <c r="G137" s="10"/>
      <c r="I137" s="8"/>
    </row>
    <row r="138" spans="2:10" ht="13" x14ac:dyDescent="0.3">
      <c r="B138" s="20"/>
      <c r="C138" s="7" t="s">
        <v>193</v>
      </c>
      <c r="D138" s="10" t="s">
        <v>194</v>
      </c>
      <c r="F138" s="10" t="s">
        <v>195</v>
      </c>
      <c r="G138" s="10" t="s">
        <v>196</v>
      </c>
      <c r="J138" s="8" t="s">
        <v>137</v>
      </c>
    </row>
    <row r="139" spans="2:10" ht="13" x14ac:dyDescent="0.3">
      <c r="B139" s="20"/>
      <c r="C139" s="7" t="s">
        <v>197</v>
      </c>
      <c r="D139" s="10" t="s">
        <v>194</v>
      </c>
      <c r="F139" s="10" t="s">
        <v>66</v>
      </c>
      <c r="G139" s="10" t="s">
        <v>198</v>
      </c>
      <c r="I139" s="8">
        <v>0.54159999999999997</v>
      </c>
    </row>
    <row r="140" spans="2:10" ht="13" x14ac:dyDescent="0.3">
      <c r="B140" s="20"/>
      <c r="C140" s="7" t="s">
        <v>199</v>
      </c>
      <c r="D140" s="10" t="s">
        <v>194</v>
      </c>
      <c r="F140" s="10" t="s">
        <v>66</v>
      </c>
      <c r="G140" s="10" t="s">
        <v>200</v>
      </c>
      <c r="I140" s="8">
        <v>0.54159999999999997</v>
      </c>
    </row>
    <row r="141" spans="2:10" ht="13" x14ac:dyDescent="0.3">
      <c r="B141" s="20"/>
      <c r="C141" s="7" t="s">
        <v>28</v>
      </c>
      <c r="D141" s="10" t="s">
        <v>194</v>
      </c>
      <c r="G141" s="10"/>
      <c r="I141" s="18">
        <f>AVERAGE(I138:I140)</f>
        <v>0.54159999999999997</v>
      </c>
    </row>
    <row r="142" spans="2:10" x14ac:dyDescent="0.25">
      <c r="I142" s="8"/>
    </row>
    <row r="143" spans="2:10" ht="13" x14ac:dyDescent="0.3">
      <c r="B143" s="3" t="s">
        <v>28</v>
      </c>
      <c r="C143" s="3"/>
      <c r="H143" s="11"/>
      <c r="I143" s="12">
        <f>AVERAGE(I100,I104,I113,I118,I124,I129,I135,I141)</f>
        <v>0.53537005837453888</v>
      </c>
    </row>
    <row r="144" spans="2:10" x14ac:dyDescent="0.25">
      <c r="C144" s="7"/>
    </row>
    <row r="145" spans="2:3" x14ac:dyDescent="0.25">
      <c r="B145" s="1" t="s">
        <v>201</v>
      </c>
      <c r="C145" s="7"/>
    </row>
    <row r="146" spans="2:3" x14ac:dyDescent="0.25">
      <c r="C146" s="7" t="s">
        <v>202</v>
      </c>
    </row>
    <row r="147" spans="2:3" x14ac:dyDescent="0.25">
      <c r="C147" s="7" t="s">
        <v>203</v>
      </c>
    </row>
    <row r="148" spans="2:3" x14ac:dyDescent="0.25">
      <c r="C148" s="7" t="s">
        <v>204</v>
      </c>
    </row>
    <row r="149" spans="2:3" x14ac:dyDescent="0.25">
      <c r="C149" s="22" t="s">
        <v>205</v>
      </c>
    </row>
    <row r="150" spans="2:3" x14ac:dyDescent="0.25">
      <c r="C150" s="22" t="s">
        <v>206</v>
      </c>
    </row>
  </sheetData>
  <mergeCells count="3">
    <mergeCell ref="A21:J21"/>
    <mergeCell ref="A3:J3"/>
    <mergeCell ref="A1:J1"/>
  </mergeCells>
  <printOptions horizontalCentered="1"/>
  <pageMargins left="0.7" right="0.7" top="0.75" bottom="0.75" header="0.3" footer="0.3"/>
  <pageSetup scale="58" orientation="portrait" r:id="rId1"/>
  <rowBreaks count="2" manualBreakCount="2">
    <brk id="64" max="9" man="1"/>
    <brk id="84" max="9" man="1"/>
  </rowBreaks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79BA5-1317-49B2-95E3-09A5E07DBA72}">
  <dimension ref="A1:AI140"/>
  <sheetViews>
    <sheetView showGridLines="0" tabSelected="1" view="pageBreakPreview" topLeftCell="A9" zoomScaleNormal="100" zoomScaleSheetLayoutView="100" workbookViewId="0">
      <selection activeCell="E44" sqref="E44"/>
    </sheetView>
  </sheetViews>
  <sheetFormatPr defaultColWidth="9" defaultRowHeight="12.5" x14ac:dyDescent="0.25"/>
  <cols>
    <col min="1" max="1" width="3" style="1" customWidth="1"/>
    <col min="2" max="2" width="6.1796875" style="1" customWidth="1"/>
    <col min="3" max="3" width="42.453125" style="1" customWidth="1"/>
    <col min="4" max="4" width="9" style="1"/>
    <col min="5" max="5" width="1.54296875" style="1" customWidth="1"/>
    <col min="6" max="10" width="8.54296875" style="1" customWidth="1"/>
    <col min="11" max="11" width="1.54296875" style="1" customWidth="1"/>
    <col min="12" max="16" width="8.54296875" style="1" customWidth="1"/>
    <col min="17" max="17" width="1.54296875" style="1" customWidth="1"/>
    <col min="18" max="22" width="8.54296875" style="1" customWidth="1"/>
    <col min="23" max="23" width="8.54296875" style="1" hidden="1" customWidth="1"/>
    <col min="24" max="24" width="1.54296875" style="1" customWidth="1"/>
    <col min="25" max="25" width="12.54296875" style="1" customWidth="1"/>
    <col min="26" max="26" width="1.54296875" style="1" customWidth="1"/>
    <col min="27" max="16384" width="9" style="1"/>
  </cols>
  <sheetData>
    <row r="1" spans="1:27" ht="13" x14ac:dyDescent="0.3">
      <c r="A1" s="49" t="s">
        <v>207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3" spans="1:27" ht="13" x14ac:dyDescent="0.3">
      <c r="B3" s="49" t="s">
        <v>17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ht="13" x14ac:dyDescent="0.3">
      <c r="F4" s="3"/>
      <c r="G4" s="3"/>
      <c r="H4" s="3"/>
      <c r="I4" s="3"/>
      <c r="J4" s="3"/>
      <c r="K4" s="3"/>
      <c r="L4" s="3"/>
      <c r="M4" s="3"/>
      <c r="N4" s="3"/>
      <c r="O4" s="3"/>
    </row>
    <row r="5" spans="1:27" ht="13" x14ac:dyDescent="0.3">
      <c r="F5" s="3" t="s">
        <v>208</v>
      </c>
      <c r="G5" s="3"/>
      <c r="H5" s="3"/>
      <c r="I5" s="3"/>
      <c r="J5" s="3"/>
      <c r="K5" s="3"/>
      <c r="L5" s="3" t="s">
        <v>209</v>
      </c>
      <c r="M5" s="3"/>
      <c r="N5" s="3"/>
      <c r="O5" s="3"/>
      <c r="P5" s="3"/>
      <c r="R5" s="3" t="s">
        <v>210</v>
      </c>
      <c r="S5" s="3"/>
      <c r="T5" s="3"/>
      <c r="U5" s="3"/>
      <c r="V5" s="3"/>
      <c r="W5" s="3"/>
      <c r="Y5" s="3" t="s">
        <v>211</v>
      </c>
    </row>
    <row r="6" spans="1:27" ht="13" x14ac:dyDescent="0.3">
      <c r="B6" s="3" t="s">
        <v>6</v>
      </c>
      <c r="C6" s="3"/>
      <c r="D6" s="2" t="s">
        <v>58</v>
      </c>
      <c r="F6" s="2">
        <v>2017</v>
      </c>
      <c r="G6" s="2">
        <f>F6+1</f>
        <v>2018</v>
      </c>
      <c r="H6" s="2">
        <f t="shared" ref="H6:J6" si="0">G6+1</f>
        <v>2019</v>
      </c>
      <c r="I6" s="2">
        <f t="shared" si="0"/>
        <v>2020</v>
      </c>
      <c r="J6" s="2">
        <f t="shared" si="0"/>
        <v>2021</v>
      </c>
      <c r="K6" s="2"/>
      <c r="L6" s="2">
        <f>F6</f>
        <v>2017</v>
      </c>
      <c r="M6" s="2">
        <f>L6+1</f>
        <v>2018</v>
      </c>
      <c r="N6" s="2">
        <f t="shared" ref="N6:P6" si="1">M6+1</f>
        <v>2019</v>
      </c>
      <c r="O6" s="2">
        <f t="shared" si="1"/>
        <v>2020</v>
      </c>
      <c r="P6" s="2">
        <f t="shared" si="1"/>
        <v>2021</v>
      </c>
      <c r="R6" s="2">
        <f>F6</f>
        <v>2017</v>
      </c>
      <c r="S6" s="2">
        <f>R6+1</f>
        <v>2018</v>
      </c>
      <c r="T6" s="2">
        <f t="shared" ref="T6:V6" si="2">S6+1</f>
        <v>2019</v>
      </c>
      <c r="U6" s="2">
        <f t="shared" si="2"/>
        <v>2020</v>
      </c>
      <c r="V6" s="2">
        <f t="shared" si="2"/>
        <v>2021</v>
      </c>
      <c r="W6" s="2"/>
      <c r="Y6" s="2" t="s">
        <v>10</v>
      </c>
      <c r="AA6" s="2" t="s">
        <v>57</v>
      </c>
    </row>
    <row r="8" spans="1:27" x14ac:dyDescent="0.25">
      <c r="B8" s="7" t="s">
        <v>18</v>
      </c>
      <c r="C8" s="10"/>
      <c r="D8" s="10" t="s">
        <v>16</v>
      </c>
      <c r="F8" s="27">
        <f>57.122+80.914-0.393</f>
        <v>137.643</v>
      </c>
      <c r="G8" s="27">
        <f>57.122+81.649-0.238</f>
        <v>138.53300000000002</v>
      </c>
      <c r="H8" s="27">
        <f>57.122+94.272-0.827</f>
        <v>150.56700000000001</v>
      </c>
      <c r="I8" s="27">
        <f>57.122+101.661-2.412</f>
        <v>156.37100000000001</v>
      </c>
      <c r="J8" s="27">
        <f>57.122+112.414-1.595</f>
        <v>167.941</v>
      </c>
      <c r="K8" s="8"/>
      <c r="L8" s="27">
        <f>200</f>
        <v>200</v>
      </c>
      <c r="M8" s="27">
        <f>215</f>
        <v>215</v>
      </c>
      <c r="N8" s="27">
        <f>238+0.523</f>
        <v>238.523</v>
      </c>
      <c r="O8" s="27">
        <f>248+0.422</f>
        <v>248.422</v>
      </c>
      <c r="P8" s="1">
        <v>263</v>
      </c>
      <c r="R8" s="23">
        <f t="shared" ref="R8:V17" si="3">IFERROR(F8/(F8+L8),"N/A")</f>
        <v>0.40765838474364935</v>
      </c>
      <c r="S8" s="23">
        <f t="shared" si="3"/>
        <v>0.39185309433631377</v>
      </c>
      <c r="T8" s="23">
        <f t="shared" si="3"/>
        <v>0.38697216582281735</v>
      </c>
      <c r="U8" s="23">
        <f t="shared" si="3"/>
        <v>0.38629867611347035</v>
      </c>
      <c r="V8" s="23">
        <f t="shared" si="3"/>
        <v>0.38970763979291828</v>
      </c>
      <c r="W8" s="23"/>
      <c r="Y8" s="8">
        <f>IFERROR(AVERAGE(U8:V8),"N/A")</f>
        <v>0.38800315795319429</v>
      </c>
      <c r="AA8" s="10" t="s">
        <v>212</v>
      </c>
    </row>
    <row r="9" spans="1:27" x14ac:dyDescent="0.25">
      <c r="B9" s="7" t="s">
        <v>19</v>
      </c>
      <c r="C9" s="10"/>
      <c r="D9" s="10" t="s">
        <v>16</v>
      </c>
      <c r="F9" s="27">
        <f>F40</f>
        <v>990.80700000000002</v>
      </c>
      <c r="G9" s="27">
        <f t="shared" ref="G9:J9" si="4">G40</f>
        <v>1027.1869999999999</v>
      </c>
      <c r="H9" s="27">
        <f t="shared" si="4"/>
        <v>1045.9639999999999</v>
      </c>
      <c r="I9" s="27">
        <f t="shared" si="4"/>
        <v>1035.203</v>
      </c>
      <c r="J9" s="27">
        <f t="shared" si="4"/>
        <v>1065.95</v>
      </c>
      <c r="K9" s="8"/>
      <c r="L9" s="27">
        <f>L40</f>
        <v>1563.8019999999999</v>
      </c>
      <c r="M9" s="27">
        <f t="shared" ref="M9:P9" si="5">M40</f>
        <v>1694.413</v>
      </c>
      <c r="N9" s="27">
        <f t="shared" si="5"/>
        <v>1700.2339999999999</v>
      </c>
      <c r="O9" s="27">
        <f t="shared" si="5"/>
        <v>1714.6949999999999</v>
      </c>
      <c r="P9" s="27">
        <f t="shared" si="5"/>
        <v>1745.85</v>
      </c>
      <c r="R9" s="23">
        <f t="shared" si="3"/>
        <v>0.38785074349929871</v>
      </c>
      <c r="S9" s="23">
        <f t="shared" si="3"/>
        <v>0.37742026748971191</v>
      </c>
      <c r="T9" s="23">
        <f t="shared" si="3"/>
        <v>0.3808771253929979</v>
      </c>
      <c r="U9" s="23">
        <f t="shared" si="3"/>
        <v>0.37645141747075705</v>
      </c>
      <c r="V9" s="23">
        <f t="shared" si="3"/>
        <v>0.37909879792303863</v>
      </c>
      <c r="W9" s="23"/>
      <c r="Y9" s="8">
        <f t="shared" ref="Y9:Y17" si="6">IFERROR(AVERAGE(U9:V9),"N/A")</f>
        <v>0.37777510769689782</v>
      </c>
      <c r="AA9" s="10" t="s">
        <v>213</v>
      </c>
    </row>
    <row r="10" spans="1:27" x14ac:dyDescent="0.25">
      <c r="B10" s="7" t="s">
        <v>20</v>
      </c>
      <c r="C10" s="10"/>
      <c r="D10" s="10" t="s">
        <v>16</v>
      </c>
      <c r="F10" s="8" t="s">
        <v>16</v>
      </c>
      <c r="G10" s="8" t="s">
        <v>16</v>
      </c>
      <c r="H10" s="8" t="s">
        <v>16</v>
      </c>
      <c r="I10" s="8" t="s">
        <v>16</v>
      </c>
      <c r="J10" s="8" t="s">
        <v>16</v>
      </c>
      <c r="K10" s="8"/>
      <c r="L10" s="8" t="s">
        <v>16</v>
      </c>
      <c r="M10" s="8" t="s">
        <v>16</v>
      </c>
      <c r="N10" s="8" t="s">
        <v>16</v>
      </c>
      <c r="O10" s="8" t="s">
        <v>16</v>
      </c>
      <c r="P10" s="8" t="s">
        <v>16</v>
      </c>
      <c r="R10" s="23" t="str">
        <f t="shared" si="3"/>
        <v>N/A</v>
      </c>
      <c r="S10" s="23" t="str">
        <f t="shared" si="3"/>
        <v>N/A</v>
      </c>
      <c r="T10" s="23" t="str">
        <f t="shared" si="3"/>
        <v>N/A</v>
      </c>
      <c r="U10" s="23" t="str">
        <f t="shared" si="3"/>
        <v>N/A</v>
      </c>
      <c r="V10" s="23" t="str">
        <f t="shared" si="3"/>
        <v>N/A</v>
      </c>
      <c r="W10" s="23"/>
      <c r="Y10" s="8" t="str">
        <f t="shared" si="6"/>
        <v>N/A</v>
      </c>
    </row>
    <row r="11" spans="1:27" x14ac:dyDescent="0.25">
      <c r="B11" s="7" t="s">
        <v>21</v>
      </c>
      <c r="C11" s="10"/>
      <c r="D11" s="10" t="s">
        <v>16</v>
      </c>
      <c r="F11" s="27">
        <f>F53</f>
        <v>2653</v>
      </c>
      <c r="G11" s="27">
        <f t="shared" ref="G11:J11" si="7">G53</f>
        <v>2740</v>
      </c>
      <c r="H11" s="27">
        <f t="shared" si="7"/>
        <v>2912</v>
      </c>
      <c r="I11" s="27">
        <f t="shared" si="7"/>
        <v>2980</v>
      </c>
      <c r="J11" s="27">
        <f t="shared" si="7"/>
        <v>3097</v>
      </c>
      <c r="K11" s="8"/>
      <c r="L11" s="27">
        <f>L53</f>
        <v>2376</v>
      </c>
      <c r="M11" s="27">
        <f t="shared" ref="M11:P11" si="8">M53</f>
        <v>2575</v>
      </c>
      <c r="N11" s="27">
        <f t="shared" si="8"/>
        <v>2774</v>
      </c>
      <c r="O11" s="27">
        <f t="shared" si="8"/>
        <v>2973</v>
      </c>
      <c r="P11" s="27">
        <f t="shared" si="8"/>
        <v>3123</v>
      </c>
      <c r="R11" s="23">
        <f t="shared" si="3"/>
        <v>0.52754026645456353</v>
      </c>
      <c r="S11" s="23">
        <f t="shared" si="3"/>
        <v>0.51552210724365</v>
      </c>
      <c r="T11" s="23">
        <f t="shared" si="3"/>
        <v>0.51213506858951807</v>
      </c>
      <c r="U11" s="23">
        <f t="shared" si="3"/>
        <v>0.50058793885435915</v>
      </c>
      <c r="V11" s="23">
        <f t="shared" si="3"/>
        <v>0.49790996784565916</v>
      </c>
      <c r="W11" s="23"/>
      <c r="Y11" s="8">
        <f t="shared" si="6"/>
        <v>0.49924895335000918</v>
      </c>
      <c r="AA11" s="10" t="s">
        <v>214</v>
      </c>
    </row>
    <row r="12" spans="1:27" x14ac:dyDescent="0.25">
      <c r="B12" s="7" t="s">
        <v>22</v>
      </c>
      <c r="C12" s="10"/>
      <c r="D12" s="10" t="s">
        <v>16</v>
      </c>
      <c r="F12" s="8" t="s">
        <v>16</v>
      </c>
      <c r="G12" s="8" t="s">
        <v>16</v>
      </c>
      <c r="H12" s="8" t="s">
        <v>16</v>
      </c>
      <c r="I12" s="8" t="s">
        <v>16</v>
      </c>
      <c r="J12" s="8" t="s">
        <v>16</v>
      </c>
      <c r="K12" s="8"/>
      <c r="L12" s="8" t="s">
        <v>16</v>
      </c>
      <c r="M12" s="8" t="s">
        <v>16</v>
      </c>
      <c r="N12" s="8" t="s">
        <v>16</v>
      </c>
      <c r="O12" s="8" t="s">
        <v>16</v>
      </c>
      <c r="P12" s="8" t="s">
        <v>16</v>
      </c>
      <c r="R12" s="23" t="str">
        <f t="shared" si="3"/>
        <v>N/A</v>
      </c>
      <c r="S12" s="23" t="str">
        <f t="shared" si="3"/>
        <v>N/A</v>
      </c>
      <c r="T12" s="23" t="str">
        <f t="shared" si="3"/>
        <v>N/A</v>
      </c>
      <c r="U12" s="23" t="str">
        <f t="shared" si="3"/>
        <v>N/A</v>
      </c>
      <c r="V12" s="23" t="str">
        <f t="shared" si="3"/>
        <v>N/A</v>
      </c>
      <c r="W12" s="23"/>
      <c r="Y12" s="8" t="str">
        <f t="shared" si="6"/>
        <v>N/A</v>
      </c>
    </row>
    <row r="13" spans="1:27" x14ac:dyDescent="0.25">
      <c r="B13" s="7" t="s">
        <v>23</v>
      </c>
      <c r="C13" s="10"/>
      <c r="D13" s="10" t="s">
        <v>16</v>
      </c>
      <c r="F13" s="27">
        <v>146.90247500000001</v>
      </c>
      <c r="G13" s="27">
        <v>150.08832899999999</v>
      </c>
      <c r="H13" s="27">
        <v>148.76657700000001</v>
      </c>
      <c r="I13" s="27">
        <v>146.95386300000001</v>
      </c>
      <c r="J13" s="27" t="s">
        <v>16</v>
      </c>
      <c r="K13" s="8"/>
      <c r="L13" s="27">
        <v>175.96806900000001</v>
      </c>
      <c r="M13" s="27">
        <v>181.96806900000001</v>
      </c>
      <c r="N13" s="27">
        <v>181.96806900000001</v>
      </c>
      <c r="O13" s="27">
        <v>181.96806900000001</v>
      </c>
      <c r="P13" s="27" t="s">
        <v>16</v>
      </c>
      <c r="R13" s="23">
        <f t="shared" si="3"/>
        <v>0.45498878027101791</v>
      </c>
      <c r="S13" s="23">
        <f t="shared" si="3"/>
        <v>0.4519964978961194</v>
      </c>
      <c r="T13" s="23">
        <f t="shared" si="3"/>
        <v>0.44980644997198149</v>
      </c>
      <c r="U13" s="23">
        <f t="shared" si="3"/>
        <v>0.44677429111051192</v>
      </c>
      <c r="V13" s="23" t="str">
        <f t="shared" si="3"/>
        <v>N/A</v>
      </c>
      <c r="W13" s="23"/>
      <c r="Y13" s="8">
        <f t="shared" si="6"/>
        <v>0.44677429111051192</v>
      </c>
    </row>
    <row r="14" spans="1:27" x14ac:dyDescent="0.25">
      <c r="B14" s="7" t="s">
        <v>24</v>
      </c>
      <c r="C14" s="10"/>
      <c r="D14" s="10" t="s">
        <v>16</v>
      </c>
      <c r="F14" s="27" t="str">
        <f>F31</f>
        <v>N/A</v>
      </c>
      <c r="G14" s="27" t="str">
        <f t="shared" ref="G14:J14" si="9">G31</f>
        <v>N/A</v>
      </c>
      <c r="H14" s="27" t="str">
        <f t="shared" si="9"/>
        <v>N/A</v>
      </c>
      <c r="I14" s="27" t="str">
        <f t="shared" si="9"/>
        <v>N/A</v>
      </c>
      <c r="J14" s="27" t="str">
        <f t="shared" si="9"/>
        <v>N/A</v>
      </c>
      <c r="K14" s="8"/>
      <c r="L14" s="27" t="str">
        <f>L31</f>
        <v>N/A</v>
      </c>
      <c r="M14" s="27" t="str">
        <f t="shared" ref="M14:P14" si="10">M31</f>
        <v>N/A</v>
      </c>
      <c r="N14" s="27" t="str">
        <f t="shared" si="10"/>
        <v>N/A</v>
      </c>
      <c r="O14" s="27" t="str">
        <f t="shared" si="10"/>
        <v>N/A</v>
      </c>
      <c r="P14" s="27" t="str">
        <f t="shared" si="10"/>
        <v>N/A</v>
      </c>
      <c r="R14" s="23" t="str">
        <f t="shared" si="3"/>
        <v>N/A</v>
      </c>
      <c r="S14" s="23" t="str">
        <f t="shared" si="3"/>
        <v>N/A</v>
      </c>
      <c r="T14" s="23" t="str">
        <f t="shared" si="3"/>
        <v>N/A</v>
      </c>
      <c r="U14" s="23" t="str">
        <f t="shared" si="3"/>
        <v>N/A</v>
      </c>
      <c r="V14" s="23" t="str">
        <f t="shared" si="3"/>
        <v>N/A</v>
      </c>
      <c r="W14" s="23"/>
      <c r="Y14" s="8" t="str">
        <f t="shared" si="6"/>
        <v>N/A</v>
      </c>
    </row>
    <row r="15" spans="1:27" x14ac:dyDescent="0.25">
      <c r="B15" s="7" t="s">
        <v>25</v>
      </c>
      <c r="C15" s="10"/>
      <c r="D15" s="10" t="s">
        <v>16</v>
      </c>
      <c r="F15" s="8" t="s">
        <v>16</v>
      </c>
      <c r="G15" s="8" t="s">
        <v>16</v>
      </c>
      <c r="H15" s="8" t="s">
        <v>16</v>
      </c>
      <c r="I15" s="8" t="s">
        <v>16</v>
      </c>
      <c r="J15" s="8" t="s">
        <v>16</v>
      </c>
      <c r="K15" s="8"/>
      <c r="L15" s="8" t="s">
        <v>16</v>
      </c>
      <c r="M15" s="8" t="s">
        <v>16</v>
      </c>
      <c r="N15" s="8" t="s">
        <v>16</v>
      </c>
      <c r="O15" s="8" t="s">
        <v>16</v>
      </c>
      <c r="P15" s="8" t="s">
        <v>16</v>
      </c>
      <c r="R15" s="23" t="str">
        <f t="shared" si="3"/>
        <v>N/A</v>
      </c>
      <c r="S15" s="23" t="str">
        <f t="shared" si="3"/>
        <v>N/A</v>
      </c>
      <c r="T15" s="23" t="str">
        <f t="shared" si="3"/>
        <v>N/A</v>
      </c>
      <c r="U15" s="23" t="str">
        <f t="shared" si="3"/>
        <v>N/A</v>
      </c>
      <c r="V15" s="23" t="str">
        <f t="shared" si="3"/>
        <v>N/A</v>
      </c>
      <c r="W15" s="23"/>
      <c r="Y15" s="8" t="str">
        <f t="shared" si="6"/>
        <v>N/A</v>
      </c>
    </row>
    <row r="16" spans="1:27" x14ac:dyDescent="0.25">
      <c r="B16" s="7" t="s">
        <v>26</v>
      </c>
      <c r="C16" s="10"/>
      <c r="D16" s="10" t="s">
        <v>16</v>
      </c>
      <c r="F16" s="8" t="s">
        <v>16</v>
      </c>
      <c r="G16" s="8" t="s">
        <v>16</v>
      </c>
      <c r="H16" s="8" t="s">
        <v>16</v>
      </c>
      <c r="I16" s="8" t="s">
        <v>16</v>
      </c>
      <c r="J16" s="8" t="s">
        <v>16</v>
      </c>
      <c r="K16" s="8"/>
      <c r="L16" s="8" t="s">
        <v>16</v>
      </c>
      <c r="M16" s="8" t="s">
        <v>16</v>
      </c>
      <c r="N16" s="8" t="s">
        <v>16</v>
      </c>
      <c r="O16" s="8" t="s">
        <v>16</v>
      </c>
      <c r="P16" s="8" t="s">
        <v>16</v>
      </c>
      <c r="R16" s="23" t="str">
        <f t="shared" si="3"/>
        <v>N/A</v>
      </c>
      <c r="S16" s="23" t="str">
        <f t="shared" si="3"/>
        <v>N/A</v>
      </c>
      <c r="T16" s="23" t="str">
        <f t="shared" si="3"/>
        <v>N/A</v>
      </c>
      <c r="U16" s="23" t="str">
        <f t="shared" si="3"/>
        <v>N/A</v>
      </c>
      <c r="V16" s="23" t="str">
        <f t="shared" si="3"/>
        <v>N/A</v>
      </c>
      <c r="W16" s="23"/>
      <c r="Y16" s="8" t="str">
        <f t="shared" si="6"/>
        <v>N/A</v>
      </c>
    </row>
    <row r="17" spans="1:28" x14ac:dyDescent="0.25">
      <c r="B17" s="7" t="s">
        <v>27</v>
      </c>
      <c r="C17" s="10"/>
      <c r="D17" s="10" t="s">
        <v>16</v>
      </c>
      <c r="F17" s="8" t="s">
        <v>16</v>
      </c>
      <c r="G17" s="8" t="s">
        <v>16</v>
      </c>
      <c r="H17" s="8" t="s">
        <v>16</v>
      </c>
      <c r="I17" s="8" t="s">
        <v>16</v>
      </c>
      <c r="J17" s="8" t="s">
        <v>16</v>
      </c>
      <c r="K17" s="8"/>
      <c r="L17" s="8" t="s">
        <v>16</v>
      </c>
      <c r="M17" s="8" t="s">
        <v>16</v>
      </c>
      <c r="N17" s="8" t="s">
        <v>16</v>
      </c>
      <c r="O17" s="8" t="s">
        <v>16</v>
      </c>
      <c r="P17" s="8" t="s">
        <v>16</v>
      </c>
      <c r="R17" s="23" t="str">
        <f t="shared" si="3"/>
        <v>N/A</v>
      </c>
      <c r="S17" s="23" t="str">
        <f t="shared" si="3"/>
        <v>N/A</v>
      </c>
      <c r="T17" s="23" t="str">
        <f t="shared" si="3"/>
        <v>N/A</v>
      </c>
      <c r="U17" s="23" t="str">
        <f t="shared" si="3"/>
        <v>N/A</v>
      </c>
      <c r="V17" s="23" t="str">
        <f t="shared" si="3"/>
        <v>N/A</v>
      </c>
      <c r="W17" s="23"/>
      <c r="Y17" s="8" t="str">
        <f t="shared" si="6"/>
        <v>N/A</v>
      </c>
    </row>
    <row r="18" spans="1:28" ht="13" x14ac:dyDescent="0.3">
      <c r="B18" s="3" t="s">
        <v>28</v>
      </c>
      <c r="C18" s="3"/>
      <c r="D18" s="3"/>
      <c r="E18" s="11"/>
      <c r="F18" s="8"/>
      <c r="G18" s="13"/>
      <c r="H18" s="13"/>
      <c r="I18" s="13"/>
      <c r="J18" s="13"/>
      <c r="K18" s="13"/>
      <c r="L18" s="13"/>
      <c r="M18" s="13"/>
      <c r="N18" s="13"/>
      <c r="O18" s="13"/>
      <c r="R18" s="8">
        <f>AVERAGE(R8:R17)</f>
        <v>0.44450954374213242</v>
      </c>
      <c r="S18" s="8">
        <f t="shared" ref="S18:V18" si="11">AVERAGE(S8:S17)</f>
        <v>0.4341979917414488</v>
      </c>
      <c r="T18" s="8">
        <f t="shared" si="11"/>
        <v>0.43244770244432873</v>
      </c>
      <c r="U18" s="8">
        <f t="shared" si="11"/>
        <v>0.42752808088727462</v>
      </c>
      <c r="V18" s="8">
        <f t="shared" si="11"/>
        <v>0.42223880185387203</v>
      </c>
      <c r="W18" s="8"/>
      <c r="Y18" s="8">
        <f>IFERROR(AVERAGE(U18:V18),"N/A")</f>
        <v>0.42488344137057332</v>
      </c>
    </row>
    <row r="19" spans="1:28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8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8" ht="13" x14ac:dyDescent="0.3">
      <c r="A21" s="14"/>
      <c r="B21" s="3" t="s">
        <v>29</v>
      </c>
      <c r="C21" s="3"/>
      <c r="AB21" s="14"/>
    </row>
    <row r="22" spans="1:28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8" ht="13" x14ac:dyDescent="0.3">
      <c r="A23" s="14"/>
      <c r="B23" s="14"/>
      <c r="C23" s="14"/>
      <c r="D23" s="14"/>
      <c r="E23" s="14"/>
      <c r="F23" s="3" t="s">
        <v>208</v>
      </c>
      <c r="G23" s="3"/>
      <c r="H23" s="3"/>
      <c r="I23" s="3"/>
      <c r="J23" s="3"/>
      <c r="K23" s="3"/>
      <c r="L23" s="3" t="s">
        <v>209</v>
      </c>
      <c r="M23" s="3"/>
      <c r="N23" s="3"/>
      <c r="O23" s="3"/>
      <c r="P23" s="3"/>
      <c r="R23" s="3" t="s">
        <v>210</v>
      </c>
      <c r="S23" s="3"/>
      <c r="T23" s="3"/>
      <c r="U23" s="3"/>
      <c r="V23" s="3"/>
      <c r="W23" s="3"/>
      <c r="Y23" s="3" t="s">
        <v>211</v>
      </c>
      <c r="Z23" s="14"/>
      <c r="AA23" s="14"/>
    </row>
    <row r="24" spans="1:28" ht="13" x14ac:dyDescent="0.3">
      <c r="A24" s="14"/>
      <c r="B24" s="3" t="s">
        <v>6</v>
      </c>
      <c r="C24" s="3"/>
      <c r="D24" s="2" t="s">
        <v>58</v>
      </c>
      <c r="E24" s="14"/>
      <c r="F24" s="2">
        <v>2017</v>
      </c>
      <c r="G24" s="2">
        <f>F24+1</f>
        <v>2018</v>
      </c>
      <c r="H24" s="2">
        <f t="shared" ref="H24:J24" si="12">G24+1</f>
        <v>2019</v>
      </c>
      <c r="I24" s="2">
        <f t="shared" si="12"/>
        <v>2020</v>
      </c>
      <c r="J24" s="2">
        <f t="shared" si="12"/>
        <v>2021</v>
      </c>
      <c r="K24" s="2"/>
      <c r="L24" s="2">
        <f>F24</f>
        <v>2017</v>
      </c>
      <c r="M24" s="2">
        <f>L24+1</f>
        <v>2018</v>
      </c>
      <c r="N24" s="2">
        <f t="shared" ref="N24:P24" si="13">M24+1</f>
        <v>2019</v>
      </c>
      <c r="O24" s="2">
        <f t="shared" si="13"/>
        <v>2020</v>
      </c>
      <c r="P24" s="2">
        <f t="shared" si="13"/>
        <v>2021</v>
      </c>
      <c r="R24" s="2">
        <f>F24</f>
        <v>2017</v>
      </c>
      <c r="S24" s="2">
        <f>R24+1</f>
        <v>2018</v>
      </c>
      <c r="T24" s="2">
        <f t="shared" ref="T24:V24" si="14">S24+1</f>
        <v>2019</v>
      </c>
      <c r="U24" s="2">
        <f t="shared" si="14"/>
        <v>2020</v>
      </c>
      <c r="V24" s="2">
        <f t="shared" si="14"/>
        <v>2021</v>
      </c>
      <c r="W24" s="2"/>
      <c r="Y24" s="2" t="s">
        <v>10</v>
      </c>
      <c r="Z24" s="14"/>
    </row>
    <row r="25" spans="1:28" x14ac:dyDescent="0.25">
      <c r="A25" s="14"/>
      <c r="B25" s="14"/>
      <c r="C25" s="14"/>
      <c r="D25" s="14"/>
      <c r="E25" s="14"/>
      <c r="Z25" s="14"/>
    </row>
    <row r="26" spans="1:28" x14ac:dyDescent="0.25">
      <c r="A26" s="14"/>
      <c r="B26" s="14" t="s">
        <v>30</v>
      </c>
      <c r="C26" s="14"/>
      <c r="D26" s="10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8"/>
      <c r="Z26" s="14"/>
    </row>
    <row r="27" spans="1:28" x14ac:dyDescent="0.25">
      <c r="A27" s="14"/>
      <c r="B27" s="14"/>
      <c r="C27" s="14" t="s">
        <v>215</v>
      </c>
      <c r="D27" s="10" t="s">
        <v>62</v>
      </c>
      <c r="E27" s="14"/>
      <c r="F27" s="27">
        <v>70.753</v>
      </c>
      <c r="G27" s="27">
        <v>81.206000000000003</v>
      </c>
      <c r="H27" s="27">
        <v>92.864000000000004</v>
      </c>
      <c r="I27" s="27">
        <v>103.181</v>
      </c>
      <c r="J27" s="27">
        <v>123.14400000000001</v>
      </c>
      <c r="K27" s="10"/>
      <c r="L27" s="27">
        <v>33.698999999999998</v>
      </c>
      <c r="M27" s="27">
        <v>33.698999999999998</v>
      </c>
      <c r="N27" s="27">
        <v>33.703000000000003</v>
      </c>
      <c r="O27" s="27">
        <v>27.338000000000001</v>
      </c>
      <c r="P27" s="27">
        <v>27.302</v>
      </c>
      <c r="R27" s="23">
        <f t="shared" ref="R27:V32" si="15">IFERROR(F27/(F27+L27),"N/A")</f>
        <v>0.67737333894994833</v>
      </c>
      <c r="S27" s="23">
        <f t="shared" si="15"/>
        <v>0.70672294504155608</v>
      </c>
      <c r="T27" s="23">
        <f t="shared" si="15"/>
        <v>0.73371415929902739</v>
      </c>
      <c r="U27" s="23">
        <f t="shared" si="15"/>
        <v>0.79054390548502507</v>
      </c>
      <c r="V27" s="23">
        <f t="shared" si="15"/>
        <v>0.81852624862076762</v>
      </c>
      <c r="W27" s="23"/>
      <c r="Y27" s="8">
        <f>IFERROR(AVERAGE(U27:V27),"N/A")</f>
        <v>0.80453507705289629</v>
      </c>
      <c r="Z27" s="14"/>
      <c r="AA27" s="10" t="s">
        <v>214</v>
      </c>
    </row>
    <row r="28" spans="1:28" x14ac:dyDescent="0.25">
      <c r="A28" s="14"/>
      <c r="B28" s="14"/>
      <c r="C28" s="14" t="s">
        <v>216</v>
      </c>
      <c r="D28" s="10" t="s">
        <v>62</v>
      </c>
      <c r="E28" s="14"/>
      <c r="F28" s="27">
        <v>31.847999999999999</v>
      </c>
      <c r="G28" s="27">
        <v>32.686999999999998</v>
      </c>
      <c r="H28" s="27">
        <v>34.270000000000003</v>
      </c>
      <c r="I28" s="27">
        <v>34.58</v>
      </c>
      <c r="J28" s="27">
        <v>58.515999999999998</v>
      </c>
      <c r="K28" s="10"/>
      <c r="L28" s="27">
        <v>57.465000000000003</v>
      </c>
      <c r="M28" s="27">
        <v>55</v>
      </c>
      <c r="N28" s="27">
        <v>55</v>
      </c>
      <c r="O28" s="27">
        <v>55</v>
      </c>
      <c r="P28" s="27">
        <v>55</v>
      </c>
      <c r="R28" s="23">
        <f t="shared" si="15"/>
        <v>0.35658862651573675</v>
      </c>
      <c r="S28" s="23">
        <f t="shared" si="15"/>
        <v>0.37276905356552281</v>
      </c>
      <c r="T28" s="23">
        <f t="shared" si="15"/>
        <v>0.38389156491542509</v>
      </c>
      <c r="U28" s="23">
        <f t="shared" si="15"/>
        <v>0.38602366599687427</v>
      </c>
      <c r="V28" s="23">
        <f t="shared" si="15"/>
        <v>0.51548680362239685</v>
      </c>
      <c r="W28" s="23"/>
      <c r="Y28" s="8">
        <f t="shared" ref="Y28:Y32" si="16">IFERROR(AVERAGE(U28:V28),"N/A")</f>
        <v>0.45075523480963553</v>
      </c>
      <c r="Z28" s="14"/>
      <c r="AA28" s="10" t="s">
        <v>214</v>
      </c>
    </row>
    <row r="29" spans="1:28" x14ac:dyDescent="0.25">
      <c r="A29" s="14"/>
      <c r="B29" s="14"/>
      <c r="C29" s="14" t="s">
        <v>217</v>
      </c>
      <c r="D29" s="10" t="s">
        <v>62</v>
      </c>
      <c r="E29" s="14"/>
      <c r="F29" s="27">
        <v>102.937</v>
      </c>
      <c r="G29" s="27">
        <v>109.729</v>
      </c>
      <c r="H29" s="27">
        <v>114.702</v>
      </c>
      <c r="I29" s="27">
        <v>121.188</v>
      </c>
      <c r="J29" s="27">
        <v>123.14400000000001</v>
      </c>
      <c r="K29" s="10"/>
      <c r="L29" s="27">
        <v>0</v>
      </c>
      <c r="M29" s="27">
        <v>0</v>
      </c>
      <c r="N29" s="27">
        <v>0</v>
      </c>
      <c r="O29" s="27">
        <v>0</v>
      </c>
      <c r="P29" s="27">
        <v>0</v>
      </c>
      <c r="R29" s="23"/>
      <c r="S29" s="23"/>
      <c r="T29" s="23"/>
      <c r="U29" s="23"/>
      <c r="V29" s="23"/>
      <c r="W29" s="23"/>
      <c r="Y29" s="8" t="str">
        <f t="shared" si="16"/>
        <v>N/A</v>
      </c>
      <c r="Z29" s="14"/>
      <c r="AA29" s="10" t="s">
        <v>218</v>
      </c>
    </row>
    <row r="30" spans="1:28" x14ac:dyDescent="0.25">
      <c r="A30" s="14"/>
      <c r="B30" s="14"/>
      <c r="C30" s="14" t="s">
        <v>219</v>
      </c>
      <c r="D30" s="10" t="s">
        <v>62</v>
      </c>
      <c r="E30" s="14"/>
      <c r="F30" s="27">
        <v>168.78</v>
      </c>
      <c r="G30" s="27">
        <v>179.23400000000001</v>
      </c>
      <c r="H30" s="27">
        <v>184.804</v>
      </c>
      <c r="I30" s="27">
        <v>194.25299999999999</v>
      </c>
      <c r="J30" s="27" t="s">
        <v>16</v>
      </c>
      <c r="K30" s="10"/>
      <c r="L30" s="27">
        <v>159.161</v>
      </c>
      <c r="M30" s="27">
        <v>159.19</v>
      </c>
      <c r="N30" s="27">
        <v>159.22</v>
      </c>
      <c r="O30" s="27">
        <v>159.249</v>
      </c>
      <c r="P30" s="27" t="s">
        <v>16</v>
      </c>
      <c r="R30" s="23">
        <f t="shared" si="15"/>
        <v>0.51466574780219609</v>
      </c>
      <c r="S30" s="23">
        <f t="shared" si="15"/>
        <v>0.52961373897832309</v>
      </c>
      <c r="T30" s="23">
        <f t="shared" si="15"/>
        <v>0.53718345231728015</v>
      </c>
      <c r="U30" s="23">
        <f t="shared" si="15"/>
        <v>0.54951032808866718</v>
      </c>
      <c r="V30" s="23" t="str">
        <f t="shared" si="15"/>
        <v>N/A</v>
      </c>
      <c r="W30" s="23"/>
      <c r="Y30" s="8">
        <f t="shared" si="16"/>
        <v>0.54951032808866718</v>
      </c>
      <c r="Z30" s="14"/>
      <c r="AA30" s="10" t="s">
        <v>214</v>
      </c>
    </row>
    <row r="31" spans="1:28" x14ac:dyDescent="0.25">
      <c r="A31" s="14"/>
      <c r="B31" s="14"/>
      <c r="C31" s="14" t="s">
        <v>24</v>
      </c>
      <c r="D31" s="10" t="s">
        <v>62</v>
      </c>
      <c r="E31" s="14"/>
      <c r="F31" s="27" t="s">
        <v>16</v>
      </c>
      <c r="G31" s="27" t="s">
        <v>16</v>
      </c>
      <c r="H31" s="27" t="s">
        <v>16</v>
      </c>
      <c r="I31" s="27" t="s">
        <v>16</v>
      </c>
      <c r="J31" s="27" t="s">
        <v>16</v>
      </c>
      <c r="K31" s="10"/>
      <c r="L31" s="27" t="s">
        <v>16</v>
      </c>
      <c r="M31" s="27" t="s">
        <v>16</v>
      </c>
      <c r="N31" s="27" t="s">
        <v>16</v>
      </c>
      <c r="O31" s="27" t="s">
        <v>16</v>
      </c>
      <c r="P31" s="27" t="s">
        <v>16</v>
      </c>
      <c r="R31" s="23" t="str">
        <f t="shared" si="15"/>
        <v>N/A</v>
      </c>
      <c r="S31" s="23" t="str">
        <f t="shared" si="15"/>
        <v>N/A</v>
      </c>
      <c r="T31" s="23" t="str">
        <f t="shared" si="15"/>
        <v>N/A</v>
      </c>
      <c r="U31" s="23" t="str">
        <f t="shared" si="15"/>
        <v>N/A</v>
      </c>
      <c r="V31" s="23" t="str">
        <f t="shared" si="15"/>
        <v>N/A</v>
      </c>
      <c r="W31" s="23"/>
      <c r="Y31" s="8" t="str">
        <f t="shared" si="16"/>
        <v>N/A</v>
      </c>
      <c r="Z31" s="14"/>
      <c r="AA31" s="10" t="s">
        <v>220</v>
      </c>
    </row>
    <row r="32" spans="1:28" x14ac:dyDescent="0.25">
      <c r="A32" s="14"/>
      <c r="B32" s="14"/>
      <c r="C32" s="10" t="s">
        <v>28</v>
      </c>
      <c r="D32" s="10" t="s">
        <v>62</v>
      </c>
      <c r="E32" s="14"/>
      <c r="F32" s="27">
        <f>SUM(F27:F31)</f>
        <v>374.31799999999998</v>
      </c>
      <c r="G32" s="27">
        <f t="shared" ref="G32:P32" si="17">SUM(G27:G31)</f>
        <v>402.85599999999999</v>
      </c>
      <c r="H32" s="27">
        <f t="shared" si="17"/>
        <v>426.64</v>
      </c>
      <c r="I32" s="27">
        <f t="shared" si="17"/>
        <v>453.202</v>
      </c>
      <c r="J32" s="27">
        <f t="shared" si="17"/>
        <v>304.80399999999997</v>
      </c>
      <c r="K32" s="27"/>
      <c r="L32" s="27">
        <f t="shared" si="17"/>
        <v>250.32499999999999</v>
      </c>
      <c r="M32" s="27">
        <f t="shared" si="17"/>
        <v>247.88900000000001</v>
      </c>
      <c r="N32" s="27">
        <f t="shared" si="17"/>
        <v>247.923</v>
      </c>
      <c r="O32" s="27">
        <f t="shared" si="17"/>
        <v>241.58699999999999</v>
      </c>
      <c r="P32" s="27">
        <f t="shared" si="17"/>
        <v>82.301999999999992</v>
      </c>
      <c r="R32" s="23">
        <f t="shared" si="15"/>
        <v>0.59925109222387818</v>
      </c>
      <c r="S32" s="23">
        <f t="shared" si="15"/>
        <v>0.61906891332242275</v>
      </c>
      <c r="T32" s="23">
        <f t="shared" si="15"/>
        <v>0.63246872419625744</v>
      </c>
      <c r="U32" s="23">
        <f t="shared" si="15"/>
        <v>0.65228724116242487</v>
      </c>
      <c r="V32" s="23">
        <f t="shared" si="15"/>
        <v>0.78739156716764913</v>
      </c>
      <c r="W32" s="23"/>
      <c r="Y32" s="8">
        <f t="shared" si="16"/>
        <v>0.719839404165037</v>
      </c>
      <c r="Z32" s="14"/>
    </row>
    <row r="33" spans="1:27" x14ac:dyDescent="0.25">
      <c r="A33" s="14"/>
      <c r="B33" s="14"/>
      <c r="C33" s="14"/>
      <c r="D33" s="10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8"/>
      <c r="Z33" s="14"/>
    </row>
    <row r="34" spans="1:27" x14ac:dyDescent="0.25">
      <c r="A34" s="14"/>
      <c r="B34" s="14" t="s">
        <v>31</v>
      </c>
      <c r="C34" s="14"/>
      <c r="D34" s="10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8"/>
      <c r="Z34" s="14"/>
    </row>
    <row r="35" spans="1:27" x14ac:dyDescent="0.25">
      <c r="A35" s="14"/>
      <c r="B35" s="14"/>
      <c r="C35" s="14" t="s">
        <v>83</v>
      </c>
      <c r="D35" s="10" t="s">
        <v>75</v>
      </c>
      <c r="E35" s="14"/>
      <c r="F35" s="27" t="str">
        <f>IFERROR(INDEX([1]SNL_Cap_Str!$I:$I,MATCH($C35,[1]SNL_Cap_Str!$A:$A,0))/1000,"N/A")</f>
        <v>N/A</v>
      </c>
      <c r="G35" s="27">
        <f>7.480062+97.484392+201.309243</f>
        <v>306.27369700000003</v>
      </c>
      <c r="H35" s="27" t="str">
        <f>IFERROR(INDEX([1]SNL_Cap_Str!$G:$G,MATCH($C35,[1]SNL_Cap_Str!$A:$A,0))/1000,"N/A")</f>
        <v>N/A</v>
      </c>
      <c r="I35" s="27" t="str">
        <f>IFERROR(INDEX([1]SNL_Cap_Str!$F:$F,MATCH($C35,[1]SNL_Cap_Str!$A:$A,0))/1000,"N/A")</f>
        <v>N/A</v>
      </c>
      <c r="J35" s="27" t="str">
        <f>IFERROR(INDEX([1]SNL_Cap_Str!$E:$E,MATCH($C35,[1]SNL_Cap_Str!$A:$A,0))/1000,"N/A")</f>
        <v>N/A</v>
      </c>
      <c r="K35" s="10"/>
      <c r="L35" s="27" t="s">
        <v>16</v>
      </c>
      <c r="M35" s="27">
        <v>196.494</v>
      </c>
      <c r="N35" s="27" t="str">
        <f>IFERROR(INDEX([1]SNL_Cap_Str!$L:$L,MATCH($C35,[1]SNL_Cap_Str!$A:$A,0))/1000,"N/A")</f>
        <v>N/A</v>
      </c>
      <c r="O35" s="27" t="str">
        <f>IFERROR(INDEX([1]SNL_Cap_Str!$K:$K,MATCH($C35,[1]SNL_Cap_Str!$A:$A,0))/1000,"N/A")</f>
        <v>N/A</v>
      </c>
      <c r="P35" s="27" t="str">
        <f>IFERROR(INDEX([1]SNL_Cap_Str!$J:$J,MATCH($C35,[1]SNL_Cap_Str!$A:$A,0))/1000,"N/A")</f>
        <v>N/A</v>
      </c>
      <c r="Q35" s="14"/>
      <c r="R35" s="5" t="str">
        <f t="shared" ref="R35:V37" si="18">IFERROR(F35/(F35+L35),"N/A")</f>
        <v>N/A</v>
      </c>
      <c r="S35" s="23">
        <f t="shared" si="18"/>
        <v>0.60917536832124686</v>
      </c>
      <c r="T35" s="23" t="str">
        <f>IFERROR(H35/(H35+N35),"N/A")</f>
        <v>N/A</v>
      </c>
      <c r="U35" s="23" t="str">
        <f t="shared" si="18"/>
        <v>N/A</v>
      </c>
      <c r="V35" s="23" t="str">
        <f t="shared" si="18"/>
        <v>N/A</v>
      </c>
      <c r="W35" s="23"/>
      <c r="Y35" s="8" t="str">
        <f t="shared" ref="Y35:Y37" si="19">IFERROR(AVERAGE(U35:V35),"N/A")</f>
        <v>N/A</v>
      </c>
      <c r="Z35" s="14"/>
      <c r="AA35" s="10" t="s">
        <v>221</v>
      </c>
    </row>
    <row r="36" spans="1:27" x14ac:dyDescent="0.25">
      <c r="A36" s="14"/>
      <c r="B36" s="14"/>
      <c r="C36" s="14" t="s">
        <v>78</v>
      </c>
      <c r="D36" s="10" t="s">
        <v>75</v>
      </c>
      <c r="E36" s="14"/>
      <c r="F36" s="27">
        <v>1324.087</v>
      </c>
      <c r="G36" s="27">
        <v>1590.7460000000001</v>
      </c>
      <c r="H36" s="27">
        <v>1574.441</v>
      </c>
      <c r="I36" s="27">
        <v>1851.41</v>
      </c>
      <c r="J36" s="27" t="s">
        <v>16</v>
      </c>
      <c r="K36" s="10"/>
      <c r="L36" s="27">
        <v>1092.9849999999999</v>
      </c>
      <c r="M36" s="27">
        <v>1043.0930000000001</v>
      </c>
      <c r="N36" s="27">
        <v>1441.6980000000001</v>
      </c>
      <c r="O36" s="27">
        <v>1558.4390000000001</v>
      </c>
      <c r="P36" s="27" t="s">
        <v>16</v>
      </c>
      <c r="R36" s="23">
        <f t="shared" si="18"/>
        <v>0.54780618864477348</v>
      </c>
      <c r="S36" s="23">
        <f t="shared" si="18"/>
        <v>0.60396478296509393</v>
      </c>
      <c r="T36" s="23">
        <f t="shared" si="18"/>
        <v>0.5220054513402731</v>
      </c>
      <c r="U36" s="23">
        <f t="shared" si="18"/>
        <v>0.54295952694679439</v>
      </c>
      <c r="V36" s="23" t="str">
        <f t="shared" si="18"/>
        <v>N/A</v>
      </c>
      <c r="W36" s="23"/>
      <c r="Y36" s="8">
        <f t="shared" si="19"/>
        <v>0.54295952694679439</v>
      </c>
      <c r="Z36" s="14"/>
      <c r="AA36" s="10" t="s">
        <v>214</v>
      </c>
    </row>
    <row r="37" spans="1:27" x14ac:dyDescent="0.25">
      <c r="A37" s="14"/>
      <c r="B37" s="14"/>
      <c r="C37" s="10" t="s">
        <v>28</v>
      </c>
      <c r="D37" s="10" t="s">
        <v>75</v>
      </c>
      <c r="E37" s="14"/>
      <c r="F37" s="27">
        <f>SUM(F35:F36)</f>
        <v>1324.087</v>
      </c>
      <c r="G37" s="27">
        <f>SUM(G35:G36)</f>
        <v>1897.0196970000002</v>
      </c>
      <c r="H37" s="27">
        <f>SUM(H35:H36)</f>
        <v>1574.441</v>
      </c>
      <c r="I37" s="27">
        <f>SUM(I35:I36)</f>
        <v>1851.41</v>
      </c>
      <c r="J37" s="27">
        <f>SUM(J35:J36)</f>
        <v>0</v>
      </c>
      <c r="L37" s="27">
        <f>SUM(L35:L36)</f>
        <v>1092.9849999999999</v>
      </c>
      <c r="M37" s="27">
        <f>SUM(M35:M36)</f>
        <v>1239.587</v>
      </c>
      <c r="N37" s="27">
        <f>SUM(N35:N36)</f>
        <v>1441.6980000000001</v>
      </c>
      <c r="O37" s="27">
        <f>SUM(O35:O36)</f>
        <v>1558.4390000000001</v>
      </c>
      <c r="P37" s="27">
        <f>SUM(P35:P36)</f>
        <v>0</v>
      </c>
      <c r="R37" s="23">
        <f t="shared" si="18"/>
        <v>0.54780618864477348</v>
      </c>
      <c r="S37" s="23">
        <f t="shared" si="18"/>
        <v>0.60479998936889345</v>
      </c>
      <c r="T37" s="23">
        <f t="shared" si="18"/>
        <v>0.5220054513402731</v>
      </c>
      <c r="U37" s="23">
        <f t="shared" si="18"/>
        <v>0.54295952694679439</v>
      </c>
      <c r="V37" s="23" t="str">
        <f t="shared" si="18"/>
        <v>N/A</v>
      </c>
      <c r="W37" s="23"/>
      <c r="Y37" s="8">
        <f t="shared" si="19"/>
        <v>0.54295952694679439</v>
      </c>
      <c r="Z37" s="14"/>
    </row>
    <row r="38" spans="1:27" x14ac:dyDescent="0.25">
      <c r="A38" s="14"/>
      <c r="B38" s="14"/>
      <c r="C38" s="14"/>
      <c r="D38" s="10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8"/>
      <c r="Z38" s="14"/>
    </row>
    <row r="39" spans="1:27" x14ac:dyDescent="0.25">
      <c r="A39" s="14"/>
      <c r="B39" s="14" t="s">
        <v>32</v>
      </c>
      <c r="C39" s="14"/>
      <c r="D39" s="10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8"/>
      <c r="Z39" s="14"/>
    </row>
    <row r="40" spans="1:27" x14ac:dyDescent="0.25">
      <c r="A40" s="14"/>
      <c r="B40" s="14"/>
      <c r="C40" s="14" t="s">
        <v>19</v>
      </c>
      <c r="D40" s="10" t="s">
        <v>89</v>
      </c>
      <c r="E40" s="14"/>
      <c r="F40" s="27">
        <v>990.80700000000002</v>
      </c>
      <c r="G40" s="27">
        <v>1027.1869999999999</v>
      </c>
      <c r="H40" s="27">
        <v>1045.9639999999999</v>
      </c>
      <c r="I40" s="27">
        <v>1035.203</v>
      </c>
      <c r="J40" s="27">
        <v>1065.95</v>
      </c>
      <c r="K40" s="10"/>
      <c r="L40" s="27">
        <v>1563.8019999999999</v>
      </c>
      <c r="M40" s="27">
        <v>1694.413</v>
      </c>
      <c r="N40" s="27">
        <v>1700.2339999999999</v>
      </c>
      <c r="O40" s="27">
        <v>1714.6949999999999</v>
      </c>
      <c r="P40" s="27">
        <v>1745.85</v>
      </c>
      <c r="R40" s="23">
        <f t="shared" ref="R40:V41" si="20">IFERROR(F40/(F40+L40),"N/A")</f>
        <v>0.38785074349929871</v>
      </c>
      <c r="S40" s="23">
        <f t="shared" si="20"/>
        <v>0.37742026748971191</v>
      </c>
      <c r="T40" s="23">
        <f t="shared" si="20"/>
        <v>0.3808771253929979</v>
      </c>
      <c r="U40" s="23">
        <f t="shared" si="20"/>
        <v>0.37645141747075705</v>
      </c>
      <c r="V40" s="23">
        <f t="shared" si="20"/>
        <v>0.37909879792303863</v>
      </c>
      <c r="W40" s="23"/>
      <c r="Y40" s="8">
        <f t="shared" ref="Y40:Y41" si="21">IFERROR(AVERAGE(U40:V40),"N/A")</f>
        <v>0.37777510769689782</v>
      </c>
      <c r="Z40" s="14"/>
      <c r="AA40" s="10" t="s">
        <v>213</v>
      </c>
    </row>
    <row r="41" spans="1:27" x14ac:dyDescent="0.25">
      <c r="A41" s="14"/>
      <c r="B41" s="14"/>
      <c r="C41" s="10" t="s">
        <v>28</v>
      </c>
      <c r="D41" s="10" t="s">
        <v>89</v>
      </c>
      <c r="E41" s="14"/>
      <c r="F41" s="27">
        <f>SUM(F40)</f>
        <v>990.80700000000002</v>
      </c>
      <c r="G41" s="27">
        <f t="shared" ref="G41:J41" si="22">SUM(G40)</f>
        <v>1027.1869999999999</v>
      </c>
      <c r="H41" s="27">
        <f t="shared" si="22"/>
        <v>1045.9639999999999</v>
      </c>
      <c r="I41" s="27">
        <f t="shared" si="22"/>
        <v>1035.203</v>
      </c>
      <c r="J41" s="27">
        <f t="shared" si="22"/>
        <v>1065.95</v>
      </c>
      <c r="L41" s="27">
        <f t="shared" ref="L41:P41" si="23">SUM(L40)</f>
        <v>1563.8019999999999</v>
      </c>
      <c r="M41" s="27">
        <f t="shared" si="23"/>
        <v>1694.413</v>
      </c>
      <c r="N41" s="27">
        <f t="shared" si="23"/>
        <v>1700.2339999999999</v>
      </c>
      <c r="O41" s="27">
        <f t="shared" si="23"/>
        <v>1714.6949999999999</v>
      </c>
      <c r="P41" s="27">
        <f t="shared" si="23"/>
        <v>1745.85</v>
      </c>
      <c r="R41" s="23">
        <f t="shared" si="20"/>
        <v>0.38785074349929871</v>
      </c>
      <c r="S41" s="23">
        <f t="shared" si="20"/>
        <v>0.37742026748971191</v>
      </c>
      <c r="T41" s="23">
        <f t="shared" si="20"/>
        <v>0.3808771253929979</v>
      </c>
      <c r="U41" s="23">
        <f t="shared" si="20"/>
        <v>0.37645141747075705</v>
      </c>
      <c r="V41" s="23">
        <f t="shared" si="20"/>
        <v>0.37909879792303863</v>
      </c>
      <c r="W41" s="23"/>
      <c r="Y41" s="8">
        <f t="shared" si="21"/>
        <v>0.37777510769689782</v>
      </c>
      <c r="Z41" s="14"/>
    </row>
    <row r="42" spans="1:27" x14ac:dyDescent="0.25">
      <c r="A42" s="14"/>
      <c r="B42" s="14"/>
      <c r="C42" s="14"/>
      <c r="D42" s="10"/>
      <c r="E42" s="14"/>
      <c r="F42" s="27"/>
      <c r="G42" s="27"/>
      <c r="H42" s="27"/>
      <c r="I42" s="27"/>
      <c r="J42" s="10"/>
      <c r="K42" s="10"/>
      <c r="L42" s="10"/>
      <c r="M42" s="10"/>
      <c r="N42" s="10"/>
      <c r="O42" s="10"/>
      <c r="P42" s="14"/>
      <c r="Q42" s="14"/>
      <c r="R42" s="14"/>
      <c r="S42" s="14"/>
      <c r="T42" s="14"/>
      <c r="U42" s="14"/>
      <c r="V42" s="14"/>
      <c r="W42" s="14"/>
      <c r="X42" s="14"/>
      <c r="Y42" s="8"/>
      <c r="Z42" s="14"/>
    </row>
    <row r="43" spans="1:27" x14ac:dyDescent="0.25">
      <c r="A43" s="14"/>
      <c r="B43" s="14"/>
      <c r="C43" s="14"/>
      <c r="D43" s="10"/>
      <c r="E43" s="14"/>
      <c r="F43" s="10"/>
      <c r="G43" s="10"/>
      <c r="H43" s="10"/>
      <c r="I43" s="10"/>
      <c r="J43" s="10"/>
      <c r="K43" s="10"/>
      <c r="L43" s="27"/>
      <c r="M43" s="27"/>
      <c r="N43" s="27"/>
      <c r="O43" s="27"/>
      <c r="P43" s="14"/>
      <c r="Q43" s="14"/>
      <c r="R43" s="14"/>
      <c r="S43" s="14"/>
      <c r="T43" s="14"/>
      <c r="U43" s="14"/>
      <c r="V43" s="14"/>
      <c r="W43" s="14"/>
      <c r="X43" s="14"/>
      <c r="Y43" s="8"/>
      <c r="Z43" s="14"/>
    </row>
    <row r="44" spans="1:27" x14ac:dyDescent="0.25">
      <c r="A44" s="14"/>
      <c r="B44" s="14" t="s">
        <v>33</v>
      </c>
      <c r="C44" s="14"/>
      <c r="D44" s="10"/>
      <c r="E44" s="14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4"/>
      <c r="Q44" s="14"/>
      <c r="R44" s="14"/>
      <c r="S44" s="14"/>
      <c r="T44" s="14"/>
      <c r="U44" s="14"/>
      <c r="V44" s="14"/>
      <c r="W44" s="14"/>
      <c r="X44" s="14"/>
      <c r="Y44" s="8"/>
      <c r="Z44" s="14"/>
    </row>
    <row r="45" spans="1:27" x14ac:dyDescent="0.25">
      <c r="A45" s="14"/>
      <c r="B45" s="14"/>
      <c r="C45" s="14" t="s">
        <v>91</v>
      </c>
      <c r="D45" s="10" t="s">
        <v>92</v>
      </c>
      <c r="E45" s="14"/>
      <c r="F45" s="27">
        <v>393.62200000000001</v>
      </c>
      <c r="G45" s="27">
        <v>436.21</v>
      </c>
      <c r="H45" s="27">
        <v>531.30499999999995</v>
      </c>
      <c r="I45" s="27">
        <v>662.09699999999998</v>
      </c>
      <c r="J45" s="27">
        <v>786.23500000000001</v>
      </c>
      <c r="K45" s="10"/>
      <c r="L45" s="27">
        <v>261.37799999999999</v>
      </c>
      <c r="M45" s="27">
        <v>310.87799999999999</v>
      </c>
      <c r="N45" s="27">
        <v>335.613</v>
      </c>
      <c r="O45" s="27">
        <v>335.661</v>
      </c>
      <c r="P45" s="27">
        <v>518.351</v>
      </c>
      <c r="R45" s="23">
        <f t="shared" ref="R45:V47" si="24">IFERROR(F45/(F45+L45),"N/A")</f>
        <v>0.60094961832061067</v>
      </c>
      <c r="S45" s="23">
        <f t="shared" si="24"/>
        <v>0.58388034609042039</v>
      </c>
      <c r="T45" s="23">
        <f t="shared" si="24"/>
        <v>0.61286649948438032</v>
      </c>
      <c r="U45" s="23">
        <f t="shared" si="24"/>
        <v>0.66358475702525055</v>
      </c>
      <c r="V45" s="23">
        <f t="shared" si="24"/>
        <v>0.60267011910291846</v>
      </c>
      <c r="W45" s="23"/>
      <c r="Y45" s="8">
        <f t="shared" ref="Y45:Y47" si="25">IFERROR(AVERAGE(U45:V45),"N/A")</f>
        <v>0.63312743806408456</v>
      </c>
      <c r="Z45" s="14"/>
      <c r="AA45" s="10" t="s">
        <v>214</v>
      </c>
    </row>
    <row r="46" spans="1:27" x14ac:dyDescent="0.25">
      <c r="A46" s="14"/>
      <c r="B46" s="14"/>
      <c r="C46" s="14" t="s">
        <v>95</v>
      </c>
      <c r="D46" s="10" t="s">
        <v>92</v>
      </c>
      <c r="E46" s="14"/>
      <c r="F46" s="27">
        <v>669.178</v>
      </c>
      <c r="G46" s="27">
        <v>671.42700000000002</v>
      </c>
      <c r="H46" s="27">
        <v>681.73299999999995</v>
      </c>
      <c r="I46" s="27">
        <v>752.39</v>
      </c>
      <c r="J46" s="27" t="s">
        <v>16</v>
      </c>
      <c r="K46" s="10"/>
      <c r="L46" s="27">
        <v>280.71800000000002</v>
      </c>
      <c r="M46" s="27">
        <v>277.33300000000003</v>
      </c>
      <c r="N46" s="27">
        <v>368.94900000000001</v>
      </c>
      <c r="O46" s="27">
        <v>365.56400000000002</v>
      </c>
      <c r="P46" s="27" t="s">
        <v>16</v>
      </c>
      <c r="R46" s="23">
        <f t="shared" si="24"/>
        <v>0.70447501621230113</v>
      </c>
      <c r="S46" s="23">
        <f t="shared" si="24"/>
        <v>0.70768898351532528</v>
      </c>
      <c r="T46" s="23">
        <f t="shared" si="24"/>
        <v>0.64884808153180495</v>
      </c>
      <c r="U46" s="23">
        <f t="shared" si="24"/>
        <v>0.67300622386967623</v>
      </c>
      <c r="V46" s="23" t="str">
        <f t="shared" si="24"/>
        <v>N/A</v>
      </c>
      <c r="W46" s="23"/>
      <c r="Y46" s="8">
        <f t="shared" si="25"/>
        <v>0.67300622386967623</v>
      </c>
      <c r="Z46" s="14"/>
      <c r="AA46" s="10" t="s">
        <v>214</v>
      </c>
    </row>
    <row r="47" spans="1:27" x14ac:dyDescent="0.25">
      <c r="A47" s="14"/>
      <c r="B47" s="14"/>
      <c r="C47" s="10" t="s">
        <v>28</v>
      </c>
      <c r="D47" s="10" t="s">
        <v>92</v>
      </c>
      <c r="E47" s="14"/>
      <c r="F47" s="27">
        <f>SUM(F45:F46)</f>
        <v>1062.8</v>
      </c>
      <c r="G47" s="27">
        <f t="shared" ref="G47:J47" si="26">SUM(G45:G46)</f>
        <v>1107.6369999999999</v>
      </c>
      <c r="H47" s="27">
        <f t="shared" si="26"/>
        <v>1213.038</v>
      </c>
      <c r="I47" s="27">
        <f t="shared" si="26"/>
        <v>1414.4870000000001</v>
      </c>
      <c r="J47" s="27">
        <f t="shared" si="26"/>
        <v>786.23500000000001</v>
      </c>
      <c r="L47" s="27">
        <f>SUM(L45:L46)</f>
        <v>542.096</v>
      </c>
      <c r="M47" s="27">
        <f t="shared" ref="M47:P47" si="27">SUM(M45:M46)</f>
        <v>588.21100000000001</v>
      </c>
      <c r="N47" s="27">
        <f t="shared" si="27"/>
        <v>704.56200000000001</v>
      </c>
      <c r="O47" s="27">
        <f t="shared" si="27"/>
        <v>701.22500000000002</v>
      </c>
      <c r="P47" s="27">
        <f t="shared" si="27"/>
        <v>518.351</v>
      </c>
      <c r="R47" s="23">
        <f t="shared" si="24"/>
        <v>0.66222359579686163</v>
      </c>
      <c r="S47" s="23">
        <f t="shared" si="24"/>
        <v>0.65314639047839196</v>
      </c>
      <c r="T47" s="23">
        <f t="shared" si="24"/>
        <v>0.63258135168961205</v>
      </c>
      <c r="U47" s="23">
        <f t="shared" si="24"/>
        <v>0.66856311255974354</v>
      </c>
      <c r="V47" s="23">
        <f t="shared" si="24"/>
        <v>0.60267011910291846</v>
      </c>
      <c r="W47" s="23"/>
      <c r="Y47" s="8">
        <f t="shared" si="25"/>
        <v>0.635616615831331</v>
      </c>
      <c r="Z47" s="14"/>
      <c r="AA47" s="10"/>
    </row>
    <row r="48" spans="1:27" x14ac:dyDescent="0.25">
      <c r="A48" s="14"/>
      <c r="B48" s="14"/>
      <c r="C48" s="14"/>
      <c r="D48" s="10"/>
      <c r="E48" s="14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4"/>
      <c r="Q48" s="14"/>
      <c r="R48" s="14"/>
      <c r="S48" s="14"/>
      <c r="T48" s="14"/>
      <c r="U48" s="14"/>
      <c r="V48" s="14"/>
      <c r="W48" s="14"/>
      <c r="X48" s="14"/>
      <c r="Y48" s="8"/>
      <c r="Z48" s="14"/>
    </row>
    <row r="49" spans="1:27" x14ac:dyDescent="0.25">
      <c r="A49" s="14"/>
      <c r="B49" s="14"/>
      <c r="C49" s="14"/>
      <c r="D49" s="10"/>
      <c r="E49" s="14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4"/>
      <c r="Q49" s="14"/>
      <c r="R49" s="14"/>
      <c r="S49" s="14"/>
      <c r="T49" s="14"/>
      <c r="U49" s="14"/>
      <c r="V49" s="14"/>
      <c r="W49" s="14"/>
      <c r="X49" s="14"/>
      <c r="Y49" s="8"/>
      <c r="Z49" s="14"/>
    </row>
    <row r="50" spans="1:27" x14ac:dyDescent="0.25">
      <c r="A50" s="14"/>
      <c r="B50" s="14" t="s">
        <v>34</v>
      </c>
      <c r="C50" s="14"/>
      <c r="D50" s="10"/>
      <c r="E50" s="14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4"/>
      <c r="Q50" s="14"/>
      <c r="R50" s="14"/>
      <c r="S50" s="14"/>
      <c r="T50" s="14"/>
      <c r="U50" s="14"/>
      <c r="V50" s="14"/>
      <c r="W50" s="14"/>
      <c r="X50" s="14"/>
      <c r="Y50" s="8"/>
      <c r="Z50" s="14"/>
    </row>
    <row r="51" spans="1:27" x14ac:dyDescent="0.25">
      <c r="A51" s="14"/>
      <c r="B51" s="14"/>
      <c r="C51" s="14" t="s">
        <v>98</v>
      </c>
      <c r="D51" s="10" t="s">
        <v>99</v>
      </c>
      <c r="E51" s="14"/>
      <c r="F51" s="27">
        <v>102.718</v>
      </c>
      <c r="G51" s="27">
        <v>105.021</v>
      </c>
      <c r="H51" s="27">
        <v>113.678</v>
      </c>
      <c r="I51" s="27">
        <v>120.53</v>
      </c>
      <c r="J51" s="27">
        <v>130.14599999999999</v>
      </c>
      <c r="K51" s="10"/>
      <c r="L51" s="27">
        <v>94.361000000000004</v>
      </c>
      <c r="M51" s="27">
        <v>94.403000000000006</v>
      </c>
      <c r="N51" s="27">
        <v>94.444000000000003</v>
      </c>
      <c r="O51" s="27">
        <v>94.484999999999999</v>
      </c>
      <c r="P51" s="27">
        <v>94.527000000000001</v>
      </c>
      <c r="R51" s="23">
        <f t="shared" ref="R51:V54" si="28">IFERROR(F51/(F51+L51),"N/A")</f>
        <v>0.52120215751043997</v>
      </c>
      <c r="S51" s="23">
        <f t="shared" si="28"/>
        <v>0.526621670410783</v>
      </c>
      <c r="T51" s="23">
        <f t="shared" si="28"/>
        <v>0.54620847387589966</v>
      </c>
      <c r="U51" s="23">
        <f t="shared" si="28"/>
        <v>0.56056554193893449</v>
      </c>
      <c r="V51" s="23">
        <f t="shared" si="28"/>
        <v>0.5792685369403533</v>
      </c>
      <c r="W51" s="23"/>
      <c r="Y51" s="8">
        <f t="shared" ref="Y51:Y54" si="29">IFERROR(AVERAGE(U51:V51),"N/A")</f>
        <v>0.56991703943964389</v>
      </c>
      <c r="Z51" s="14"/>
      <c r="AA51" s="10" t="s">
        <v>222</v>
      </c>
    </row>
    <row r="52" spans="1:27" x14ac:dyDescent="0.25">
      <c r="A52" s="14"/>
      <c r="B52" s="14"/>
      <c r="C52" s="14" t="s">
        <v>102</v>
      </c>
      <c r="D52" s="10" t="s">
        <v>99</v>
      </c>
      <c r="E52" s="14"/>
      <c r="F52" s="27">
        <v>627.04300000000001</v>
      </c>
      <c r="G52" s="27">
        <v>696.9</v>
      </c>
      <c r="H52" s="27">
        <v>772.59699999999998</v>
      </c>
      <c r="I52" s="27">
        <v>852.57899999999995</v>
      </c>
      <c r="J52" s="27">
        <v>932.18600000000004</v>
      </c>
      <c r="K52" s="10"/>
      <c r="L52" s="27">
        <v>598.95000000000005</v>
      </c>
      <c r="M52" s="27">
        <v>673.95</v>
      </c>
      <c r="N52" s="27">
        <v>746.95</v>
      </c>
      <c r="O52" s="27">
        <v>836.95</v>
      </c>
      <c r="P52" s="27">
        <v>922.8</v>
      </c>
      <c r="R52" s="23">
        <f t="shared" si="28"/>
        <v>0.51145724323058939</v>
      </c>
      <c r="S52" s="23">
        <f t="shared" si="28"/>
        <v>0.50837071889703467</v>
      </c>
      <c r="T52" s="23">
        <f t="shared" si="28"/>
        <v>0.50843902821038112</v>
      </c>
      <c r="U52" s="23">
        <f t="shared" si="28"/>
        <v>0.50462525354699439</v>
      </c>
      <c r="V52" s="23">
        <f t="shared" si="28"/>
        <v>0.50252993823133985</v>
      </c>
      <c r="W52" s="23"/>
      <c r="Y52" s="8">
        <f t="shared" si="29"/>
        <v>0.50357759588916706</v>
      </c>
      <c r="Z52" s="14"/>
      <c r="AA52" s="10" t="s">
        <v>214</v>
      </c>
    </row>
    <row r="53" spans="1:27" x14ac:dyDescent="0.25">
      <c r="A53" s="14"/>
      <c r="B53" s="14"/>
      <c r="C53" s="14" t="s">
        <v>21</v>
      </c>
      <c r="D53" s="10" t="s">
        <v>99</v>
      </c>
      <c r="E53" s="14"/>
      <c r="F53" s="27">
        <v>2653</v>
      </c>
      <c r="G53" s="27">
        <v>2740</v>
      </c>
      <c r="H53" s="27">
        <v>2912</v>
      </c>
      <c r="I53" s="27">
        <v>2980</v>
      </c>
      <c r="J53" s="27">
        <v>3097</v>
      </c>
      <c r="K53" s="10"/>
      <c r="L53" s="27">
        <v>2376</v>
      </c>
      <c r="M53" s="27">
        <v>2575</v>
      </c>
      <c r="N53" s="27">
        <v>2774</v>
      </c>
      <c r="O53" s="27">
        <v>2973</v>
      </c>
      <c r="P53" s="27">
        <v>3123</v>
      </c>
      <c r="R53" s="23">
        <f t="shared" si="28"/>
        <v>0.52754026645456353</v>
      </c>
      <c r="S53" s="23">
        <f t="shared" si="28"/>
        <v>0.51552210724365</v>
      </c>
      <c r="T53" s="23">
        <f t="shared" si="28"/>
        <v>0.51213506858951807</v>
      </c>
      <c r="U53" s="23">
        <f t="shared" si="28"/>
        <v>0.50058793885435915</v>
      </c>
      <c r="V53" s="23">
        <f t="shared" si="28"/>
        <v>0.49790996784565916</v>
      </c>
      <c r="W53" s="23"/>
      <c r="Y53" s="8">
        <f t="shared" si="29"/>
        <v>0.49924895335000918</v>
      </c>
      <c r="Z53" s="14"/>
      <c r="AA53" s="10" t="s">
        <v>214</v>
      </c>
    </row>
    <row r="54" spans="1:27" x14ac:dyDescent="0.25">
      <c r="A54" s="14"/>
      <c r="B54" s="14"/>
      <c r="C54" s="10" t="s">
        <v>28</v>
      </c>
      <c r="D54" s="10" t="s">
        <v>99</v>
      </c>
      <c r="E54" s="14"/>
      <c r="F54" s="27">
        <f>SUM(F51:F53)</f>
        <v>3382.761</v>
      </c>
      <c r="G54" s="27">
        <f t="shared" ref="G54:J54" si="30">SUM(G51:G53)</f>
        <v>3541.9209999999998</v>
      </c>
      <c r="H54" s="27">
        <f t="shared" si="30"/>
        <v>3798.2750000000001</v>
      </c>
      <c r="I54" s="27">
        <f t="shared" si="30"/>
        <v>3953.1089999999999</v>
      </c>
      <c r="J54" s="27">
        <f t="shared" si="30"/>
        <v>4159.3320000000003</v>
      </c>
      <c r="L54" s="27">
        <f>SUM(L51:L53)</f>
        <v>3069.3110000000001</v>
      </c>
      <c r="M54" s="27">
        <f t="shared" ref="M54:P54" si="31">SUM(M51:M53)</f>
        <v>3343.3530000000001</v>
      </c>
      <c r="N54" s="27">
        <f t="shared" si="31"/>
        <v>3615.3940000000002</v>
      </c>
      <c r="O54" s="27">
        <f t="shared" si="31"/>
        <v>3904.4349999999999</v>
      </c>
      <c r="P54" s="27">
        <f t="shared" si="31"/>
        <v>4140.3270000000002</v>
      </c>
      <c r="R54" s="23">
        <f t="shared" si="28"/>
        <v>0.5242906464775966</v>
      </c>
      <c r="S54" s="23">
        <f t="shared" si="28"/>
        <v>0.51441976020126434</v>
      </c>
      <c r="T54" s="23">
        <f t="shared" si="28"/>
        <v>0.5123340413498364</v>
      </c>
      <c r="U54" s="23">
        <f t="shared" si="28"/>
        <v>0.50309727823350403</v>
      </c>
      <c r="V54" s="23">
        <f t="shared" si="28"/>
        <v>0.50114492655662124</v>
      </c>
      <c r="W54" s="23"/>
      <c r="Y54" s="8">
        <f t="shared" si="29"/>
        <v>0.50212110239506269</v>
      </c>
      <c r="Z54" s="14"/>
    </row>
    <row r="55" spans="1:27" x14ac:dyDescent="0.25">
      <c r="A55" s="14"/>
      <c r="B55" s="14"/>
      <c r="C55" s="14"/>
      <c r="D55" s="10"/>
      <c r="E55" s="14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4"/>
      <c r="Q55" s="14"/>
      <c r="R55" s="14"/>
      <c r="S55" s="14"/>
      <c r="T55" s="14"/>
      <c r="U55" s="14"/>
      <c r="V55" s="14"/>
      <c r="W55" s="14"/>
      <c r="X55" s="14"/>
      <c r="Y55" s="8"/>
      <c r="Z55" s="14"/>
    </row>
    <row r="56" spans="1:27" x14ac:dyDescent="0.25">
      <c r="A56" s="14"/>
      <c r="B56" s="14" t="s">
        <v>35</v>
      </c>
      <c r="C56" s="14"/>
      <c r="D56" s="10"/>
      <c r="E56" s="14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4"/>
      <c r="Q56" s="14"/>
      <c r="R56" s="14"/>
      <c r="S56" s="14"/>
      <c r="T56" s="14"/>
      <c r="U56" s="14"/>
      <c r="V56" s="14"/>
      <c r="W56" s="14"/>
      <c r="X56" s="14"/>
      <c r="Y56" s="8"/>
      <c r="Z56" s="14"/>
    </row>
    <row r="57" spans="1:27" x14ac:dyDescent="0.25">
      <c r="A57" s="14"/>
      <c r="B57" s="14"/>
      <c r="C57" s="10" t="s">
        <v>16</v>
      </c>
      <c r="D57" s="10" t="s">
        <v>106</v>
      </c>
      <c r="E57" s="14"/>
      <c r="F57" s="27" t="str">
        <f>IFERROR(INDEX([1]SNL_Cap_Str!$I:$I,MATCH($C57,[1]SNL_Cap_Str!$A:$A,0))/1000,"N/A")</f>
        <v>N/A</v>
      </c>
      <c r="G57" s="27" t="str">
        <f>IFERROR(INDEX([1]SNL_Cap_Str!$H:$H,MATCH($C57,[1]SNL_Cap_Str!$A:$A,0))/1000,"N/A")</f>
        <v>N/A</v>
      </c>
      <c r="H57" s="27" t="str">
        <f>IFERROR(INDEX([1]SNL_Cap_Str!$G:$G,MATCH($C57,[1]SNL_Cap_Str!$A:$A,0))/1000,"N/A")</f>
        <v>N/A</v>
      </c>
      <c r="I57" s="27" t="str">
        <f>IFERROR(INDEX([1]SNL_Cap_Str!$F:$F,MATCH($C57,[1]SNL_Cap_Str!$A:$A,0))/1000,"N/A")</f>
        <v>N/A</v>
      </c>
      <c r="J57" s="27" t="str">
        <f>IFERROR(INDEX([1]SNL_Cap_Str!$E:$E,MATCH($C57,[1]SNL_Cap_Str!$A:$A,0))/1000,"N/A")</f>
        <v>N/A</v>
      </c>
      <c r="K57" s="10"/>
      <c r="L57" s="27" t="str">
        <f>IFERROR(INDEX([1]SNL_Cap_Str!$N:$N,MATCH($C57,[1]SNL_Cap_Str!$A:$A,0))/1000,"N/A")</f>
        <v>N/A</v>
      </c>
      <c r="M57" s="27" t="str">
        <f>IFERROR(INDEX([1]SNL_Cap_Str!$M:$M,MATCH($C57,[1]SNL_Cap_Str!$A:$A,0))/1000,"N/A")</f>
        <v>N/A</v>
      </c>
      <c r="N57" s="27" t="str">
        <f>IFERROR(INDEX([1]SNL_Cap_Str!$L:$L,MATCH($C57,[1]SNL_Cap_Str!$A:$A,0))/1000,"N/A")</f>
        <v>N/A</v>
      </c>
      <c r="O57" s="27" t="str">
        <f>IFERROR(INDEX([1]SNL_Cap_Str!$K:$K,MATCH($C57,[1]SNL_Cap_Str!$A:$A,0))/1000,"N/A")</f>
        <v>N/A</v>
      </c>
      <c r="P57" s="27" t="str">
        <f>IFERROR(INDEX([1]SNL_Cap_Str!$J:$J,MATCH($C57,[1]SNL_Cap_Str!$A:$A,0))/1000,"N/A")</f>
        <v>N/A</v>
      </c>
      <c r="R57" s="23" t="str">
        <f t="shared" ref="R57:V58" si="32">IFERROR(F57/(F57+L57),"N/A")</f>
        <v>N/A</v>
      </c>
      <c r="S57" s="23" t="str">
        <f t="shared" si="32"/>
        <v>N/A</v>
      </c>
      <c r="T57" s="23" t="str">
        <f t="shared" si="32"/>
        <v>N/A</v>
      </c>
      <c r="U57" s="23" t="str">
        <f t="shared" si="32"/>
        <v>N/A</v>
      </c>
      <c r="V57" s="23" t="str">
        <f t="shared" si="32"/>
        <v>N/A</v>
      </c>
      <c r="W57" s="23"/>
      <c r="Y57" s="8" t="str">
        <f>IFERROR(AVERAGE(U57:V57),"N/A")</f>
        <v>N/A</v>
      </c>
      <c r="Z57" s="14"/>
    </row>
    <row r="58" spans="1:27" x14ac:dyDescent="0.25">
      <c r="A58" s="14"/>
      <c r="B58" s="14"/>
      <c r="C58" s="10" t="s">
        <v>28</v>
      </c>
      <c r="D58" s="10" t="s">
        <v>106</v>
      </c>
      <c r="E58" s="14"/>
      <c r="F58" s="27">
        <f>SUM(F57)</f>
        <v>0</v>
      </c>
      <c r="G58" s="27">
        <f t="shared" ref="G58:J58" si="33">SUM(G57)</f>
        <v>0</v>
      </c>
      <c r="H58" s="27">
        <f t="shared" si="33"/>
        <v>0</v>
      </c>
      <c r="I58" s="27">
        <f t="shared" si="33"/>
        <v>0</v>
      </c>
      <c r="J58" s="27">
        <f t="shared" si="33"/>
        <v>0</v>
      </c>
      <c r="L58" s="27">
        <f t="shared" ref="L58:P58" si="34">SUM(L57)</f>
        <v>0</v>
      </c>
      <c r="M58" s="27">
        <f t="shared" si="34"/>
        <v>0</v>
      </c>
      <c r="N58" s="27">
        <f t="shared" si="34"/>
        <v>0</v>
      </c>
      <c r="O58" s="27">
        <f t="shared" si="34"/>
        <v>0</v>
      </c>
      <c r="P58" s="27">
        <f t="shared" si="34"/>
        <v>0</v>
      </c>
      <c r="R58" s="23" t="str">
        <f t="shared" si="32"/>
        <v>N/A</v>
      </c>
      <c r="S58" s="23" t="str">
        <f t="shared" si="32"/>
        <v>N/A</v>
      </c>
      <c r="T58" s="23" t="str">
        <f t="shared" si="32"/>
        <v>N/A</v>
      </c>
      <c r="U58" s="23" t="str">
        <f t="shared" si="32"/>
        <v>N/A</v>
      </c>
      <c r="V58" s="23" t="str">
        <f t="shared" si="32"/>
        <v>N/A</v>
      </c>
      <c r="W58" s="23"/>
      <c r="Y58" s="8" t="str">
        <f>IFERROR(AVERAGE(U58:V58),"N/A")</f>
        <v>N/A</v>
      </c>
      <c r="Z58" s="14"/>
    </row>
    <row r="59" spans="1:27" x14ac:dyDescent="0.25">
      <c r="A59" s="14"/>
      <c r="B59" s="14"/>
      <c r="C59" s="14"/>
      <c r="D59" s="10"/>
      <c r="E59" s="14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4"/>
      <c r="R59" s="14"/>
      <c r="S59" s="14"/>
      <c r="T59" s="14"/>
      <c r="U59" s="14"/>
      <c r="V59" s="14"/>
      <c r="W59" s="14"/>
      <c r="X59" s="14"/>
      <c r="Y59" s="8"/>
      <c r="Z59" s="14"/>
    </row>
    <row r="60" spans="1:27" ht="13" x14ac:dyDescent="0.3">
      <c r="A60" s="14"/>
      <c r="B60" s="3" t="s">
        <v>28</v>
      </c>
      <c r="C60" s="3"/>
      <c r="D60" s="3"/>
      <c r="E60" s="11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1"/>
      <c r="R60" s="11"/>
      <c r="S60" s="11"/>
      <c r="T60" s="11"/>
      <c r="U60" s="11"/>
      <c r="V60" s="11"/>
      <c r="W60" s="11"/>
      <c r="X60" s="11"/>
      <c r="Y60" s="13">
        <f>AVERAGE(Y32,Y37,Y41,Y47,Y54,Y58)</f>
        <v>0.55566235140702458</v>
      </c>
      <c r="Z60" s="14"/>
    </row>
    <row r="61" spans="1:27" ht="13" x14ac:dyDescent="0.3">
      <c r="A61" s="14"/>
      <c r="B61" s="3"/>
      <c r="C61" s="3"/>
      <c r="E61" s="14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14"/>
      <c r="R61" s="14"/>
      <c r="S61" s="14"/>
      <c r="T61" s="14"/>
      <c r="U61" s="14"/>
      <c r="V61" s="14"/>
      <c r="W61" s="14"/>
      <c r="X61" s="14"/>
      <c r="Y61" s="8"/>
      <c r="Z61" s="14"/>
    </row>
    <row r="62" spans="1:27" ht="15" customHeight="1" x14ac:dyDescent="0.3">
      <c r="A62" s="49" t="s">
        <v>36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</row>
    <row r="64" spans="1:27" ht="13" x14ac:dyDescent="0.3"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Y64" s="3"/>
    </row>
    <row r="65" spans="1:35" ht="13" x14ac:dyDescent="0.3">
      <c r="F65" s="3" t="s">
        <v>208</v>
      </c>
      <c r="G65" s="3"/>
      <c r="H65" s="3"/>
      <c r="I65" s="3"/>
      <c r="J65" s="3"/>
      <c r="K65" s="3"/>
      <c r="L65" s="3" t="s">
        <v>209</v>
      </c>
      <c r="M65" s="3"/>
      <c r="N65" s="3"/>
      <c r="O65" s="3"/>
      <c r="P65" s="3"/>
      <c r="R65" s="3" t="s">
        <v>210</v>
      </c>
      <c r="S65" s="3"/>
      <c r="T65" s="3"/>
      <c r="U65" s="3"/>
      <c r="V65" s="3"/>
      <c r="W65" s="3"/>
      <c r="Y65" s="3" t="s">
        <v>211</v>
      </c>
    </row>
    <row r="66" spans="1:35" ht="13" x14ac:dyDescent="0.3">
      <c r="B66" s="3" t="s">
        <v>6</v>
      </c>
      <c r="C66" s="3"/>
      <c r="D66" s="2" t="s">
        <v>58</v>
      </c>
      <c r="F66" s="2">
        <v>2017</v>
      </c>
      <c r="G66" s="2">
        <f>F66+1</f>
        <v>2018</v>
      </c>
      <c r="H66" s="2">
        <f t="shared" ref="H66:J66" si="35">G66+1</f>
        <v>2019</v>
      </c>
      <c r="I66" s="2">
        <f t="shared" si="35"/>
        <v>2020</v>
      </c>
      <c r="J66" s="2">
        <f t="shared" si="35"/>
        <v>2021</v>
      </c>
      <c r="K66" s="2"/>
      <c r="L66" s="2">
        <v>2017</v>
      </c>
      <c r="M66" s="2">
        <f>L66+1</f>
        <v>2018</v>
      </c>
      <c r="N66" s="2">
        <f t="shared" ref="N66:P66" si="36">M66+1</f>
        <v>2019</v>
      </c>
      <c r="O66" s="2">
        <f t="shared" si="36"/>
        <v>2020</v>
      </c>
      <c r="P66" s="2">
        <f t="shared" si="36"/>
        <v>2021</v>
      </c>
      <c r="R66" s="2">
        <v>2017</v>
      </c>
      <c r="S66" s="2">
        <f>R66+1</f>
        <v>2018</v>
      </c>
      <c r="T66" s="2">
        <f t="shared" ref="T66:V66" si="37">S66+1</f>
        <v>2019</v>
      </c>
      <c r="U66" s="2">
        <f t="shared" si="37"/>
        <v>2020</v>
      </c>
      <c r="V66" s="2">
        <f t="shared" si="37"/>
        <v>2021</v>
      </c>
      <c r="W66" s="2"/>
      <c r="X66" s="1">
        <v>2021</v>
      </c>
      <c r="Y66" s="2" t="s">
        <v>10</v>
      </c>
    </row>
    <row r="68" spans="1:35" x14ac:dyDescent="0.25">
      <c r="B68" s="7" t="s">
        <v>37</v>
      </c>
      <c r="D68" s="10" t="s">
        <v>16</v>
      </c>
      <c r="F68" s="27">
        <v>3907.6869999999999</v>
      </c>
      <c r="G68" s="27">
        <v>4258.2060000000001</v>
      </c>
      <c r="H68" s="27">
        <v>4747.8469999999998</v>
      </c>
      <c r="I68" s="48">
        <v>5144</v>
      </c>
      <c r="J68" s="48">
        <v>5442</v>
      </c>
      <c r="K68" s="10"/>
      <c r="L68" s="27">
        <v>3002.4389999999999</v>
      </c>
      <c r="M68" s="27">
        <v>3452.3409999999999</v>
      </c>
      <c r="N68" s="48">
        <v>3802.076</v>
      </c>
      <c r="O68" s="48">
        <v>4763</v>
      </c>
      <c r="P68" s="48">
        <v>4773</v>
      </c>
      <c r="R68" s="23">
        <f t="shared" ref="R68:V77" si="38">IFERROR(F68/(F68+L68),"N/A")</f>
        <v>0.56550155525384049</v>
      </c>
      <c r="S68" s="23">
        <f t="shared" si="38"/>
        <v>0.55225731715272597</v>
      </c>
      <c r="T68" s="23">
        <f t="shared" si="38"/>
        <v>0.55530874371617156</v>
      </c>
      <c r="U68" s="23">
        <f t="shared" si="38"/>
        <v>0.51922882810134252</v>
      </c>
      <c r="V68" s="23">
        <f t="shared" si="38"/>
        <v>0.53274596182085165</v>
      </c>
      <c r="W68" s="23"/>
      <c r="Y68" s="8">
        <f t="shared" ref="Y68:Y77" si="39">IFERROR(AVERAGE(U68:V68),"N/A")</f>
        <v>0.52598739496109714</v>
      </c>
      <c r="AA68" s="10" t="s">
        <v>223</v>
      </c>
      <c r="AB68" s="7"/>
    </row>
    <row r="69" spans="1:35" x14ac:dyDescent="0.25">
      <c r="B69" s="7" t="s">
        <v>38</v>
      </c>
      <c r="D69" s="10" t="s">
        <v>16</v>
      </c>
      <c r="F69" s="27">
        <v>6489.2259999999997</v>
      </c>
      <c r="G69" s="27">
        <v>6921.4319999999998</v>
      </c>
      <c r="H69" s="27">
        <v>7738.1689999999999</v>
      </c>
      <c r="I69" s="27">
        <v>8556.8989999999994</v>
      </c>
      <c r="J69" s="27">
        <v>9280.06</v>
      </c>
      <c r="K69" s="10"/>
      <c r="L69" s="27">
        <v>5895.6589999999997</v>
      </c>
      <c r="M69" s="27">
        <v>6809.3059999999996</v>
      </c>
      <c r="N69" s="27">
        <v>7263.1809999999996</v>
      </c>
      <c r="O69" s="27">
        <v>8131.3379999999997</v>
      </c>
      <c r="P69" s="27">
        <v>8437.6640000000007</v>
      </c>
      <c r="R69" s="23">
        <f t="shared" si="38"/>
        <v>0.52396336340628114</v>
      </c>
      <c r="S69" s="23">
        <f t="shared" si="38"/>
        <v>0.50408302889473244</v>
      </c>
      <c r="T69" s="23">
        <f t="shared" si="38"/>
        <v>0.51583150849756865</v>
      </c>
      <c r="U69" s="23">
        <f t="shared" si="38"/>
        <v>0.51275032827014611</v>
      </c>
      <c r="V69" s="23">
        <f t="shared" si="38"/>
        <v>0.52377269224873346</v>
      </c>
      <c r="W69" s="23"/>
      <c r="Y69" s="8">
        <f t="shared" si="39"/>
        <v>0.51826151025943978</v>
      </c>
      <c r="AA69" s="10" t="s">
        <v>214</v>
      </c>
      <c r="AB69" s="7"/>
    </row>
    <row r="70" spans="1:35" x14ac:dyDescent="0.25">
      <c r="B70" s="7" t="s">
        <v>39</v>
      </c>
      <c r="D70" s="10" t="s">
        <v>16</v>
      </c>
      <c r="F70" s="27">
        <v>1185.6959999999999</v>
      </c>
      <c r="G70" s="27">
        <v>1504.422</v>
      </c>
      <c r="H70" s="27">
        <v>1874.979</v>
      </c>
      <c r="I70" s="27">
        <v>2315.2539999999999</v>
      </c>
      <c r="J70" s="27">
        <v>2533.259</v>
      </c>
      <c r="K70" s="10"/>
      <c r="L70" s="27">
        <v>1023.9109999999999</v>
      </c>
      <c r="M70" s="27">
        <v>1324.018</v>
      </c>
      <c r="N70" s="27">
        <v>1574.1210000000001</v>
      </c>
      <c r="O70" s="27">
        <v>1899.2190000000001</v>
      </c>
      <c r="P70" s="27">
        <v>2099.317</v>
      </c>
      <c r="R70" s="23">
        <f t="shared" si="38"/>
        <v>0.53660945136397553</v>
      </c>
      <c r="S70" s="23">
        <f t="shared" si="38"/>
        <v>0.53189107776724975</v>
      </c>
      <c r="T70" s="23">
        <f t="shared" si="38"/>
        <v>0.54361398625728441</v>
      </c>
      <c r="U70" s="23">
        <f t="shared" si="38"/>
        <v>0.5493578912476127</v>
      </c>
      <c r="V70" s="23">
        <f t="shared" si="38"/>
        <v>0.54683592886549515</v>
      </c>
      <c r="W70" s="23"/>
      <c r="Y70" s="8">
        <f t="shared" si="39"/>
        <v>0.54809691005655392</v>
      </c>
      <c r="AA70" s="10" t="s">
        <v>214</v>
      </c>
      <c r="AB70" s="7"/>
    </row>
    <row r="71" spans="1:35" x14ac:dyDescent="0.25">
      <c r="B71" s="7" t="s">
        <v>40</v>
      </c>
      <c r="D71" s="10" t="s">
        <v>16</v>
      </c>
      <c r="F71" s="27">
        <v>1475.8050000000001</v>
      </c>
      <c r="G71" s="27">
        <v>1668.2090000000001</v>
      </c>
      <c r="H71" s="27">
        <v>1852.69</v>
      </c>
      <c r="I71" s="27">
        <v>2023.5450000000001</v>
      </c>
      <c r="J71" s="27">
        <v>2235.7339999999999</v>
      </c>
      <c r="K71" s="10"/>
      <c r="L71" s="27">
        <v>1329.576</v>
      </c>
      <c r="M71" s="27">
        <v>1549.633</v>
      </c>
      <c r="N71" s="27">
        <v>1709.681</v>
      </c>
      <c r="O71" s="27">
        <v>1909.7049999999999</v>
      </c>
      <c r="P71" s="27">
        <v>2064.7289999999998</v>
      </c>
      <c r="R71" s="23">
        <f t="shared" si="38"/>
        <v>0.52606223539690322</v>
      </c>
      <c r="S71" s="23">
        <f t="shared" si="38"/>
        <v>0.51842477038959656</v>
      </c>
      <c r="T71" s="23">
        <f t="shared" si="38"/>
        <v>0.52007216542016543</v>
      </c>
      <c r="U71" s="23">
        <f t="shared" si="38"/>
        <v>0.51447149304010675</v>
      </c>
      <c r="V71" s="23">
        <f t="shared" si="38"/>
        <v>0.51988216152539857</v>
      </c>
      <c r="W71" s="23"/>
      <c r="Y71" s="8">
        <f t="shared" si="39"/>
        <v>0.5171768272827526</v>
      </c>
      <c r="AA71" s="10" t="s">
        <v>214</v>
      </c>
      <c r="AB71" s="7"/>
    </row>
    <row r="72" spans="1:35" x14ac:dyDescent="0.25">
      <c r="B72" s="7" t="s">
        <v>41</v>
      </c>
      <c r="D72" s="10" t="s">
        <v>16</v>
      </c>
      <c r="F72" s="27">
        <v>12438.861000000001</v>
      </c>
      <c r="G72" s="27">
        <v>12909.97</v>
      </c>
      <c r="H72" s="27">
        <v>14147.359</v>
      </c>
      <c r="I72" s="27">
        <v>14848.653</v>
      </c>
      <c r="J72" s="27">
        <v>16312.168</v>
      </c>
      <c r="K72" s="10"/>
      <c r="L72" s="27">
        <v>13358.361999999999</v>
      </c>
      <c r="M72" s="27">
        <v>14258.014999999999</v>
      </c>
      <c r="N72" s="27">
        <v>15078.951999999999</v>
      </c>
      <c r="O72" s="27">
        <v>16919.226999999999</v>
      </c>
      <c r="P72" s="27">
        <v>18526.603999999999</v>
      </c>
      <c r="R72" s="23">
        <f t="shared" si="38"/>
        <v>0.48217829492732617</v>
      </c>
      <c r="S72" s="23">
        <f t="shared" si="38"/>
        <v>0.47519055977099511</v>
      </c>
      <c r="T72" s="23">
        <f t="shared" si="38"/>
        <v>0.48406242580529579</v>
      </c>
      <c r="U72" s="23">
        <f t="shared" si="38"/>
        <v>0.46741088797867536</v>
      </c>
      <c r="V72" s="23">
        <f t="shared" si="38"/>
        <v>0.46821879944562916</v>
      </c>
      <c r="W72" s="23"/>
      <c r="Y72" s="8">
        <f t="shared" si="39"/>
        <v>0.46781484371215226</v>
      </c>
      <c r="AA72" s="10" t="s">
        <v>214</v>
      </c>
      <c r="AB72" s="7"/>
    </row>
    <row r="73" spans="1:35" x14ac:dyDescent="0.25">
      <c r="B73" s="7" t="s">
        <v>42</v>
      </c>
      <c r="D73" s="10" t="s">
        <v>16</v>
      </c>
      <c r="F73" s="27">
        <v>1539.799</v>
      </c>
      <c r="G73" s="27">
        <v>1728.096</v>
      </c>
      <c r="H73" s="27">
        <v>2495.6889999999999</v>
      </c>
      <c r="I73" s="27">
        <v>2702.808</v>
      </c>
      <c r="J73" s="27">
        <v>2867.44</v>
      </c>
      <c r="K73" s="10"/>
      <c r="L73" s="27">
        <v>1415</v>
      </c>
      <c r="M73" s="27">
        <v>1300</v>
      </c>
      <c r="N73" s="27">
        <v>1665</v>
      </c>
      <c r="O73" s="27">
        <v>1786.828</v>
      </c>
      <c r="P73" s="27">
        <v>1787.3040000000001</v>
      </c>
      <c r="R73" s="23">
        <f t="shared" si="38"/>
        <v>0.52111801851834927</v>
      </c>
      <c r="S73" s="23">
        <f t="shared" si="38"/>
        <v>0.57068732299108083</v>
      </c>
      <c r="T73" s="23">
        <f t="shared" si="38"/>
        <v>0.59982589422088495</v>
      </c>
      <c r="U73" s="23">
        <f t="shared" si="38"/>
        <v>0.60201049706479537</v>
      </c>
      <c r="V73" s="23">
        <f t="shared" si="38"/>
        <v>0.61602528517142929</v>
      </c>
      <c r="W73" s="23"/>
      <c r="Y73" s="8">
        <f t="shared" si="39"/>
        <v>0.60901789111811233</v>
      </c>
      <c r="AA73" s="10" t="s">
        <v>214</v>
      </c>
      <c r="AB73" s="7"/>
    </row>
    <row r="74" spans="1:35" x14ac:dyDescent="0.25">
      <c r="B74" s="7" t="s">
        <v>43</v>
      </c>
      <c r="D74" s="10" t="s">
        <v>16</v>
      </c>
      <c r="F74" s="27">
        <v>1947.8</v>
      </c>
      <c r="G74" s="27">
        <v>2007.4670000000001</v>
      </c>
      <c r="H74" s="27">
        <v>2698.009</v>
      </c>
      <c r="I74" s="27">
        <v>2786.3319999999999</v>
      </c>
      <c r="J74" s="27">
        <v>3465.384</v>
      </c>
      <c r="K74" s="10"/>
      <c r="L74" s="27">
        <v>1230</v>
      </c>
      <c r="M74" s="27">
        <v>1650</v>
      </c>
      <c r="N74" s="27">
        <v>2650</v>
      </c>
      <c r="O74" s="27">
        <v>2650</v>
      </c>
      <c r="P74" s="27">
        <v>3050</v>
      </c>
      <c r="R74" s="23">
        <f t="shared" si="38"/>
        <v>0.6129397696519604</v>
      </c>
      <c r="S74" s="23">
        <f t="shared" si="38"/>
        <v>0.54886811008821135</v>
      </c>
      <c r="T74" s="23">
        <f t="shared" si="38"/>
        <v>0.50448849282041219</v>
      </c>
      <c r="U74" s="23">
        <f t="shared" si="38"/>
        <v>0.51253896929032294</v>
      </c>
      <c r="V74" s="23">
        <f t="shared" si="38"/>
        <v>0.53187716948072439</v>
      </c>
      <c r="W74" s="23"/>
      <c r="Y74" s="8">
        <f t="shared" si="39"/>
        <v>0.52220806938552367</v>
      </c>
      <c r="AA74" s="10" t="s">
        <v>214</v>
      </c>
      <c r="AB74" s="7"/>
    </row>
    <row r="75" spans="1:35" x14ac:dyDescent="0.25">
      <c r="B75" s="7" t="s">
        <v>44</v>
      </c>
      <c r="D75" s="10" t="s">
        <v>16</v>
      </c>
      <c r="F75" s="27">
        <v>1477.55</v>
      </c>
      <c r="G75" s="27">
        <v>1681.77</v>
      </c>
      <c r="H75" s="27">
        <v>1820.4480000000001</v>
      </c>
      <c r="I75" s="27">
        <v>2079.5659999999998</v>
      </c>
      <c r="J75" s="27">
        <v>2252.8159999999998</v>
      </c>
      <c r="K75" s="10"/>
      <c r="L75" s="27">
        <v>1227.5239999999999</v>
      </c>
      <c r="M75" s="27">
        <v>1179.9190000000001</v>
      </c>
      <c r="N75" s="27">
        <v>1286.9079999999999</v>
      </c>
      <c r="O75" s="27">
        <v>1427.3630000000001</v>
      </c>
      <c r="P75" s="27">
        <v>1554.8409999999999</v>
      </c>
      <c r="R75" s="23">
        <f t="shared" si="38"/>
        <v>0.54621426253034122</v>
      </c>
      <c r="S75" s="23">
        <f t="shared" si="38"/>
        <v>0.58768440595746074</v>
      </c>
      <c r="T75" s="23">
        <f t="shared" si="38"/>
        <v>0.58585112230462177</v>
      </c>
      <c r="U75" s="23">
        <f t="shared" si="38"/>
        <v>0.59298776793028884</v>
      </c>
      <c r="V75" s="23">
        <f t="shared" si="38"/>
        <v>0.59165413271205891</v>
      </c>
      <c r="W75" s="23"/>
      <c r="Y75" s="8">
        <f t="shared" si="39"/>
        <v>0.59232095032117393</v>
      </c>
      <c r="AA75" s="10" t="s">
        <v>214</v>
      </c>
      <c r="AB75" s="7"/>
    </row>
    <row r="76" spans="1:35" x14ac:dyDescent="0.25">
      <c r="B76" s="7" t="s">
        <v>45</v>
      </c>
      <c r="D76" s="10" t="s">
        <v>16</v>
      </c>
      <c r="F76" s="27">
        <v>1232.79</v>
      </c>
      <c r="G76" s="27">
        <v>1589.9690000000001</v>
      </c>
      <c r="H76" s="27">
        <v>1593.2750000000001</v>
      </c>
      <c r="I76" s="27">
        <v>1743.998</v>
      </c>
      <c r="J76" s="27">
        <v>1964.077</v>
      </c>
      <c r="K76" s="10"/>
      <c r="L76" s="27">
        <v>1162.9259999999999</v>
      </c>
      <c r="M76" s="27">
        <v>1332.9259999999999</v>
      </c>
      <c r="N76" s="27">
        <v>1412.9259999999999</v>
      </c>
      <c r="O76" s="27">
        <v>1712.9259999999999</v>
      </c>
      <c r="P76" s="27">
        <v>1902.9259999999999</v>
      </c>
      <c r="R76" s="23">
        <f t="shared" si="38"/>
        <v>0.51458102713343323</v>
      </c>
      <c r="S76" s="23">
        <f t="shared" si="38"/>
        <v>0.54397061817136783</v>
      </c>
      <c r="T76" s="23">
        <f t="shared" si="38"/>
        <v>0.52999616459444998</v>
      </c>
      <c r="U76" s="23">
        <f t="shared" si="38"/>
        <v>0.50449416880440534</v>
      </c>
      <c r="V76" s="23">
        <f t="shared" si="38"/>
        <v>0.50790676914395982</v>
      </c>
      <c r="W76" s="23"/>
      <c r="Y76" s="8">
        <f t="shared" si="39"/>
        <v>0.50620046897418258</v>
      </c>
      <c r="AA76" s="10" t="s">
        <v>214</v>
      </c>
      <c r="AB76" s="7"/>
    </row>
    <row r="77" spans="1:35" x14ac:dyDescent="0.25">
      <c r="B77" s="7" t="s">
        <v>46</v>
      </c>
      <c r="D77" s="10" t="s">
        <v>16</v>
      </c>
      <c r="F77" s="27">
        <v>1214.739</v>
      </c>
      <c r="G77" s="27">
        <v>1459.2760000000001</v>
      </c>
      <c r="H77" s="27">
        <v>1650.6420000000001</v>
      </c>
      <c r="I77" s="27">
        <v>1952.758</v>
      </c>
      <c r="J77" s="27">
        <v>2053.5210000000002</v>
      </c>
      <c r="K77" s="10"/>
      <c r="L77" s="27">
        <v>1050</v>
      </c>
      <c r="M77" s="27">
        <v>1195</v>
      </c>
      <c r="N77" s="27">
        <v>1520</v>
      </c>
      <c r="O77" s="27">
        <v>1670</v>
      </c>
      <c r="P77" s="27">
        <v>1870</v>
      </c>
      <c r="R77" s="23">
        <f t="shared" si="38"/>
        <v>0.53637041619365411</v>
      </c>
      <c r="S77" s="23">
        <f t="shared" si="38"/>
        <v>0.54978306702091273</v>
      </c>
      <c r="T77" s="23">
        <f t="shared" si="38"/>
        <v>0.52060182133460675</v>
      </c>
      <c r="U77" s="23">
        <f t="shared" si="38"/>
        <v>0.53902523988629658</v>
      </c>
      <c r="V77" s="23">
        <f t="shared" si="38"/>
        <v>0.52338728402371237</v>
      </c>
      <c r="W77" s="23"/>
      <c r="Y77" s="8">
        <f t="shared" si="39"/>
        <v>0.53120626195500442</v>
      </c>
      <c r="AA77" s="10" t="s">
        <v>214</v>
      </c>
      <c r="AB77" s="7"/>
    </row>
    <row r="78" spans="1:35" ht="13" x14ac:dyDescent="0.3">
      <c r="B78" s="15"/>
      <c r="C78" s="24" t="s">
        <v>28</v>
      </c>
      <c r="G78" s="7"/>
      <c r="Q78" s="11"/>
      <c r="R78" s="11"/>
      <c r="S78" s="11"/>
      <c r="T78" s="11"/>
      <c r="U78" s="11"/>
      <c r="V78" s="11"/>
      <c r="W78" s="11"/>
      <c r="X78" s="11"/>
      <c r="Y78" s="13">
        <f>AVERAGE(Y68:Y77)</f>
        <v>0.53382911280259926</v>
      </c>
    </row>
    <row r="80" spans="1:35" ht="13" x14ac:dyDescent="0.3">
      <c r="A80" s="10"/>
      <c r="B80" s="10"/>
      <c r="C80" s="10"/>
      <c r="D80" s="10"/>
      <c r="E80" s="10"/>
      <c r="F80" s="10"/>
      <c r="G80" s="10"/>
      <c r="H80" s="10"/>
      <c r="I80" s="11" t="s">
        <v>224</v>
      </c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</row>
    <row r="82" spans="2:27" ht="13" x14ac:dyDescent="0.3">
      <c r="F82" s="3" t="s">
        <v>208</v>
      </c>
      <c r="G82" s="3"/>
      <c r="H82" s="3"/>
      <c r="I82" s="3"/>
      <c r="J82" s="3"/>
      <c r="K82" s="3"/>
      <c r="L82" s="3" t="s">
        <v>209</v>
      </c>
      <c r="M82" s="3"/>
      <c r="N82" s="3"/>
      <c r="O82" s="3"/>
      <c r="P82" s="3"/>
      <c r="R82" s="3" t="s">
        <v>210</v>
      </c>
      <c r="S82" s="3"/>
      <c r="T82" s="3"/>
      <c r="U82" s="3"/>
      <c r="V82" s="3"/>
      <c r="W82" s="3"/>
      <c r="Y82" s="3" t="s">
        <v>211</v>
      </c>
    </row>
    <row r="83" spans="2:27" ht="13" x14ac:dyDescent="0.3">
      <c r="B83" s="3" t="s">
        <v>6</v>
      </c>
      <c r="C83" s="3"/>
      <c r="D83" s="2" t="s">
        <v>58</v>
      </c>
      <c r="F83" s="2">
        <v>2017</v>
      </c>
      <c r="G83" s="2">
        <f>F83+1</f>
        <v>2018</v>
      </c>
      <c r="H83" s="2">
        <f t="shared" ref="H83:J83" si="40">G83+1</f>
        <v>2019</v>
      </c>
      <c r="I83" s="2">
        <f t="shared" si="40"/>
        <v>2020</v>
      </c>
      <c r="J83" s="2">
        <f t="shared" si="40"/>
        <v>2021</v>
      </c>
      <c r="K83" s="2"/>
      <c r="L83" s="2">
        <v>2017</v>
      </c>
      <c r="M83" s="2">
        <f>L83+1</f>
        <v>2018</v>
      </c>
      <c r="N83" s="2">
        <f t="shared" ref="N83:P83" si="41">M83+1</f>
        <v>2019</v>
      </c>
      <c r="O83" s="2">
        <f t="shared" si="41"/>
        <v>2020</v>
      </c>
      <c r="P83" s="2">
        <f t="shared" si="41"/>
        <v>2021</v>
      </c>
      <c r="R83" s="2">
        <v>2017</v>
      </c>
      <c r="S83" s="2">
        <f>R83+1</f>
        <v>2018</v>
      </c>
      <c r="T83" s="2">
        <f t="shared" ref="T83:V83" si="42">S83+1</f>
        <v>2019</v>
      </c>
      <c r="U83" s="2">
        <f t="shared" si="42"/>
        <v>2020</v>
      </c>
      <c r="V83" s="2">
        <f t="shared" si="42"/>
        <v>2021</v>
      </c>
      <c r="W83" s="2"/>
      <c r="Y83" s="2" t="s">
        <v>10</v>
      </c>
    </row>
    <row r="84" spans="2:27" ht="13" x14ac:dyDescent="0.3">
      <c r="B84" s="20"/>
    </row>
    <row r="85" spans="2:27" ht="13" x14ac:dyDescent="0.3">
      <c r="B85" s="20" t="s">
        <v>48</v>
      </c>
      <c r="D85" s="10"/>
      <c r="Y85" s="8"/>
    </row>
    <row r="86" spans="2:27" ht="13" x14ac:dyDescent="0.3">
      <c r="B86" s="20"/>
      <c r="C86" s="1" t="s">
        <v>48</v>
      </c>
      <c r="D86" s="10" t="s">
        <v>123</v>
      </c>
      <c r="F86" s="27">
        <v>4563.732</v>
      </c>
      <c r="G86" s="27">
        <v>5348.2809999999999</v>
      </c>
      <c r="H86" s="27">
        <v>6127.7759999999998</v>
      </c>
      <c r="I86" s="27">
        <v>7213.1559999999999</v>
      </c>
      <c r="J86" s="27" t="s">
        <v>16</v>
      </c>
      <c r="K86" s="10"/>
      <c r="L86" s="27">
        <v>3089.3980000000001</v>
      </c>
      <c r="M86" s="27">
        <v>3111.4720000000002</v>
      </c>
      <c r="N86" s="27">
        <v>4359.2969999999996</v>
      </c>
      <c r="O86" s="27">
        <v>5156.91</v>
      </c>
      <c r="P86" s="27" t="s">
        <v>16</v>
      </c>
      <c r="R86" s="23">
        <f t="shared" ref="R86:V87" si="43">IFERROR(F86/(F86+L86),"N/A")</f>
        <v>0.59632228905036244</v>
      </c>
      <c r="S86" s="23">
        <f t="shared" si="43"/>
        <v>0.6322029733019392</v>
      </c>
      <c r="T86" s="23">
        <f t="shared" si="43"/>
        <v>0.58431709209995963</v>
      </c>
      <c r="U86" s="23">
        <f t="shared" si="43"/>
        <v>0.58311378451820717</v>
      </c>
      <c r="V86" s="23" t="str">
        <f t="shared" si="43"/>
        <v>N/A</v>
      </c>
      <c r="W86" s="23"/>
      <c r="Y86" s="8">
        <f t="shared" ref="Y86:Y87" si="44">IFERROR(AVERAGE(U86:V86),"N/A")</f>
        <v>0.58311378451820717</v>
      </c>
      <c r="AA86" s="10" t="s">
        <v>214</v>
      </c>
    </row>
    <row r="87" spans="2:27" ht="13" x14ac:dyDescent="0.3">
      <c r="B87" s="20"/>
      <c r="C87" s="10" t="s">
        <v>225</v>
      </c>
      <c r="D87" s="10" t="s">
        <v>123</v>
      </c>
      <c r="F87" s="27">
        <f>SUM(F86)</f>
        <v>4563.732</v>
      </c>
      <c r="G87" s="27">
        <f t="shared" ref="G87:J87" si="45">SUM(G86)</f>
        <v>5348.2809999999999</v>
      </c>
      <c r="H87" s="27">
        <f t="shared" si="45"/>
        <v>6127.7759999999998</v>
      </c>
      <c r="I87" s="27">
        <f t="shared" si="45"/>
        <v>7213.1559999999999</v>
      </c>
      <c r="J87" s="27">
        <f t="shared" si="45"/>
        <v>0</v>
      </c>
      <c r="L87" s="27">
        <f t="shared" ref="L87:P87" si="46">SUM(L86)</f>
        <v>3089.3980000000001</v>
      </c>
      <c r="M87" s="27">
        <f t="shared" si="46"/>
        <v>3111.4720000000002</v>
      </c>
      <c r="N87" s="27">
        <f t="shared" si="46"/>
        <v>4359.2969999999996</v>
      </c>
      <c r="O87" s="27">
        <f t="shared" si="46"/>
        <v>5156.91</v>
      </c>
      <c r="P87" s="27">
        <f t="shared" si="46"/>
        <v>0</v>
      </c>
      <c r="R87" s="23">
        <f t="shared" si="43"/>
        <v>0.59632228905036244</v>
      </c>
      <c r="S87" s="23">
        <f t="shared" si="43"/>
        <v>0.6322029733019392</v>
      </c>
      <c r="T87" s="23">
        <f t="shared" si="43"/>
        <v>0.58431709209995963</v>
      </c>
      <c r="U87" s="23">
        <f t="shared" si="43"/>
        <v>0.58311378451820717</v>
      </c>
      <c r="V87" s="23" t="str">
        <f t="shared" si="43"/>
        <v>N/A</v>
      </c>
      <c r="W87" s="23"/>
      <c r="Y87" s="8">
        <f t="shared" si="44"/>
        <v>0.58311378451820717</v>
      </c>
    </row>
    <row r="88" spans="2:27" ht="13" x14ac:dyDescent="0.3">
      <c r="B88" s="20"/>
      <c r="D88" s="10"/>
      <c r="P88" s="10"/>
      <c r="Y88" s="8"/>
    </row>
    <row r="89" spans="2:27" ht="13" x14ac:dyDescent="0.3">
      <c r="B89" s="20" t="s">
        <v>49</v>
      </c>
      <c r="D89" s="10"/>
      <c r="P89" s="10"/>
      <c r="Y89" s="8"/>
    </row>
    <row r="90" spans="2:27" ht="13" x14ac:dyDescent="0.3">
      <c r="B90" s="20"/>
      <c r="C90" s="1" t="s">
        <v>147</v>
      </c>
      <c r="D90" s="10" t="s">
        <v>148</v>
      </c>
      <c r="F90" s="27">
        <v>906.02099999999996</v>
      </c>
      <c r="G90" s="27">
        <v>1092.672</v>
      </c>
      <c r="H90" s="27">
        <v>1277.877</v>
      </c>
      <c r="I90" s="27">
        <v>1360.39</v>
      </c>
      <c r="J90" s="27" t="s">
        <v>16</v>
      </c>
      <c r="K90" s="10"/>
      <c r="L90" s="27">
        <v>547.04499999999996</v>
      </c>
      <c r="M90" s="27">
        <v>672.04499999999996</v>
      </c>
      <c r="N90" s="27">
        <v>892.84500000000003</v>
      </c>
      <c r="O90" s="27">
        <v>1092.845</v>
      </c>
      <c r="P90" s="27" t="s">
        <v>16</v>
      </c>
      <c r="R90" s="23">
        <f t="shared" ref="R90:V91" si="47">IFERROR(F90/(F90+L90),"N/A")</f>
        <v>0.62352363898129892</v>
      </c>
      <c r="S90" s="23">
        <f t="shared" si="47"/>
        <v>0.61917689918553509</v>
      </c>
      <c r="T90" s="23">
        <f t="shared" si="47"/>
        <v>0.58868754267013468</v>
      </c>
      <c r="U90" s="23">
        <f t="shared" si="47"/>
        <v>0.55452901984522474</v>
      </c>
      <c r="V90" s="23" t="str">
        <f t="shared" si="47"/>
        <v>N/A</v>
      </c>
      <c r="W90" s="23"/>
      <c r="Y90" s="8">
        <f t="shared" ref="Y90:Y91" si="48">IFERROR(AVERAGE(U90:V90),"N/A")</f>
        <v>0.55452901984522474</v>
      </c>
      <c r="AA90" s="10" t="s">
        <v>214</v>
      </c>
    </row>
    <row r="91" spans="2:27" ht="13" x14ac:dyDescent="0.3">
      <c r="B91" s="20"/>
      <c r="C91" s="10" t="s">
        <v>225</v>
      </c>
      <c r="D91" s="10" t="s">
        <v>148</v>
      </c>
      <c r="F91" s="27">
        <f>SUM(F90)</f>
        <v>906.02099999999996</v>
      </c>
      <c r="G91" s="27">
        <f t="shared" ref="G91:J91" si="49">SUM(G90)</f>
        <v>1092.672</v>
      </c>
      <c r="H91" s="27">
        <f t="shared" si="49"/>
        <v>1277.877</v>
      </c>
      <c r="I91" s="27">
        <f t="shared" si="49"/>
        <v>1360.39</v>
      </c>
      <c r="J91" s="27">
        <f t="shared" si="49"/>
        <v>0</v>
      </c>
      <c r="L91" s="27">
        <f t="shared" ref="L91:P91" si="50">SUM(L90)</f>
        <v>547.04499999999996</v>
      </c>
      <c r="M91" s="27">
        <f t="shared" si="50"/>
        <v>672.04499999999996</v>
      </c>
      <c r="N91" s="27">
        <f t="shared" si="50"/>
        <v>892.84500000000003</v>
      </c>
      <c r="O91" s="27">
        <f t="shared" si="50"/>
        <v>1092.845</v>
      </c>
      <c r="P91" s="27">
        <f t="shared" si="50"/>
        <v>0</v>
      </c>
      <c r="R91" s="23">
        <f t="shared" si="47"/>
        <v>0.62352363898129892</v>
      </c>
      <c r="S91" s="23">
        <f t="shared" si="47"/>
        <v>0.61917689918553509</v>
      </c>
      <c r="T91" s="23">
        <f t="shared" si="47"/>
        <v>0.58868754267013468</v>
      </c>
      <c r="U91" s="23">
        <f t="shared" si="47"/>
        <v>0.55452901984522474</v>
      </c>
      <c r="V91" s="23" t="str">
        <f t="shared" si="47"/>
        <v>N/A</v>
      </c>
      <c r="W91" s="23"/>
      <c r="Y91" s="8">
        <f t="shared" si="48"/>
        <v>0.55452901984522474</v>
      </c>
    </row>
    <row r="92" spans="2:27" ht="13" x14ac:dyDescent="0.3">
      <c r="B92" s="20"/>
      <c r="D92" s="10"/>
      <c r="P92" s="10"/>
      <c r="Y92" s="8"/>
    </row>
    <row r="93" spans="2:27" ht="13" x14ac:dyDescent="0.3">
      <c r="B93" s="20" t="s">
        <v>50</v>
      </c>
      <c r="D93" s="10"/>
      <c r="P93" s="10"/>
      <c r="Y93" s="8"/>
    </row>
    <row r="94" spans="2:27" ht="13" x14ac:dyDescent="0.3">
      <c r="B94" s="20"/>
      <c r="C94" s="1" t="s">
        <v>151</v>
      </c>
      <c r="D94" s="10" t="s">
        <v>152</v>
      </c>
      <c r="F94" s="27">
        <v>2511.7689999999998</v>
      </c>
      <c r="G94" s="27">
        <v>2770.9720000000002</v>
      </c>
      <c r="H94" s="27">
        <v>2918.4879999999998</v>
      </c>
      <c r="I94" s="27">
        <v>3210.4090000000001</v>
      </c>
      <c r="J94" s="27">
        <v>3536.0520000000001</v>
      </c>
      <c r="K94" s="10"/>
      <c r="L94" s="27">
        <v>1774.3489999999999</v>
      </c>
      <c r="M94" s="27">
        <v>2144.3670000000002</v>
      </c>
      <c r="N94" s="27">
        <v>2253.384</v>
      </c>
      <c r="O94" s="27">
        <v>2323.902</v>
      </c>
      <c r="P94" s="27">
        <v>2498.9189999999999</v>
      </c>
      <c r="R94" s="23">
        <f t="shared" ref="R94:V100" si="51">IFERROR(F94/(F94+L94),"N/A")</f>
        <v>0.58602422985088143</v>
      </c>
      <c r="S94" s="23">
        <f t="shared" si="51"/>
        <v>0.56373975426720313</v>
      </c>
      <c r="T94" s="23">
        <f t="shared" si="51"/>
        <v>0.56430012189010093</v>
      </c>
      <c r="U94" s="23">
        <f t="shared" si="51"/>
        <v>0.58009190303905944</v>
      </c>
      <c r="V94" s="23">
        <f t="shared" si="51"/>
        <v>0.58592692491811482</v>
      </c>
      <c r="W94" s="23"/>
      <c r="Y94" s="8">
        <f t="shared" ref="Y94:Y100" si="52">IFERROR(AVERAGE(U94:V94),"N/A")</f>
        <v>0.58300941397858708</v>
      </c>
      <c r="AA94" s="10" t="s">
        <v>214</v>
      </c>
    </row>
    <row r="95" spans="2:27" ht="13" x14ac:dyDescent="0.3">
      <c r="B95" s="20"/>
      <c r="C95" s="1" t="s">
        <v>155</v>
      </c>
      <c r="D95" s="10" t="s">
        <v>152</v>
      </c>
      <c r="F95" s="27">
        <v>132.98599999999999</v>
      </c>
      <c r="G95" s="27">
        <v>153.333</v>
      </c>
      <c r="H95" s="27">
        <v>168.685</v>
      </c>
      <c r="I95" s="27">
        <v>186.26300000000001</v>
      </c>
      <c r="J95" s="27" t="s">
        <v>16</v>
      </c>
      <c r="K95" s="10"/>
      <c r="L95" s="27">
        <v>114.375</v>
      </c>
      <c r="M95" s="27">
        <v>127.375</v>
      </c>
      <c r="N95" s="27">
        <v>142.375</v>
      </c>
      <c r="O95" s="27">
        <v>154.375</v>
      </c>
      <c r="P95" s="27" t="s">
        <v>16</v>
      </c>
      <c r="R95" s="23">
        <f t="shared" si="51"/>
        <v>0.5376191072966231</v>
      </c>
      <c r="S95" s="23">
        <f t="shared" si="51"/>
        <v>0.54623665873434324</v>
      </c>
      <c r="T95" s="23">
        <f t="shared" si="51"/>
        <v>0.5422908763582589</v>
      </c>
      <c r="U95" s="23">
        <f t="shared" si="51"/>
        <v>0.54680628702610978</v>
      </c>
      <c r="V95" s="23" t="str">
        <f t="shared" si="51"/>
        <v>N/A</v>
      </c>
      <c r="W95" s="23"/>
      <c r="Y95" s="8">
        <f t="shared" si="52"/>
        <v>0.54680628702610978</v>
      </c>
      <c r="AA95" s="10" t="s">
        <v>214</v>
      </c>
    </row>
    <row r="96" spans="2:27" ht="13" x14ac:dyDescent="0.3">
      <c r="B96" s="20"/>
      <c r="C96" s="1" t="s">
        <v>157</v>
      </c>
      <c r="D96" s="10" t="s">
        <v>152</v>
      </c>
      <c r="F96" s="27">
        <v>56.323</v>
      </c>
      <c r="G96" s="27">
        <v>64.623999999999995</v>
      </c>
      <c r="H96" s="27">
        <v>77.397000000000006</v>
      </c>
      <c r="I96" s="27">
        <v>85.813000000000002</v>
      </c>
      <c r="J96" s="27" t="s">
        <v>16</v>
      </c>
      <c r="K96" s="10"/>
      <c r="L96" s="27">
        <v>47.854999999999997</v>
      </c>
      <c r="M96" s="27">
        <v>49.354999999999997</v>
      </c>
      <c r="N96" s="27">
        <v>70.355000000000004</v>
      </c>
      <c r="O96" s="27">
        <v>70.355000000000004</v>
      </c>
      <c r="P96" s="27" t="s">
        <v>16</v>
      </c>
      <c r="R96" s="23">
        <f t="shared" si="51"/>
        <v>0.54064197815277704</v>
      </c>
      <c r="S96" s="23">
        <f t="shared" si="51"/>
        <v>0.56698163696821346</v>
      </c>
      <c r="T96" s="23">
        <f t="shared" si="51"/>
        <v>0.52383047268395688</v>
      </c>
      <c r="U96" s="23">
        <f t="shared" si="51"/>
        <v>0.54949157317760355</v>
      </c>
      <c r="V96" s="23" t="str">
        <f t="shared" si="51"/>
        <v>N/A</v>
      </c>
      <c r="W96" s="23"/>
      <c r="Y96" s="8">
        <f t="shared" si="52"/>
        <v>0.54949157317760355</v>
      </c>
      <c r="AA96" s="10" t="s">
        <v>214</v>
      </c>
    </row>
    <row r="97" spans="2:27" ht="13" x14ac:dyDescent="0.3">
      <c r="B97" s="20"/>
      <c r="C97" s="1" t="s">
        <v>45</v>
      </c>
      <c r="D97" s="10" t="s">
        <v>152</v>
      </c>
      <c r="F97" s="27">
        <v>1232.79</v>
      </c>
      <c r="G97" s="27">
        <v>1589.9690000000001</v>
      </c>
      <c r="H97" s="27">
        <v>1593.2750000000001</v>
      </c>
      <c r="I97" s="27">
        <v>1743.998</v>
      </c>
      <c r="J97" s="27">
        <v>1964.077</v>
      </c>
      <c r="K97" s="10"/>
      <c r="L97" s="27">
        <v>1162.9259999999999</v>
      </c>
      <c r="M97" s="27">
        <v>1332.9259999999999</v>
      </c>
      <c r="N97" s="27">
        <v>1412.9259999999999</v>
      </c>
      <c r="O97" s="27">
        <v>1712.9259999999999</v>
      </c>
      <c r="P97" s="27">
        <v>1902.9259999999999</v>
      </c>
      <c r="R97" s="23">
        <f t="shared" si="51"/>
        <v>0.51458102713343323</v>
      </c>
      <c r="S97" s="23">
        <f t="shared" si="51"/>
        <v>0.54397061817136783</v>
      </c>
      <c r="T97" s="23">
        <f t="shared" si="51"/>
        <v>0.52999616459444998</v>
      </c>
      <c r="U97" s="23">
        <f t="shared" si="51"/>
        <v>0.50449416880440534</v>
      </c>
      <c r="V97" s="23">
        <f t="shared" si="51"/>
        <v>0.50790676914395982</v>
      </c>
      <c r="W97" s="23"/>
      <c r="Y97" s="8">
        <f t="shared" si="52"/>
        <v>0.50620046897418258</v>
      </c>
      <c r="AA97" s="10" t="s">
        <v>214</v>
      </c>
    </row>
    <row r="98" spans="2:27" ht="13" x14ac:dyDescent="0.3">
      <c r="B98" s="20"/>
      <c r="C98" s="1" t="s">
        <v>161</v>
      </c>
      <c r="D98" s="10" t="s">
        <v>152</v>
      </c>
      <c r="F98" s="27">
        <v>735.601</v>
      </c>
      <c r="G98" s="27">
        <v>886.39700000000005</v>
      </c>
      <c r="H98" s="27">
        <v>983.42</v>
      </c>
      <c r="I98" s="27">
        <v>1125.0050000000001</v>
      </c>
      <c r="J98" s="27">
        <v>1320.48</v>
      </c>
      <c r="K98" s="10"/>
      <c r="L98" s="27">
        <v>625.51499999999999</v>
      </c>
      <c r="M98" s="27">
        <v>705.51499999999999</v>
      </c>
      <c r="N98" s="27">
        <v>785.51499999999999</v>
      </c>
      <c r="O98" s="27">
        <v>895.51499999999999</v>
      </c>
      <c r="P98" s="27">
        <v>1035.5150000000001</v>
      </c>
      <c r="R98" s="23">
        <f t="shared" si="51"/>
        <v>0.54043960984956463</v>
      </c>
      <c r="S98" s="23">
        <f t="shared" si="51"/>
        <v>0.55681281377362568</v>
      </c>
      <c r="T98" s="23">
        <f t="shared" si="51"/>
        <v>0.55593902545882123</v>
      </c>
      <c r="U98" s="23">
        <f t="shared" si="51"/>
        <v>0.55678983627976963</v>
      </c>
      <c r="V98" s="23">
        <f t="shared" si="51"/>
        <v>0.56047657146980367</v>
      </c>
      <c r="W98" s="23"/>
      <c r="Y98" s="8">
        <f t="shared" si="52"/>
        <v>0.55863320387478665</v>
      </c>
      <c r="AA98" s="10" t="s">
        <v>214</v>
      </c>
    </row>
    <row r="99" spans="2:27" ht="13" x14ac:dyDescent="0.3">
      <c r="B99" s="20"/>
      <c r="C99" s="1" t="s">
        <v>164</v>
      </c>
      <c r="D99" s="10" t="s">
        <v>152</v>
      </c>
      <c r="F99" s="27">
        <v>270.46699999999998</v>
      </c>
      <c r="G99" s="27">
        <v>276.73500000000001</v>
      </c>
      <c r="H99" s="27">
        <v>315.43599999999998</v>
      </c>
      <c r="I99" s="27">
        <v>357.94799999999998</v>
      </c>
      <c r="J99" s="27" t="s">
        <v>16</v>
      </c>
      <c r="K99" s="10"/>
      <c r="L99" s="27">
        <v>356.27499999999998</v>
      </c>
      <c r="M99" s="27">
        <v>371.27499999999998</v>
      </c>
      <c r="N99" s="27">
        <v>426.27499999999998</v>
      </c>
      <c r="O99" s="27">
        <v>461.27499999999998</v>
      </c>
      <c r="P99" s="27" t="s">
        <v>16</v>
      </c>
      <c r="R99" s="23">
        <f t="shared" si="51"/>
        <v>0.43154439944985334</v>
      </c>
      <c r="S99" s="23">
        <f t="shared" si="51"/>
        <v>0.42705359485193134</v>
      </c>
      <c r="T99" s="23">
        <f t="shared" si="51"/>
        <v>0.42528154496832321</v>
      </c>
      <c r="U99" s="23">
        <f t="shared" si="51"/>
        <v>0.43693597469797602</v>
      </c>
      <c r="V99" s="23" t="str">
        <f t="shared" si="51"/>
        <v>N/A</v>
      </c>
      <c r="W99" s="23"/>
      <c r="Y99" s="8">
        <f t="shared" si="52"/>
        <v>0.43693597469797602</v>
      </c>
      <c r="AA99" s="10" t="s">
        <v>214</v>
      </c>
    </row>
    <row r="100" spans="2:27" ht="13" x14ac:dyDescent="0.3">
      <c r="B100" s="20"/>
      <c r="C100" s="10" t="s">
        <v>225</v>
      </c>
      <c r="D100" s="10" t="s">
        <v>152</v>
      </c>
      <c r="F100" s="27">
        <f>SUM(F94:F99)</f>
        <v>4939.9359999999988</v>
      </c>
      <c r="G100" s="27">
        <f t="shared" ref="G100:J100" si="53">SUM(G94:G99)</f>
        <v>5742.03</v>
      </c>
      <c r="H100" s="27">
        <f t="shared" si="53"/>
        <v>6056.7009999999991</v>
      </c>
      <c r="I100" s="27">
        <f t="shared" si="53"/>
        <v>6709.4360000000006</v>
      </c>
      <c r="J100" s="27">
        <f t="shared" si="53"/>
        <v>6820.6090000000004</v>
      </c>
      <c r="L100" s="27">
        <f>SUM(L94:L99)</f>
        <v>4081.2950000000001</v>
      </c>
      <c r="M100" s="27">
        <f t="shared" ref="M100:P100" si="54">SUM(M94:M99)</f>
        <v>4730.8130000000001</v>
      </c>
      <c r="N100" s="27">
        <f t="shared" si="54"/>
        <v>5090.83</v>
      </c>
      <c r="O100" s="27">
        <f t="shared" si="54"/>
        <v>5618.348</v>
      </c>
      <c r="P100" s="27">
        <f t="shared" si="54"/>
        <v>5437.36</v>
      </c>
      <c r="R100" s="23">
        <f t="shared" si="51"/>
        <v>0.54759001293725862</v>
      </c>
      <c r="S100" s="23">
        <f t="shared" si="51"/>
        <v>0.54827805592044099</v>
      </c>
      <c r="T100" s="23">
        <f t="shared" si="51"/>
        <v>0.54332219394590597</v>
      </c>
      <c r="U100" s="23">
        <f t="shared" si="51"/>
        <v>0.54425320884921413</v>
      </c>
      <c r="V100" s="23">
        <f t="shared" si="51"/>
        <v>0.55642243833378924</v>
      </c>
      <c r="W100" s="23"/>
      <c r="Y100" s="8">
        <f t="shared" si="52"/>
        <v>0.55033782359150174</v>
      </c>
    </row>
    <row r="101" spans="2:27" ht="13" x14ac:dyDescent="0.3">
      <c r="B101" s="20"/>
      <c r="D101" s="10"/>
      <c r="P101" s="10"/>
      <c r="Y101" s="8"/>
    </row>
    <row r="102" spans="2:27" ht="13" x14ac:dyDescent="0.3">
      <c r="B102" s="20" t="s">
        <v>166</v>
      </c>
      <c r="D102" s="10"/>
      <c r="P102" s="10"/>
      <c r="Y102" s="8"/>
    </row>
    <row r="103" spans="2:27" ht="13" x14ac:dyDescent="0.3">
      <c r="B103" s="20"/>
      <c r="C103" s="1" t="s">
        <v>51</v>
      </c>
      <c r="D103" s="10" t="s">
        <v>167</v>
      </c>
      <c r="F103" s="27" t="s">
        <v>16</v>
      </c>
      <c r="G103" s="27">
        <v>720.125</v>
      </c>
      <c r="H103" s="27">
        <v>822.649</v>
      </c>
      <c r="I103" s="27">
        <v>834.596</v>
      </c>
      <c r="J103" s="27">
        <v>977.58500000000004</v>
      </c>
      <c r="K103" s="10"/>
      <c r="L103" s="27" t="s">
        <v>16</v>
      </c>
      <c r="M103" s="27">
        <v>709.7</v>
      </c>
      <c r="N103" s="27">
        <v>774.7</v>
      </c>
      <c r="O103" s="27">
        <v>864.7</v>
      </c>
      <c r="P103" s="27">
        <v>994.7</v>
      </c>
      <c r="R103" s="23" t="str">
        <f t="shared" ref="R103:V104" si="55">IFERROR(F103/(F103+L103),"N/A")</f>
        <v>N/A</v>
      </c>
      <c r="S103" s="23">
        <f t="shared" si="55"/>
        <v>0.50364555102897202</v>
      </c>
      <c r="T103" s="23">
        <f t="shared" si="55"/>
        <v>0.51500893042159224</v>
      </c>
      <c r="U103" s="23">
        <f t="shared" si="55"/>
        <v>0.49114221418752235</v>
      </c>
      <c r="V103" s="23">
        <f t="shared" si="55"/>
        <v>0.49566112402619295</v>
      </c>
      <c r="W103" s="23"/>
      <c r="Y103" s="8">
        <f t="shared" ref="Y103:Y104" si="56">IFERROR(AVERAGE(U103:V103),"N/A")</f>
        <v>0.49340166910685768</v>
      </c>
      <c r="AA103" s="10" t="s">
        <v>214</v>
      </c>
    </row>
    <row r="104" spans="2:27" ht="13" x14ac:dyDescent="0.3">
      <c r="B104" s="20"/>
      <c r="C104" s="10" t="s">
        <v>28</v>
      </c>
      <c r="D104" s="10" t="s">
        <v>167</v>
      </c>
      <c r="F104" s="27">
        <f>SUM(F103)</f>
        <v>0</v>
      </c>
      <c r="G104" s="27">
        <f t="shared" ref="G104:J104" si="57">SUM(G103)</f>
        <v>720.125</v>
      </c>
      <c r="H104" s="27">
        <f t="shared" si="57"/>
        <v>822.649</v>
      </c>
      <c r="I104" s="27">
        <f t="shared" si="57"/>
        <v>834.596</v>
      </c>
      <c r="J104" s="27">
        <f t="shared" si="57"/>
        <v>977.58500000000004</v>
      </c>
      <c r="L104" s="27">
        <f t="shared" ref="L104:P104" si="58">SUM(L103)</f>
        <v>0</v>
      </c>
      <c r="M104" s="27">
        <f t="shared" si="58"/>
        <v>709.7</v>
      </c>
      <c r="N104" s="27">
        <f t="shared" si="58"/>
        <v>774.7</v>
      </c>
      <c r="O104" s="27">
        <f t="shared" si="58"/>
        <v>864.7</v>
      </c>
      <c r="P104" s="27">
        <f t="shared" si="58"/>
        <v>994.7</v>
      </c>
      <c r="R104" s="23" t="str">
        <f t="shared" si="55"/>
        <v>N/A</v>
      </c>
      <c r="S104" s="23">
        <f t="shared" si="55"/>
        <v>0.50364555102897202</v>
      </c>
      <c r="T104" s="23">
        <f t="shared" si="55"/>
        <v>0.51500893042159224</v>
      </c>
      <c r="U104" s="23">
        <f t="shared" si="55"/>
        <v>0.49114221418752235</v>
      </c>
      <c r="V104" s="23">
        <f t="shared" si="55"/>
        <v>0.49566112402619295</v>
      </c>
      <c r="W104" s="23"/>
      <c r="Y104" s="8">
        <f t="shared" si="56"/>
        <v>0.49340166910685768</v>
      </c>
    </row>
    <row r="105" spans="2:27" ht="13" x14ac:dyDescent="0.3">
      <c r="B105" s="20"/>
      <c r="C105" s="14"/>
      <c r="D105" s="10"/>
      <c r="P105" s="10"/>
      <c r="Y105" s="8"/>
    </row>
    <row r="106" spans="2:27" ht="13" x14ac:dyDescent="0.3">
      <c r="B106" s="20" t="s">
        <v>52</v>
      </c>
      <c r="C106" s="14"/>
      <c r="D106" s="10"/>
      <c r="P106" s="10"/>
      <c r="Y106" s="8"/>
    </row>
    <row r="107" spans="2:27" ht="13" x14ac:dyDescent="0.3">
      <c r="B107" s="20"/>
      <c r="C107" s="14" t="s">
        <v>172</v>
      </c>
      <c r="D107" s="10" t="s">
        <v>173</v>
      </c>
      <c r="F107" s="27">
        <v>617.16099999999994</v>
      </c>
      <c r="G107" s="27">
        <v>691.13800000000003</v>
      </c>
      <c r="H107" s="27">
        <v>733.42</v>
      </c>
      <c r="I107" s="27">
        <v>740.19200000000001</v>
      </c>
      <c r="J107" s="27" t="s">
        <v>16</v>
      </c>
      <c r="K107" s="10"/>
      <c r="L107" s="27">
        <v>357</v>
      </c>
      <c r="M107" s="27">
        <v>420</v>
      </c>
      <c r="N107" s="27">
        <v>420.7</v>
      </c>
      <c r="O107" s="27">
        <v>486.7</v>
      </c>
      <c r="P107" s="27" t="s">
        <v>16</v>
      </c>
      <c r="R107" s="23">
        <f t="shared" ref="R107:V110" si="59">IFERROR(F107/(F107+L107),"N/A")</f>
        <v>0.63353080240329884</v>
      </c>
      <c r="S107" s="23">
        <f t="shared" si="59"/>
        <v>0.62200914737863355</v>
      </c>
      <c r="T107" s="23">
        <f t="shared" si="59"/>
        <v>0.63547984611652175</v>
      </c>
      <c r="U107" s="23">
        <f t="shared" si="59"/>
        <v>0.60330656651115178</v>
      </c>
      <c r="V107" s="23" t="str">
        <f t="shared" si="59"/>
        <v>N/A</v>
      </c>
      <c r="W107" s="23"/>
      <c r="Y107" s="8">
        <f t="shared" ref="Y107:Y110" si="60">IFERROR(AVERAGE(U107:V107),"N/A")</f>
        <v>0.60330656651115178</v>
      </c>
      <c r="AA107" s="10" t="s">
        <v>115</v>
      </c>
    </row>
    <row r="108" spans="2:27" ht="13" x14ac:dyDescent="0.3">
      <c r="B108" s="20"/>
      <c r="C108" s="14" t="s">
        <v>175</v>
      </c>
      <c r="D108" s="10" t="s">
        <v>173</v>
      </c>
      <c r="F108" s="27">
        <v>679.25400000000002</v>
      </c>
      <c r="G108" s="27">
        <v>770.35299999999995</v>
      </c>
      <c r="H108" s="27">
        <v>857.09699999999998</v>
      </c>
      <c r="I108" s="27">
        <v>889.16</v>
      </c>
      <c r="J108" s="27" t="s">
        <v>16</v>
      </c>
      <c r="K108" s="10"/>
      <c r="L108" s="27">
        <v>396.78899999999999</v>
      </c>
      <c r="M108" s="27">
        <v>473.28100000000001</v>
      </c>
      <c r="N108" s="27">
        <v>501.27100000000002</v>
      </c>
      <c r="O108" s="27">
        <v>596.51199999999994</v>
      </c>
      <c r="P108" s="27" t="s">
        <v>16</v>
      </c>
      <c r="R108" s="23">
        <f t="shared" si="59"/>
        <v>0.63125172507046645</v>
      </c>
      <c r="S108" s="23">
        <f t="shared" si="59"/>
        <v>0.61943706910554064</v>
      </c>
      <c r="T108" s="23">
        <f t="shared" si="59"/>
        <v>0.63097555301656105</v>
      </c>
      <c r="U108" s="23">
        <f t="shared" si="59"/>
        <v>0.59849011087238635</v>
      </c>
      <c r="V108" s="23" t="str">
        <f t="shared" si="59"/>
        <v>N/A</v>
      </c>
      <c r="W108" s="23"/>
      <c r="Y108" s="8">
        <f t="shared" si="60"/>
        <v>0.59849011087238635</v>
      </c>
      <c r="AA108" s="10" t="s">
        <v>86</v>
      </c>
    </row>
    <row r="109" spans="2:27" ht="13" x14ac:dyDescent="0.3">
      <c r="B109" s="20"/>
      <c r="C109" s="14" t="s">
        <v>178</v>
      </c>
      <c r="D109" s="10" t="s">
        <v>173</v>
      </c>
      <c r="F109" s="27">
        <v>626.29399999999998</v>
      </c>
      <c r="G109" s="27">
        <v>719.96900000000005</v>
      </c>
      <c r="H109" s="27">
        <v>766.56399999999996</v>
      </c>
      <c r="I109" s="27">
        <v>822.16200000000003</v>
      </c>
      <c r="J109" s="27" t="s">
        <v>16</v>
      </c>
      <c r="K109" s="10"/>
      <c r="L109" s="27">
        <v>367.7</v>
      </c>
      <c r="M109" s="27">
        <v>442.2</v>
      </c>
      <c r="N109" s="27">
        <v>445.8</v>
      </c>
      <c r="O109" s="27">
        <v>548.29999999999995</v>
      </c>
      <c r="P109" s="27" t="s">
        <v>16</v>
      </c>
      <c r="R109" s="23">
        <f t="shared" si="59"/>
        <v>0.63007824996931572</v>
      </c>
      <c r="S109" s="23">
        <f t="shared" si="59"/>
        <v>0.61950456431035417</v>
      </c>
      <c r="T109" s="23">
        <f t="shared" si="59"/>
        <v>0.63228865258288758</v>
      </c>
      <c r="U109" s="23">
        <f t="shared" si="59"/>
        <v>0.59991594075574517</v>
      </c>
      <c r="V109" s="23" t="str">
        <f t="shared" si="59"/>
        <v>N/A</v>
      </c>
      <c r="W109" s="23"/>
      <c r="Y109" s="8">
        <f t="shared" si="60"/>
        <v>0.59991594075574517</v>
      </c>
      <c r="AA109" s="10" t="s">
        <v>214</v>
      </c>
    </row>
    <row r="110" spans="2:27" ht="13" x14ac:dyDescent="0.3">
      <c r="B110" s="20"/>
      <c r="C110" s="10" t="s">
        <v>28</v>
      </c>
      <c r="D110" s="10" t="s">
        <v>173</v>
      </c>
      <c r="F110" s="27">
        <f>SUM(F107:F109)</f>
        <v>1922.7089999999998</v>
      </c>
      <c r="G110" s="27">
        <f t="shared" ref="G110:J110" si="61">SUM(G107:G109)</f>
        <v>2181.46</v>
      </c>
      <c r="H110" s="27">
        <f t="shared" si="61"/>
        <v>2357.0809999999997</v>
      </c>
      <c r="I110" s="27">
        <f t="shared" si="61"/>
        <v>2451.5140000000001</v>
      </c>
      <c r="J110" s="27">
        <f t="shared" si="61"/>
        <v>0</v>
      </c>
      <c r="L110" s="27">
        <f t="shared" ref="L110:P110" si="62">SUM(L107:L109)</f>
        <v>1121.489</v>
      </c>
      <c r="M110" s="27">
        <f t="shared" si="62"/>
        <v>1335.481</v>
      </c>
      <c r="N110" s="27">
        <f t="shared" si="62"/>
        <v>1367.771</v>
      </c>
      <c r="O110" s="27">
        <f t="shared" si="62"/>
        <v>1631.5119999999999</v>
      </c>
      <c r="P110" s="27">
        <f t="shared" si="62"/>
        <v>0</v>
      </c>
      <c r="R110" s="23">
        <f t="shared" si="59"/>
        <v>0.63159787898159048</v>
      </c>
      <c r="S110" s="23">
        <f t="shared" si="59"/>
        <v>0.62027199205218408</v>
      </c>
      <c r="T110" s="23">
        <f t="shared" si="59"/>
        <v>0.6327985648825778</v>
      </c>
      <c r="U110" s="23">
        <f t="shared" si="59"/>
        <v>0.60041596600168601</v>
      </c>
      <c r="V110" s="23" t="str">
        <f t="shared" si="59"/>
        <v>N/A</v>
      </c>
      <c r="W110" s="23"/>
      <c r="Y110" s="8">
        <f t="shared" si="60"/>
        <v>0.60041596600168601</v>
      </c>
    </row>
    <row r="111" spans="2:27" ht="13" x14ac:dyDescent="0.3">
      <c r="B111" s="20"/>
      <c r="C111" s="14"/>
      <c r="D111" s="10"/>
      <c r="P111" s="10"/>
      <c r="Y111" s="8"/>
    </row>
    <row r="112" spans="2:27" ht="13" x14ac:dyDescent="0.3">
      <c r="B112" s="20" t="s">
        <v>53</v>
      </c>
      <c r="C112" s="14"/>
      <c r="D112" s="10"/>
      <c r="F112" s="27"/>
      <c r="G112" s="27"/>
      <c r="H112" s="27"/>
      <c r="I112" s="27"/>
      <c r="J112" s="27"/>
      <c r="K112" s="10"/>
      <c r="L112" s="27"/>
      <c r="M112" s="27"/>
      <c r="N112" s="27"/>
      <c r="O112" s="27"/>
      <c r="P112" s="27"/>
      <c r="R112" s="23"/>
      <c r="S112" s="23"/>
      <c r="T112" s="23"/>
      <c r="U112" s="23"/>
      <c r="V112" s="23"/>
      <c r="W112" s="23"/>
      <c r="Y112" s="8"/>
    </row>
    <row r="113" spans="2:27" ht="13" x14ac:dyDescent="0.3">
      <c r="B113" s="20"/>
      <c r="C113" s="14" t="s">
        <v>180</v>
      </c>
      <c r="D113" s="10" t="s">
        <v>181</v>
      </c>
      <c r="F113" s="27">
        <v>921.43200000000002</v>
      </c>
      <c r="G113" s="27">
        <v>1008.021</v>
      </c>
      <c r="H113" s="27">
        <v>1089.8969999999999</v>
      </c>
      <c r="I113" s="27">
        <v>1303.7243539999999</v>
      </c>
      <c r="J113" s="27" t="s">
        <v>16</v>
      </c>
      <c r="K113" s="10"/>
      <c r="L113" s="27">
        <v>765.36400000000003</v>
      </c>
      <c r="M113" s="27">
        <v>874.50699999999995</v>
      </c>
      <c r="N113" s="27">
        <v>547.16099999999994</v>
      </c>
      <c r="O113" s="27">
        <f>1016.279783+62.166217</f>
        <v>1078.4459999999999</v>
      </c>
      <c r="P113" s="27" t="str">
        <f>IFERROR(INDEX([1]SNL_Cap_Str!$J:$J,MATCH($C113,[1]SNL_Cap_Str!$A:$A,0))/1000,"N/A")</f>
        <v>N/A</v>
      </c>
      <c r="R113" s="23">
        <f t="shared" ref="R113:V114" si="63">IFERROR(F113/(F113+L113),"N/A")</f>
        <v>0.5462616700537587</v>
      </c>
      <c r="S113" s="23">
        <f t="shared" si="63"/>
        <v>0.53546135834367403</v>
      </c>
      <c r="T113" s="23">
        <f t="shared" si="63"/>
        <v>0.66576566010489546</v>
      </c>
      <c r="U113" s="23">
        <f t="shared" si="63"/>
        <v>0.54728426613607328</v>
      </c>
      <c r="V113" s="23" t="str">
        <f t="shared" si="63"/>
        <v>N/A</v>
      </c>
      <c r="W113" s="23"/>
      <c r="Y113" s="8">
        <f t="shared" ref="Y113:Y114" si="64">IFERROR(AVERAGE(U113:V113),"N/A")</f>
        <v>0.54728426613607328</v>
      </c>
      <c r="AA113" s="10" t="s">
        <v>137</v>
      </c>
    </row>
    <row r="114" spans="2:27" ht="13" x14ac:dyDescent="0.3">
      <c r="B114" s="20"/>
      <c r="C114" s="10" t="s">
        <v>28</v>
      </c>
      <c r="D114" s="10" t="s">
        <v>181</v>
      </c>
      <c r="F114" s="27">
        <f>SUM(F112:F113)</f>
        <v>921.43200000000002</v>
      </c>
      <c r="G114" s="27">
        <f>SUM(G112:G113)</f>
        <v>1008.021</v>
      </c>
      <c r="H114" s="27">
        <f>SUM(H112:H113)</f>
        <v>1089.8969999999999</v>
      </c>
      <c r="I114" s="27">
        <f>SUM(I112:I113)</f>
        <v>1303.7243539999999</v>
      </c>
      <c r="J114" s="27">
        <f>SUM(J112:J113)</f>
        <v>0</v>
      </c>
      <c r="L114" s="27">
        <f>SUM(L112:L113)</f>
        <v>765.36400000000003</v>
      </c>
      <c r="M114" s="27">
        <f>SUM(M112:M113)</f>
        <v>874.50699999999995</v>
      </c>
      <c r="N114" s="27">
        <f>SUM(N112:N113)</f>
        <v>547.16099999999994</v>
      </c>
      <c r="O114" s="27">
        <f>SUM(O112:O113)</f>
        <v>1078.4459999999999</v>
      </c>
      <c r="P114" s="27">
        <f>SUM(P112:P113)</f>
        <v>0</v>
      </c>
      <c r="R114" s="23">
        <f t="shared" si="63"/>
        <v>0.5462616700537587</v>
      </c>
      <c r="S114" s="23">
        <f t="shared" si="63"/>
        <v>0.53546135834367403</v>
      </c>
      <c r="T114" s="23">
        <f t="shared" si="63"/>
        <v>0.66576566010489546</v>
      </c>
      <c r="U114" s="23">
        <f t="shared" si="63"/>
        <v>0.54728426613607328</v>
      </c>
      <c r="V114" s="23" t="str">
        <f t="shared" si="63"/>
        <v>N/A</v>
      </c>
      <c r="W114" s="23"/>
      <c r="Y114" s="8">
        <f t="shared" si="64"/>
        <v>0.54728426613607328</v>
      </c>
    </row>
    <row r="115" spans="2:27" ht="13" x14ac:dyDescent="0.3">
      <c r="B115" s="20"/>
      <c r="C115" s="14"/>
      <c r="D115" s="10"/>
      <c r="P115" s="10"/>
      <c r="Y115" s="8"/>
    </row>
    <row r="116" spans="2:27" ht="13" x14ac:dyDescent="0.3">
      <c r="B116" s="20" t="s">
        <v>54</v>
      </c>
      <c r="C116" s="14"/>
      <c r="D116" s="10"/>
      <c r="P116" s="10"/>
      <c r="Y116" s="8"/>
    </row>
    <row r="117" spans="2:27" ht="13" x14ac:dyDescent="0.3">
      <c r="B117" s="20"/>
      <c r="C117" s="14" t="s">
        <v>54</v>
      </c>
      <c r="D117" s="10" t="s">
        <v>186</v>
      </c>
      <c r="F117" s="27">
        <v>1609.999</v>
      </c>
      <c r="G117" s="27">
        <v>1782.4590000000001</v>
      </c>
      <c r="H117" s="27">
        <v>2005.152</v>
      </c>
      <c r="I117" s="27">
        <v>2233.4679999999998</v>
      </c>
      <c r="J117" s="27">
        <v>2527.9369999999999</v>
      </c>
      <c r="K117" s="10"/>
      <c r="L117" s="27">
        <v>1527.133</v>
      </c>
      <c r="M117" s="27">
        <v>1827.057</v>
      </c>
      <c r="N117" s="27">
        <v>2002.424</v>
      </c>
      <c r="O117" s="27">
        <v>2452.422</v>
      </c>
      <c r="P117" s="27">
        <f>IFERROR(INDEX([1]SNL_Cap_Str!$J:$J,MATCH($C117,[1]SNL_Cap_Str!$A:$A,0))/1000,"N/A")</f>
        <v>2457.8530000000001</v>
      </c>
      <c r="R117" s="23">
        <f t="shared" ref="R117:V118" si="65">IFERROR(F117/(F117+L117),"N/A")</f>
        <v>0.51320728614543476</v>
      </c>
      <c r="S117" s="23">
        <f t="shared" si="65"/>
        <v>0.49382216341470714</v>
      </c>
      <c r="T117" s="23">
        <f t="shared" si="65"/>
        <v>0.500340355366935</v>
      </c>
      <c r="U117" s="23">
        <f t="shared" si="65"/>
        <v>0.47663688221447797</v>
      </c>
      <c r="V117" s="23">
        <f t="shared" si="65"/>
        <v>0.50702837464072892</v>
      </c>
      <c r="W117" s="23"/>
      <c r="Y117" s="8">
        <f t="shared" ref="Y117:Y118" si="66">IFERROR(AVERAGE(U117:V117),"N/A")</f>
        <v>0.49183262842760345</v>
      </c>
      <c r="AA117" s="10" t="s">
        <v>214</v>
      </c>
    </row>
    <row r="118" spans="2:27" ht="13" x14ac:dyDescent="0.3">
      <c r="B118" s="20"/>
      <c r="C118" s="10" t="s">
        <v>28</v>
      </c>
      <c r="D118" s="10" t="s">
        <v>186</v>
      </c>
      <c r="F118" s="27">
        <f>SUM(F117)</f>
        <v>1609.999</v>
      </c>
      <c r="G118" s="27">
        <f t="shared" ref="G118:J118" si="67">SUM(G117)</f>
        <v>1782.4590000000001</v>
      </c>
      <c r="H118" s="27">
        <f t="shared" si="67"/>
        <v>2005.152</v>
      </c>
      <c r="I118" s="27">
        <f t="shared" si="67"/>
        <v>2233.4679999999998</v>
      </c>
      <c r="J118" s="27">
        <f t="shared" si="67"/>
        <v>2527.9369999999999</v>
      </c>
      <c r="L118" s="27">
        <f t="shared" ref="L118:P118" si="68">SUM(L117)</f>
        <v>1527.133</v>
      </c>
      <c r="M118" s="27">
        <f t="shared" si="68"/>
        <v>1827.057</v>
      </c>
      <c r="N118" s="27">
        <f t="shared" si="68"/>
        <v>2002.424</v>
      </c>
      <c r="O118" s="27">
        <f t="shared" si="68"/>
        <v>2452.422</v>
      </c>
      <c r="P118" s="27">
        <f t="shared" si="68"/>
        <v>2457.8530000000001</v>
      </c>
      <c r="R118" s="23">
        <f t="shared" si="65"/>
        <v>0.51320728614543476</v>
      </c>
      <c r="S118" s="23">
        <f t="shared" si="65"/>
        <v>0.49382216341470714</v>
      </c>
      <c r="T118" s="23">
        <f t="shared" si="65"/>
        <v>0.500340355366935</v>
      </c>
      <c r="U118" s="23">
        <f t="shared" si="65"/>
        <v>0.47663688221447797</v>
      </c>
      <c r="V118" s="23">
        <f t="shared" si="65"/>
        <v>0.50702837464072892</v>
      </c>
      <c r="W118" s="23"/>
      <c r="Y118" s="8">
        <f t="shared" si="66"/>
        <v>0.49183262842760345</v>
      </c>
    </row>
    <row r="119" spans="2:27" ht="13" x14ac:dyDescent="0.3">
      <c r="B119" s="20"/>
      <c r="C119" s="14"/>
      <c r="D119" s="10"/>
      <c r="P119" s="10"/>
      <c r="Y119" s="8"/>
    </row>
    <row r="120" spans="2:27" ht="13" x14ac:dyDescent="0.3">
      <c r="B120" s="20" t="s">
        <v>55</v>
      </c>
      <c r="C120" s="14"/>
      <c r="D120" s="10"/>
      <c r="P120" s="10"/>
      <c r="Y120" s="8"/>
    </row>
    <row r="121" spans="2:27" ht="13" x14ac:dyDescent="0.3">
      <c r="B121" s="20"/>
      <c r="C121" s="14" t="s">
        <v>193</v>
      </c>
      <c r="D121" s="10" t="s">
        <v>194</v>
      </c>
      <c r="F121" s="27">
        <v>44.027000000000001</v>
      </c>
      <c r="G121" s="27">
        <v>50.957999999999998</v>
      </c>
      <c r="H121" s="27">
        <v>60.018999999999998</v>
      </c>
      <c r="I121" s="27">
        <v>69.566408999999993</v>
      </c>
      <c r="J121" s="27">
        <v>80.319383000000002</v>
      </c>
      <c r="K121" s="10"/>
      <c r="L121" s="27">
        <v>61.460999999999999</v>
      </c>
      <c r="M121" s="27">
        <v>61.511000000000003</v>
      </c>
      <c r="N121" s="27">
        <v>101.399</v>
      </c>
      <c r="O121" s="27">
        <v>101.398735</v>
      </c>
      <c r="P121" s="27">
        <v>82</v>
      </c>
      <c r="R121" s="23">
        <f t="shared" ref="R121:V124" si="69">IFERROR(F121/(F121+L121),"N/A")</f>
        <v>0.4173650083421811</v>
      </c>
      <c r="S121" s="23">
        <f t="shared" si="69"/>
        <v>0.45308485004756865</v>
      </c>
      <c r="T121" s="23">
        <f t="shared" si="69"/>
        <v>0.37182346454546578</v>
      </c>
      <c r="U121" s="23">
        <f t="shared" si="69"/>
        <v>0.40690404706119504</v>
      </c>
      <c r="V121" s="23">
        <f t="shared" si="69"/>
        <v>0.49482311671921519</v>
      </c>
      <c r="W121" s="23"/>
      <c r="Y121" s="8">
        <f t="shared" ref="Y121:Y124" si="70">IFERROR(AVERAGE(U121:V121),"N/A")</f>
        <v>0.45086358189020515</v>
      </c>
      <c r="AA121" s="10" t="s">
        <v>226</v>
      </c>
    </row>
    <row r="122" spans="2:27" ht="13" x14ac:dyDescent="0.3">
      <c r="B122" s="20"/>
      <c r="C122" s="14" t="s">
        <v>197</v>
      </c>
      <c r="D122" s="10" t="s">
        <v>194</v>
      </c>
      <c r="F122" s="27">
        <v>1170.9760000000001</v>
      </c>
      <c r="G122" s="27">
        <v>1259.8610000000001</v>
      </c>
      <c r="H122" s="27">
        <v>1339.37</v>
      </c>
      <c r="I122" s="27">
        <v>1435.1389999999999</v>
      </c>
      <c r="J122" s="27">
        <v>1577.883</v>
      </c>
      <c r="K122" s="10"/>
      <c r="L122" s="27">
        <v>878.54700000000003</v>
      </c>
      <c r="M122" s="27">
        <v>828.74699999999996</v>
      </c>
      <c r="N122" s="27">
        <v>928.87400000000002</v>
      </c>
      <c r="O122" s="27">
        <v>1096.9690000000001</v>
      </c>
      <c r="P122" s="27">
        <v>1346.231</v>
      </c>
      <c r="R122" s="23">
        <f t="shared" si="69"/>
        <v>0.57134074611507168</v>
      </c>
      <c r="S122" s="23">
        <f t="shared" si="69"/>
        <v>0.60320605877215827</v>
      </c>
      <c r="T122" s="23">
        <f t="shared" si="69"/>
        <v>0.59048761949772599</v>
      </c>
      <c r="U122" s="23">
        <f t="shared" si="69"/>
        <v>0.56677637762686262</v>
      </c>
      <c r="V122" s="23">
        <f t="shared" si="69"/>
        <v>0.53961063077568117</v>
      </c>
      <c r="W122" s="23"/>
      <c r="Y122" s="8">
        <f t="shared" si="70"/>
        <v>0.55319350420127189</v>
      </c>
      <c r="AA122" s="10" t="s">
        <v>214</v>
      </c>
    </row>
    <row r="123" spans="2:27" ht="13" x14ac:dyDescent="0.3">
      <c r="B123" s="20"/>
      <c r="C123" s="14" t="s">
        <v>227</v>
      </c>
      <c r="D123" s="10" t="s">
        <v>194</v>
      </c>
      <c r="F123" s="27">
        <v>867.4</v>
      </c>
      <c r="G123" s="27">
        <v>808.7</v>
      </c>
      <c r="H123" s="27">
        <v>830</v>
      </c>
      <c r="I123" s="27">
        <v>851.7</v>
      </c>
      <c r="J123" s="27">
        <v>881.5</v>
      </c>
      <c r="K123" s="10"/>
      <c r="L123" s="27">
        <v>247.8</v>
      </c>
      <c r="M123" s="27">
        <v>322.60000000000002</v>
      </c>
      <c r="N123" s="27">
        <v>372.2</v>
      </c>
      <c r="O123" s="27">
        <v>471.8</v>
      </c>
      <c r="P123" s="27">
        <v>571.20000000000005</v>
      </c>
      <c r="R123" s="23">
        <f t="shared" si="69"/>
        <v>0.77779770444763263</v>
      </c>
      <c r="S123" s="23">
        <f t="shared" si="69"/>
        <v>0.71484133297975772</v>
      </c>
      <c r="T123" s="23">
        <f t="shared" si="69"/>
        <v>0.69040093162535354</v>
      </c>
      <c r="U123" s="23">
        <f t="shared" si="69"/>
        <v>0.64352096713260298</v>
      </c>
      <c r="V123" s="23">
        <f t="shared" si="69"/>
        <v>0.60680112893233284</v>
      </c>
      <c r="W123" s="23"/>
      <c r="Y123" s="8">
        <f t="shared" si="70"/>
        <v>0.62516104803246786</v>
      </c>
      <c r="AA123" s="10" t="s">
        <v>214</v>
      </c>
    </row>
    <row r="124" spans="2:27" ht="13" x14ac:dyDescent="0.3">
      <c r="B124" s="20"/>
      <c r="C124" s="10" t="s">
        <v>28</v>
      </c>
      <c r="D124" s="10" t="s">
        <v>194</v>
      </c>
      <c r="F124" s="27">
        <f>SUM(F121:F123)</f>
        <v>2082.4030000000002</v>
      </c>
      <c r="G124" s="27">
        <f t="shared" ref="G124:J124" si="71">SUM(G121:G123)</f>
        <v>2119.5190000000002</v>
      </c>
      <c r="H124" s="27">
        <f t="shared" si="71"/>
        <v>2229.3890000000001</v>
      </c>
      <c r="I124" s="27">
        <f t="shared" si="71"/>
        <v>2356.405409</v>
      </c>
      <c r="J124" s="27">
        <f t="shared" si="71"/>
        <v>2539.7023829999998</v>
      </c>
      <c r="L124" s="27">
        <f t="shared" ref="L124:P124" si="72">SUM(L121:L123)</f>
        <v>1187.808</v>
      </c>
      <c r="M124" s="27">
        <f t="shared" si="72"/>
        <v>1212.8579999999999</v>
      </c>
      <c r="N124" s="27">
        <f t="shared" si="72"/>
        <v>1402.4730000000002</v>
      </c>
      <c r="O124" s="27">
        <f t="shared" si="72"/>
        <v>1670.167735</v>
      </c>
      <c r="P124" s="27">
        <f t="shared" si="72"/>
        <v>1999.431</v>
      </c>
      <c r="R124" s="23">
        <f t="shared" si="69"/>
        <v>0.63677940047293591</v>
      </c>
      <c r="S124" s="23">
        <f t="shared" si="69"/>
        <v>0.63603817935365659</v>
      </c>
      <c r="T124" s="23">
        <f t="shared" si="69"/>
        <v>0.61384188055603439</v>
      </c>
      <c r="U124" s="23">
        <f t="shared" si="69"/>
        <v>0.58521361086195134</v>
      </c>
      <c r="V124" s="23">
        <f t="shared" si="69"/>
        <v>0.55951261368782734</v>
      </c>
      <c r="W124" s="23"/>
      <c r="Y124" s="8">
        <f t="shared" si="70"/>
        <v>0.57236311227488934</v>
      </c>
    </row>
    <row r="125" spans="2:27" x14ac:dyDescent="0.25">
      <c r="C125" s="14"/>
      <c r="Y125" s="8"/>
    </row>
    <row r="126" spans="2:27" ht="13" x14ac:dyDescent="0.3">
      <c r="B126" s="3" t="s">
        <v>28</v>
      </c>
      <c r="C126" s="3"/>
      <c r="Q126" s="11"/>
      <c r="R126" s="13">
        <f t="shared" ref="R126:V126" si="73">AVERAGE(R87,R91,R100,R104,R110,R114,R118,R124)</f>
        <v>0.58504031094609132</v>
      </c>
      <c r="S126" s="13">
        <f t="shared" si="73"/>
        <v>0.5736121465751387</v>
      </c>
      <c r="T126" s="13">
        <f t="shared" si="73"/>
        <v>0.58051027750600437</v>
      </c>
      <c r="U126" s="13">
        <f t="shared" si="73"/>
        <v>0.54782361907679467</v>
      </c>
      <c r="V126" s="13">
        <f t="shared" si="73"/>
        <v>0.5296561376721346</v>
      </c>
      <c r="W126" s="13"/>
      <c r="X126" s="11"/>
      <c r="Y126" s="13">
        <f>AVERAGE(Y87,Y91,Y100,Y104,Y110,Y114,Y118,Y124)</f>
        <v>0.54915978373775542</v>
      </c>
    </row>
    <row r="128" spans="2:27" x14ac:dyDescent="0.25">
      <c r="B128" s="7" t="s">
        <v>228</v>
      </c>
    </row>
    <row r="129" spans="3:3" x14ac:dyDescent="0.25">
      <c r="C129" s="7" t="s">
        <v>229</v>
      </c>
    </row>
    <row r="130" spans="3:3" x14ac:dyDescent="0.25">
      <c r="C130" s="7" t="s">
        <v>230</v>
      </c>
    </row>
    <row r="131" spans="3:3" x14ac:dyDescent="0.25">
      <c r="C131" s="7" t="s">
        <v>231</v>
      </c>
    </row>
    <row r="132" spans="3:3" x14ac:dyDescent="0.25">
      <c r="C132" s="7" t="s">
        <v>232</v>
      </c>
    </row>
    <row r="133" spans="3:3" x14ac:dyDescent="0.25">
      <c r="C133" s="7" t="s">
        <v>233</v>
      </c>
    </row>
    <row r="134" spans="3:3" x14ac:dyDescent="0.25">
      <c r="C134" s="7" t="s">
        <v>234</v>
      </c>
    </row>
    <row r="135" spans="3:3" x14ac:dyDescent="0.25">
      <c r="C135" s="7" t="s">
        <v>235</v>
      </c>
    </row>
    <row r="136" spans="3:3" x14ac:dyDescent="0.25">
      <c r="C136" s="7" t="s">
        <v>236</v>
      </c>
    </row>
    <row r="137" spans="3:3" x14ac:dyDescent="0.25">
      <c r="C137" s="7" t="s">
        <v>237</v>
      </c>
    </row>
    <row r="138" spans="3:3" x14ac:dyDescent="0.25">
      <c r="C138" s="7" t="s">
        <v>238</v>
      </c>
    </row>
    <row r="139" spans="3:3" x14ac:dyDescent="0.25">
      <c r="C139" s="7" t="s">
        <v>239</v>
      </c>
    </row>
    <row r="140" spans="3:3" x14ac:dyDescent="0.25">
      <c r="C140" s="7" t="s">
        <v>240</v>
      </c>
    </row>
  </sheetData>
  <mergeCells count="3">
    <mergeCell ref="B3:AA3"/>
    <mergeCell ref="A1:AA1"/>
    <mergeCell ref="A62:AA62"/>
  </mergeCells>
  <printOptions horizontalCentered="1"/>
  <pageMargins left="0.2" right="0.2" top="0.75" bottom="0.75" header="0.3" footer="0.3"/>
  <pageSetup scale="51" fitToWidth="3" fitToHeight="3" orientation="landscape" r:id="rId1"/>
  <rowBreaks count="2" manualBreakCount="2">
    <brk id="61" max="26" man="1"/>
    <brk id="79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B861E-0ED8-4D70-B6FB-E768A32BB869}">
  <dimension ref="A1:R29"/>
  <sheetViews>
    <sheetView showGridLines="0" tabSelected="1" view="pageBreakPreview" zoomScale="90" zoomScaleNormal="100" zoomScaleSheetLayoutView="90" workbookViewId="0">
      <selection activeCell="E44" sqref="E44"/>
    </sheetView>
  </sheetViews>
  <sheetFormatPr defaultColWidth="9" defaultRowHeight="12.5" x14ac:dyDescent="0.25"/>
  <cols>
    <col min="1" max="1" width="29.7265625" style="1" bestFit="1" customWidth="1"/>
    <col min="2" max="2" width="9" style="1"/>
    <col min="3" max="3" width="1.54296875" style="1" customWidth="1"/>
    <col min="4" max="8" width="12.54296875" style="1" customWidth="1"/>
    <col min="9" max="9" width="5" style="1" customWidth="1"/>
    <col min="10" max="10" width="1.54296875" style="1" customWidth="1"/>
    <col min="11" max="11" width="12.54296875" style="1" customWidth="1"/>
    <col min="12" max="12" width="1.54296875" style="1" customWidth="1"/>
    <col min="13" max="16384" width="9" style="1"/>
  </cols>
  <sheetData>
    <row r="1" spans="1:18" ht="13" x14ac:dyDescent="0.3">
      <c r="A1" s="49" t="s">
        <v>241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8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R2" s="1" t="s">
        <v>242</v>
      </c>
    </row>
    <row r="3" spans="1:18" ht="13" x14ac:dyDescent="0.3">
      <c r="A3" s="49" t="s">
        <v>29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8" ht="13" x14ac:dyDescent="0.3">
      <c r="K4" s="3"/>
    </row>
    <row r="5" spans="1:18" ht="13" x14ac:dyDescent="0.3">
      <c r="A5" s="4" t="s">
        <v>6</v>
      </c>
      <c r="B5" s="4" t="s">
        <v>58</v>
      </c>
      <c r="D5" s="4">
        <v>2017</v>
      </c>
      <c r="E5" s="4">
        <f>D5+1</f>
        <v>2018</v>
      </c>
      <c r="F5" s="4">
        <f t="shared" ref="F5:H5" si="0">E5+1</f>
        <v>2019</v>
      </c>
      <c r="G5" s="4">
        <f t="shared" si="0"/>
        <v>2020</v>
      </c>
      <c r="H5" s="4">
        <f t="shared" si="0"/>
        <v>2021</v>
      </c>
      <c r="I5" s="2"/>
      <c r="K5" s="4" t="s">
        <v>5</v>
      </c>
      <c r="M5" s="4" t="s">
        <v>243</v>
      </c>
    </row>
    <row r="7" spans="1:18" ht="13" x14ac:dyDescent="0.3">
      <c r="A7" s="7" t="s">
        <v>30</v>
      </c>
      <c r="B7" s="10" t="s">
        <v>62</v>
      </c>
      <c r="D7" s="23">
        <v>0.43697747892665451</v>
      </c>
      <c r="E7" s="23">
        <v>0.45949240922562418</v>
      </c>
      <c r="F7" s="23">
        <v>0.4727541789196818</v>
      </c>
      <c r="G7" s="23">
        <v>0.51521805271335142</v>
      </c>
      <c r="H7" s="23">
        <v>0.47013447472869935</v>
      </c>
      <c r="I7" s="23"/>
      <c r="J7" s="23"/>
      <c r="K7" s="23">
        <f>AVERAGE(G7:H7)</f>
        <v>0.49267626372102535</v>
      </c>
      <c r="M7" s="25" t="s">
        <v>244</v>
      </c>
    </row>
    <row r="8" spans="1:18" ht="13" x14ac:dyDescent="0.3">
      <c r="A8" s="7" t="s">
        <v>31</v>
      </c>
      <c r="B8" s="10" t="s">
        <v>75</v>
      </c>
      <c r="D8" s="23">
        <v>0.40197345953066305</v>
      </c>
      <c r="E8" s="23">
        <v>0.35681961856954181</v>
      </c>
      <c r="F8" s="23">
        <v>0.42215270865917814</v>
      </c>
      <c r="G8" s="23">
        <v>0.39688560590936317</v>
      </c>
      <c r="H8" s="23">
        <v>0.38781035393555202</v>
      </c>
      <c r="I8" s="23"/>
      <c r="J8" s="23"/>
      <c r="K8" s="23">
        <f t="shared" ref="K8:K12" si="1">AVERAGE(G8:H8)</f>
        <v>0.39234797992245762</v>
      </c>
      <c r="M8" s="25" t="s">
        <v>244</v>
      </c>
    </row>
    <row r="9" spans="1:18" ht="13" x14ac:dyDescent="0.3">
      <c r="A9" s="7" t="s">
        <v>32</v>
      </c>
      <c r="B9" s="10" t="s">
        <v>89</v>
      </c>
      <c r="D9" s="23">
        <v>0.32585939082866211</v>
      </c>
      <c r="E9" s="23">
        <v>0.31321079079608571</v>
      </c>
      <c r="F9" s="23">
        <v>0.33445859872611466</v>
      </c>
      <c r="G9" s="23">
        <v>0.32780400663519205</v>
      </c>
      <c r="H9" s="23">
        <v>0.31763156244119678</v>
      </c>
      <c r="I9" s="23"/>
      <c r="J9" s="23"/>
      <c r="K9" s="23">
        <f t="shared" si="1"/>
        <v>0.32271778453819444</v>
      </c>
      <c r="M9" s="25" t="s">
        <v>244</v>
      </c>
    </row>
    <row r="10" spans="1:18" ht="13" x14ac:dyDescent="0.3">
      <c r="A10" s="7" t="s">
        <v>33</v>
      </c>
      <c r="B10" s="10" t="s">
        <v>92</v>
      </c>
      <c r="D10" s="23">
        <f>7089/(7089+13140)</f>
        <v>0.35043749073112856</v>
      </c>
      <c r="E10" s="23">
        <f>8317/(8317+14292)</f>
        <v>0.3678623556990579</v>
      </c>
      <c r="F10" s="23">
        <f>8566/(8566+13679)</f>
        <v>0.38507529781973476</v>
      </c>
      <c r="G10" s="23">
        <f>9204/(9204+12339)</f>
        <v>0.427238546163487</v>
      </c>
      <c r="H10" s="23">
        <f>10116/(10116+14196)</f>
        <v>0.41609081934846986</v>
      </c>
      <c r="I10" s="23"/>
      <c r="J10" s="23"/>
      <c r="K10" s="23">
        <f t="shared" si="1"/>
        <v>0.42166468275597846</v>
      </c>
      <c r="M10" s="25" t="s">
        <v>245</v>
      </c>
    </row>
    <row r="11" spans="1:18" ht="13" x14ac:dyDescent="0.3">
      <c r="A11" s="7" t="s">
        <v>34</v>
      </c>
      <c r="B11" s="10" t="s">
        <v>99</v>
      </c>
      <c r="D11" s="23">
        <v>0.371</v>
      </c>
      <c r="E11" s="23">
        <v>0.372</v>
      </c>
      <c r="F11" s="23">
        <v>0.41799999999999998</v>
      </c>
      <c r="G11" s="23">
        <v>0.40500000000000003</v>
      </c>
      <c r="H11" s="23">
        <v>0.40799999999999997</v>
      </c>
      <c r="I11" s="23"/>
      <c r="J11" s="23"/>
      <c r="K11" s="23">
        <f t="shared" si="1"/>
        <v>0.40649999999999997</v>
      </c>
      <c r="M11" s="25" t="s">
        <v>246</v>
      </c>
    </row>
    <row r="12" spans="1:18" ht="13" x14ac:dyDescent="0.3">
      <c r="A12" s="7" t="s">
        <v>35</v>
      </c>
      <c r="B12" s="10" t="s">
        <v>106</v>
      </c>
      <c r="D12" s="23">
        <v>0.48217107862504938</v>
      </c>
      <c r="E12" s="23">
        <v>0.45138546494428555</v>
      </c>
      <c r="F12" s="23">
        <v>0.44072419468610391</v>
      </c>
      <c r="G12" s="23">
        <v>0.43771295603756338</v>
      </c>
      <c r="H12" s="23">
        <v>0.44426309776399542</v>
      </c>
      <c r="I12" s="23"/>
      <c r="J12" s="23"/>
      <c r="K12" s="23">
        <f t="shared" si="1"/>
        <v>0.44098802690077943</v>
      </c>
      <c r="M12" s="25" t="s">
        <v>244</v>
      </c>
    </row>
    <row r="13" spans="1:18" ht="13" x14ac:dyDescent="0.3">
      <c r="A13" s="3" t="s">
        <v>28</v>
      </c>
      <c r="D13" s="26">
        <f>AVERAGE(D7:D12)</f>
        <v>0.39473648310702619</v>
      </c>
      <c r="E13" s="26">
        <f t="shared" ref="E13:H13" si="2">AVERAGE(E7:E12)</f>
        <v>0.38679510653909915</v>
      </c>
      <c r="F13" s="26">
        <f t="shared" si="2"/>
        <v>0.41219416313513557</v>
      </c>
      <c r="G13" s="26">
        <f t="shared" si="2"/>
        <v>0.41830986124315944</v>
      </c>
      <c r="H13" s="26">
        <f t="shared" si="2"/>
        <v>0.40732171803631889</v>
      </c>
      <c r="I13" s="17"/>
      <c r="J13" s="23"/>
      <c r="K13" s="26">
        <f>AVERAGE(K7:K12)</f>
        <v>0.41281578963973925</v>
      </c>
    </row>
    <row r="17" spans="1:15" ht="13" x14ac:dyDescent="0.3">
      <c r="A17" s="49" t="s">
        <v>47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9" spans="1:15" ht="13" x14ac:dyDescent="0.3">
      <c r="A19" s="4" t="s">
        <v>6</v>
      </c>
      <c r="B19" s="4" t="s">
        <v>58</v>
      </c>
      <c r="D19" s="4">
        <v>2017</v>
      </c>
      <c r="E19" s="4">
        <f>D19+1</f>
        <v>2018</v>
      </c>
      <c r="F19" s="4">
        <f t="shared" ref="F19:H19" si="3">E19+1</f>
        <v>2019</v>
      </c>
      <c r="G19" s="4">
        <f t="shared" si="3"/>
        <v>2020</v>
      </c>
      <c r="H19" s="4">
        <f t="shared" si="3"/>
        <v>2021</v>
      </c>
      <c r="I19" s="2"/>
      <c r="K19" s="4" t="s">
        <v>5</v>
      </c>
      <c r="M19" s="4" t="s">
        <v>243</v>
      </c>
    </row>
    <row r="21" spans="1:15" ht="13" x14ac:dyDescent="0.3">
      <c r="A21" s="7" t="s">
        <v>48</v>
      </c>
      <c r="B21" s="10" t="s">
        <v>123</v>
      </c>
      <c r="D21" s="23">
        <v>0.56000000000000005</v>
      </c>
      <c r="E21" s="23">
        <v>0.65700000000000003</v>
      </c>
      <c r="F21" s="23">
        <v>0.62</v>
      </c>
      <c r="G21" s="23">
        <v>0.6</v>
      </c>
      <c r="H21" s="23">
        <v>0.61599999999999999</v>
      </c>
      <c r="I21" s="23"/>
      <c r="J21" s="23"/>
      <c r="K21" s="23">
        <f>AVERAGE(G21:H21)</f>
        <v>0.60799999999999998</v>
      </c>
      <c r="M21" s="25" t="s">
        <v>247</v>
      </c>
    </row>
    <row r="22" spans="1:15" ht="13" x14ac:dyDescent="0.3">
      <c r="A22" s="7" t="s">
        <v>49</v>
      </c>
      <c r="B22" s="10" t="s">
        <v>148</v>
      </c>
      <c r="D22" s="23">
        <v>0.55400000000000005</v>
      </c>
      <c r="E22" s="23">
        <v>0.54600000000000004</v>
      </c>
      <c r="F22" s="23">
        <v>0.502</v>
      </c>
      <c r="G22" s="23">
        <v>0.44900000000000001</v>
      </c>
      <c r="H22" s="23">
        <v>0.43</v>
      </c>
      <c r="I22" s="23"/>
      <c r="J22" s="23"/>
      <c r="K22" s="23">
        <f t="shared" ref="K22:K28" si="4">AVERAGE(G22:H22)</f>
        <v>0.4395</v>
      </c>
      <c r="M22" s="25" t="s">
        <v>247</v>
      </c>
    </row>
    <row r="23" spans="1:15" ht="13" x14ac:dyDescent="0.3">
      <c r="A23" s="7" t="s">
        <v>50</v>
      </c>
      <c r="B23" s="10" t="s">
        <v>152</v>
      </c>
      <c r="D23" s="23">
        <v>0.36499999999999999</v>
      </c>
      <c r="E23" s="23">
        <v>0.379</v>
      </c>
      <c r="F23" s="23">
        <v>0.36899999999999999</v>
      </c>
      <c r="G23" s="23">
        <v>0.32900000000000001</v>
      </c>
      <c r="H23" s="23">
        <v>0.33500000000000002</v>
      </c>
      <c r="I23" s="23"/>
      <c r="J23" s="23"/>
      <c r="K23" s="23">
        <f t="shared" si="4"/>
        <v>0.33200000000000002</v>
      </c>
      <c r="M23" s="25" t="s">
        <v>247</v>
      </c>
    </row>
    <row r="24" spans="1:15" ht="13" x14ac:dyDescent="0.3">
      <c r="A24" s="7" t="s">
        <v>51</v>
      </c>
      <c r="B24" s="10" t="s">
        <v>167</v>
      </c>
      <c r="D24" s="23">
        <v>0.52100000000000002</v>
      </c>
      <c r="E24" s="23">
        <v>0.51900000000000002</v>
      </c>
      <c r="F24" s="23">
        <v>0.51800000000000002</v>
      </c>
      <c r="G24" s="23">
        <v>0.50800000000000001</v>
      </c>
      <c r="H24" s="23">
        <v>0.47199999999999998</v>
      </c>
      <c r="I24" s="23"/>
      <c r="J24" s="23"/>
      <c r="K24" s="23">
        <f t="shared" si="4"/>
        <v>0.49</v>
      </c>
      <c r="M24" s="25" t="s">
        <v>247</v>
      </c>
    </row>
    <row r="25" spans="1:15" ht="13" x14ac:dyDescent="0.3">
      <c r="A25" s="7" t="s">
        <v>52</v>
      </c>
      <c r="B25" s="10" t="s">
        <v>173</v>
      </c>
      <c r="D25" s="23">
        <v>0.622</v>
      </c>
      <c r="E25" s="23">
        <v>0.61399999999999999</v>
      </c>
      <c r="F25" s="23">
        <v>0.623</v>
      </c>
      <c r="G25" s="23">
        <v>0.58499999999999996</v>
      </c>
      <c r="H25" s="23">
        <v>0.39</v>
      </c>
      <c r="I25" s="23"/>
      <c r="J25" s="23"/>
      <c r="K25" s="23">
        <f t="shared" si="4"/>
        <v>0.48749999999999999</v>
      </c>
      <c r="M25" s="25" t="s">
        <v>247</v>
      </c>
    </row>
    <row r="26" spans="1:15" ht="13" x14ac:dyDescent="0.3">
      <c r="A26" s="7" t="s">
        <v>53</v>
      </c>
      <c r="B26" s="10" t="s">
        <v>181</v>
      </c>
      <c r="D26" s="23">
        <v>0.51500000000000001</v>
      </c>
      <c r="E26" s="23">
        <v>0.376</v>
      </c>
      <c r="F26" s="23">
        <v>0.40799999999999997</v>
      </c>
      <c r="G26" s="23">
        <v>0.374</v>
      </c>
      <c r="H26" s="23">
        <v>0.38400000000000001</v>
      </c>
      <c r="I26" s="23"/>
      <c r="J26" s="23"/>
      <c r="K26" s="23">
        <f t="shared" si="4"/>
        <v>0.379</v>
      </c>
      <c r="M26" s="25" t="s">
        <v>247</v>
      </c>
    </row>
    <row r="27" spans="1:15" ht="13" x14ac:dyDescent="0.3">
      <c r="A27" s="7" t="s">
        <v>54</v>
      </c>
      <c r="B27" s="10" t="s">
        <v>186</v>
      </c>
      <c r="D27" s="23">
        <v>0.502</v>
      </c>
      <c r="E27" s="23">
        <v>0.51700000000000002</v>
      </c>
      <c r="F27" s="23">
        <v>0.52100000000000002</v>
      </c>
      <c r="G27" s="23">
        <v>0.495</v>
      </c>
      <c r="H27" s="23">
        <v>0.41799999999999998</v>
      </c>
      <c r="I27" s="23"/>
      <c r="J27" s="23"/>
      <c r="K27" s="23">
        <f t="shared" si="4"/>
        <v>0.45650000000000002</v>
      </c>
      <c r="M27" s="25" t="s">
        <v>247</v>
      </c>
    </row>
    <row r="28" spans="1:15" ht="13" x14ac:dyDescent="0.3">
      <c r="A28" s="7" t="s">
        <v>55</v>
      </c>
      <c r="B28" s="10" t="s">
        <v>194</v>
      </c>
      <c r="D28" s="23">
        <v>0.5</v>
      </c>
      <c r="E28" s="23">
        <v>0.54300000000000004</v>
      </c>
      <c r="F28" s="23">
        <v>0.55000000000000004</v>
      </c>
      <c r="G28" s="23">
        <v>0.51</v>
      </c>
      <c r="H28" s="23">
        <v>0.432</v>
      </c>
      <c r="I28" s="23"/>
      <c r="J28" s="23"/>
      <c r="K28" s="23">
        <f t="shared" si="4"/>
        <v>0.47099999999999997</v>
      </c>
      <c r="M28" s="25" t="s">
        <v>247</v>
      </c>
    </row>
    <row r="29" spans="1:15" ht="13" x14ac:dyDescent="0.3">
      <c r="A29" s="3" t="s">
        <v>28</v>
      </c>
      <c r="D29" s="26">
        <f>AVERAGE(D21:D28)</f>
        <v>0.51737500000000003</v>
      </c>
      <c r="E29" s="26">
        <f t="shared" ref="E29:H29" si="5">AVERAGE(E21:E28)</f>
        <v>0.51887499999999998</v>
      </c>
      <c r="F29" s="26">
        <f t="shared" si="5"/>
        <v>0.51387499999999997</v>
      </c>
      <c r="G29" s="26">
        <f t="shared" si="5"/>
        <v>0.48125000000000007</v>
      </c>
      <c r="H29" s="26">
        <f t="shared" si="5"/>
        <v>0.43462499999999998</v>
      </c>
      <c r="I29" s="17"/>
      <c r="J29" s="23"/>
      <c r="K29" s="26">
        <f>AVERAGE(K21:K28)</f>
        <v>0.4579375</v>
      </c>
    </row>
  </sheetData>
  <mergeCells count="4">
    <mergeCell ref="A3:O3"/>
    <mergeCell ref="A17:O17"/>
    <mergeCell ref="A2:O2"/>
    <mergeCell ref="A1:O1"/>
  </mergeCells>
  <printOptions horizontalCentered="1"/>
  <pageMargins left="0.7" right="0.7" top="0.75" bottom="0.75" header="0.3" footer="0.3"/>
  <pageSetup scale="58" orientation="portrait" r:id="rId1"/>
  <ignoredErrors>
    <ignoredError sqref="K7:K12 K21:K2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05.03.01.225.01</Int_x002f_Exhibit_x002f_Tab>
    <Witnesses xmlns="0f3dc55c-bcca-45e2-bb95-d6030d9207f1" xsi:nil="true"/>
    <_dlc_DocId xmlns="bc9be6ef-036f-4d38-ab45-2a4da0c93cb0">C6U45NHNYSXQ-1954422155-3733</_dlc_DocId>
    <TeamsPlannerStatus xmlns="0f3dc55c-bcca-45e2-bb95-d6030d9207f1">Draft Response</TeamsPlannerStatus>
    <Legal xmlns="0f3dc55c-bcca-45e2-bb95-d6030d9207f1">
      <UserInfo>
        <DisplayName/>
        <AccountId xsi:nil="true"/>
        <AccountType/>
      </UserInfo>
    </Legal>
    <RegLead xmlns="0f3dc55c-bcca-45e2-bb95-d6030d9207f1">
      <UserInfo>
        <DisplayName/>
        <AccountId xsi:nil="true"/>
        <AccountType/>
      </UserInfo>
    </RegLead>
    <Area xmlns="0f3dc55c-bcca-45e2-bb95-d6030d9207f1" xsi:nil="true"/>
    <Exhibit xmlns="0f3dc55c-bcca-45e2-bb95-d6030d9207f1">5</Exhibit>
    <_ip_UnifiedCompliancePolicyUIAction xmlns="http://schemas.microsoft.com/sharepoint/v3" xsi:nil="true"/>
    <KeySupport xmlns="0f3dc55c-bcca-45e2-bb95-d6030d9207f1">
      <UserInfo>
        <DisplayName/>
        <AccountId xsi:nil="true"/>
        <AccountType/>
      </UserInfo>
    </KeySupport>
    <_dlc_DocIdUrl xmlns="bc9be6ef-036f-4d38-ab45-2a4da0c93cb0">
      <Url>https://enbridge.sharepoint.com/teams/EB-2022-02002024Rebasing/_layouts/15/DocIdRedir.aspx?ID=C6U45NHNYSXQ-1954422155-3733</Url>
      <Description>C6U45NHNYSXQ-1954422155-3733</Description>
    </_dlc_DocIdUrl>
    <_ip_UnifiedCompliancePolicyProperties xmlns="http://schemas.microsoft.com/sharepoint/v3" xsi:nil="true"/>
    <Intervenor xmlns="0f3dc55c-bcca-45e2-bb95-d6030d9207f1" xsi:nil="true"/>
    <Category xmlns="0f3dc55c-bcca-45e2-bb95-d6030d9207f1" xsi:nil="true"/>
  </documentManagement>
</p:properties>
</file>

<file path=customXml/itemProps1.xml><?xml version="1.0" encoding="utf-8"?>
<ds:datastoreItem xmlns:ds="http://schemas.openxmlformats.org/officeDocument/2006/customXml" ds:itemID="{1F912CA1-ECD0-413A-B6A8-C4C3B397E16F}"/>
</file>

<file path=customXml/itemProps2.xml><?xml version="1.0" encoding="utf-8"?>
<ds:datastoreItem xmlns:ds="http://schemas.openxmlformats.org/officeDocument/2006/customXml" ds:itemID="{760E9FE1-BCA4-47C5-A988-00FC22C21E7E}"/>
</file>

<file path=customXml/itemProps3.xml><?xml version="1.0" encoding="utf-8"?>
<ds:datastoreItem xmlns:ds="http://schemas.openxmlformats.org/officeDocument/2006/customXml" ds:itemID="{26A77242-109C-4BF3-B586-E6E7BC9A18D3}"/>
</file>

<file path=customXml/itemProps4.xml><?xml version="1.0" encoding="utf-8"?>
<ds:datastoreItem xmlns:ds="http://schemas.openxmlformats.org/officeDocument/2006/customXml" ds:itemID="{E2977C55-4630-4BC2-A6E2-29C78D4431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</vt:lpstr>
      <vt:lpstr>Operating Company_Auth</vt:lpstr>
      <vt:lpstr>Operating Company_Actual</vt:lpstr>
      <vt:lpstr>Holding Company</vt:lpstr>
      <vt:lpstr>'Holding Company'!Print_Area</vt:lpstr>
      <vt:lpstr>'Operating Company_Actual'!Print_Area</vt:lpstr>
      <vt:lpstr>'Operating Company_Auth'!Print_Area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2023-03-08T22:41:59Z</dcterms:created>
  <dcterms:modified xsi:type="dcterms:W3CDTF">2023-03-08T22:42:05Z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2023-03-08T22:42:02Z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90fa9d17-e42f-427b-91d8-6255a78608d5</vt:lpwstr>
  </property>
  <property fmtid="{D5CDD505-2E9C-101B-9397-08002B2CF9AE}" pid="8" name="MSIP_Label_b1a6f161-e42b-4c47-8f69-f6a81e023e2d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0x010100F3E2251B1EE19E40ADD262C998ACD182</vt:lpwstr>
  </property>
  <property fmtid="{D5CDD505-2E9C-101B-9397-08002B2CF9AE}" pid="11" name="{A44787D4-0540-4523-9961-78E4036D8C6D}">
    <vt:lpwstr>{F6122EDC-5BE5-4C47-BADB-57882F920DDA}</vt:lpwstr>
  </property>
  <property fmtid="{D5CDD505-2E9C-101B-9397-08002B2CF9AE}" pid="12" name="_dlc_DocIdItemGuid">
    <vt:lpwstr>4d074f1c-2a92-4260-b971-137b563ae9e4</vt:lpwstr>
  </property>
</Properties>
</file>