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sites.enbridge.com/sites/2024RnI/Application and Evidence/"/>
    </mc:Choice>
  </mc:AlternateContent>
  <xr:revisionPtr revIDLastSave="0" documentId="13_ncr:1_{DC15E18F-D7A7-45C3-8E67-9F5A1CE1BD68}" xr6:coauthVersionLast="47" xr6:coauthVersionMax="47" xr10:uidLastSave="{00000000-0000-0000-0000-000000000000}"/>
  <bookViews>
    <workbookView xWindow="-120" yWindow="-120" windowWidth="29040" windowHeight="15840" activeTab="3" xr2:uid="{D9566DCF-E037-40DA-A93E-50A3B06EC5AD}"/>
  </bookViews>
  <sheets>
    <sheet name="Sheet1" sheetId="5" r:id="rId1"/>
    <sheet name="Sheet2" sheetId="6" r:id="rId2"/>
    <sheet name="Sheet3" sheetId="3" r:id="rId3"/>
    <sheet name="Sheet4" sheetId="4" r:id="rId4"/>
  </sheets>
  <definedNames>
    <definedName name="_xlnm.Print_Area" localSheetId="2">Sheet3!$A$1:$M$41</definedName>
    <definedName name="_xlnm.Print_Area" localSheetId="3">Sheet4!$A$1:$M$41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2" i="4" l="1"/>
  <c r="M25" i="6" l="1"/>
  <c r="L25" i="6"/>
  <c r="K25" i="6"/>
  <c r="J25" i="6"/>
  <c r="I25" i="6"/>
  <c r="H25" i="6"/>
  <c r="G25" i="6"/>
  <c r="G24" i="6"/>
  <c r="A18" i="6"/>
  <c r="A19" i="6" s="1"/>
  <c r="A20" i="6" s="1"/>
  <c r="A21" i="6" s="1"/>
  <c r="A22" i="6" s="1"/>
  <c r="A23" i="6" s="1"/>
  <c r="A24" i="6" s="1"/>
  <c r="G16" i="6"/>
  <c r="M16" i="6"/>
  <c r="L16" i="6"/>
  <c r="K16" i="6"/>
  <c r="J16" i="6"/>
  <c r="I16" i="6"/>
  <c r="H16" i="6"/>
  <c r="A13" i="6"/>
  <c r="A14" i="6" s="1"/>
  <c r="A15" i="6" s="1"/>
  <c r="M25" i="5"/>
  <c r="L25" i="5"/>
  <c r="K25" i="5"/>
  <c r="J25" i="5"/>
  <c r="I25" i="5"/>
  <c r="H25" i="5"/>
  <c r="G25" i="5"/>
  <c r="A18" i="5"/>
  <c r="A19" i="5" s="1"/>
  <c r="A20" i="5" s="1"/>
  <c r="A21" i="5" s="1"/>
  <c r="A22" i="5" s="1"/>
  <c r="A23" i="5" s="1"/>
  <c r="A24" i="5" s="1"/>
  <c r="J16" i="5"/>
  <c r="M16" i="5"/>
  <c r="L16" i="5"/>
  <c r="K16" i="5"/>
  <c r="I16" i="5"/>
  <c r="H16" i="5"/>
  <c r="G16" i="5"/>
  <c r="A13" i="5"/>
  <c r="A14" i="5" s="1"/>
  <c r="A15" i="5" s="1"/>
  <c r="G24" i="5" l="1"/>
  <c r="H24" i="5"/>
  <c r="I24" i="6"/>
  <c r="I24" i="5"/>
  <c r="M24" i="5"/>
  <c r="M24" i="6"/>
  <c r="L24" i="5"/>
  <c r="K24" i="6"/>
  <c r="J24" i="5"/>
  <c r="K24" i="5"/>
  <c r="L24" i="6"/>
  <c r="H24" i="6"/>
  <c r="J24" i="6"/>
  <c r="K27" i="4"/>
  <c r="K31" i="4"/>
  <c r="K29" i="3"/>
  <c r="K25" i="3"/>
  <c r="K16" i="3"/>
  <c r="J28" i="4"/>
  <c r="J29" i="3"/>
  <c r="J27" i="3"/>
  <c r="A13" i="4"/>
  <c r="H16" i="4"/>
  <c r="A14" i="4"/>
  <c r="A15" i="4" s="1"/>
  <c r="A16" i="4" s="1"/>
  <c r="A18" i="4" s="1"/>
  <c r="A19" i="4" s="1"/>
  <c r="A20" i="4" s="1"/>
  <c r="A21" i="4" s="1"/>
  <c r="A22" i="4" s="1"/>
  <c r="A23" i="4" s="1"/>
  <c r="A24" i="4" s="1"/>
  <c r="A25" i="4" s="1"/>
  <c r="A27" i="4" s="1"/>
  <c r="A28" i="4" s="1"/>
  <c r="A29" i="4" s="1"/>
  <c r="A30" i="4" s="1"/>
  <c r="A31" i="4" s="1"/>
  <c r="A32" i="4" s="1"/>
  <c r="I30" i="4"/>
  <c r="J30" i="4"/>
  <c r="H25" i="4"/>
  <c r="I25" i="4"/>
  <c r="G28" i="4"/>
  <c r="K28" i="4"/>
  <c r="I31" i="4"/>
  <c r="G27" i="4"/>
  <c r="H27" i="4"/>
  <c r="H28" i="4"/>
  <c r="I28" i="4"/>
  <c r="I29" i="4"/>
  <c r="K29" i="4"/>
  <c r="G30" i="4"/>
  <c r="H30" i="4"/>
  <c r="K30" i="4"/>
  <c r="G31" i="4"/>
  <c r="H31" i="4"/>
  <c r="C35" i="4"/>
  <c r="C36" i="4"/>
  <c r="C37" i="4"/>
  <c r="G27" i="3"/>
  <c r="K27" i="3"/>
  <c r="A13" i="3"/>
  <c r="A14" i="3" s="1"/>
  <c r="A15" i="3" s="1"/>
  <c r="A16" i="3" s="1"/>
  <c r="A18" i="3" s="1"/>
  <c r="A19" i="3" s="1"/>
  <c r="A20" i="3" s="1"/>
  <c r="A21" i="3" s="1"/>
  <c r="A22" i="3" s="1"/>
  <c r="A23" i="3" s="1"/>
  <c r="A24" i="3" s="1"/>
  <c r="A25" i="3" s="1"/>
  <c r="A27" i="3" s="1"/>
  <c r="A28" i="3" s="1"/>
  <c r="A29" i="3" s="1"/>
  <c r="A30" i="3" s="1"/>
  <c r="A31" i="3" s="1"/>
  <c r="A32" i="3" s="1"/>
  <c r="H16" i="3"/>
  <c r="H30" i="3"/>
  <c r="J30" i="3"/>
  <c r="H25" i="3"/>
  <c r="I27" i="3"/>
  <c r="G28" i="3"/>
  <c r="J28" i="3"/>
  <c r="I29" i="3"/>
  <c r="G31" i="3"/>
  <c r="H31" i="3"/>
  <c r="I31" i="3"/>
  <c r="J31" i="3"/>
  <c r="H27" i="3"/>
  <c r="H28" i="3"/>
  <c r="I28" i="3"/>
  <c r="K30" i="3"/>
  <c r="K31" i="3"/>
  <c r="J27" i="4" l="1"/>
  <c r="J29" i="4"/>
  <c r="J16" i="3"/>
  <c r="J25" i="3"/>
  <c r="J31" i="4"/>
  <c r="L32" i="3"/>
  <c r="I16" i="3"/>
  <c r="I16" i="4"/>
  <c r="I27" i="4"/>
  <c r="G16" i="3"/>
  <c r="G25" i="4"/>
  <c r="G30" i="3"/>
  <c r="G25" i="3"/>
  <c r="G16" i="4"/>
  <c r="K32" i="4"/>
  <c r="K16" i="4"/>
  <c r="I32" i="4"/>
  <c r="J32" i="3"/>
  <c r="I30" i="3"/>
  <c r="I32" i="3" s="1"/>
  <c r="H29" i="4"/>
  <c r="H32" i="4" s="1"/>
  <c r="G29" i="3"/>
  <c r="G32" i="3" s="1"/>
  <c r="I25" i="3"/>
  <c r="G29" i="4"/>
  <c r="G32" i="4" s="1"/>
  <c r="K25" i="4"/>
  <c r="H29" i="3"/>
  <c r="H32" i="3" s="1"/>
  <c r="K28" i="3"/>
  <c r="K32" i="3" s="1"/>
  <c r="J25" i="4"/>
  <c r="J16" i="4"/>
  <c r="J32" i="4" l="1"/>
</calcChain>
</file>

<file path=xl/sharedStrings.xml><?xml version="1.0" encoding="utf-8"?>
<sst xmlns="http://schemas.openxmlformats.org/spreadsheetml/2006/main" count="234" uniqueCount="55">
  <si>
    <t>(1)</t>
  </si>
  <si>
    <t>Notes:</t>
  </si>
  <si>
    <t>Total</t>
  </si>
  <si>
    <t>Union</t>
  </si>
  <si>
    <t>General Plant</t>
  </si>
  <si>
    <t>Intangible Plant</t>
  </si>
  <si>
    <t>Local Storage Plant</t>
  </si>
  <si>
    <t>Underground Storage Plant</t>
  </si>
  <si>
    <t>Transmission Plant</t>
  </si>
  <si>
    <t>EGD</t>
  </si>
  <si>
    <t>Other Plant</t>
  </si>
  <si>
    <t>Distribution Plant</t>
  </si>
  <si>
    <t>(f)</t>
  </si>
  <si>
    <t>(e)</t>
  </si>
  <si>
    <t>(d)</t>
  </si>
  <si>
    <t>(c)</t>
  </si>
  <si>
    <t>(b)</t>
  </si>
  <si>
    <t>(a)</t>
  </si>
  <si>
    <t>Actual</t>
  </si>
  <si>
    <t>Particulars ($ millions)</t>
  </si>
  <si>
    <t>Gross Property, Plant and Equipment Summary - Average of Monthly Averages</t>
  </si>
  <si>
    <t xml:space="preserve">Distribution Plant </t>
  </si>
  <si>
    <t>Accumulated Depreciation Summary - Average of Monthly Averages</t>
  </si>
  <si>
    <t>NTD: Joel had this all together as EGI, but we continued to present by rate zone. We can combine the rate zones and present EGI if it seems more appropriate?</t>
  </si>
  <si>
    <t>Column (c) EB-2022-0110.</t>
  </si>
  <si>
    <t>Column (b) EB-2021-0149. Updated: 2021-09-23</t>
  </si>
  <si>
    <t>Column (a) EB-2020-0134.</t>
  </si>
  <si>
    <t>EGI</t>
  </si>
  <si>
    <t>Storage Plant</t>
  </si>
  <si>
    <t>Distribution Plant - Northern/Eastern Operations</t>
  </si>
  <si>
    <t>Distribution Plant - South Operations</t>
  </si>
  <si>
    <t>Test Year</t>
  </si>
  <si>
    <t>Bridge Year</t>
  </si>
  <si>
    <t>Estimate</t>
  </si>
  <si>
    <t>Utility</t>
  </si>
  <si>
    <t>(g)</t>
  </si>
  <si>
    <t>Distribution Plant - North and South</t>
  </si>
  <si>
    <t>Filing:</t>
  </si>
  <si>
    <t>NTD: these are total union balances are from filings. Included as confirmation we're pulling in correct data when we complete plant schedules.</t>
  </si>
  <si>
    <t>Column (a) - EGD - EB-2012-0459, Union - EB-2011-0210.</t>
  </si>
  <si>
    <t>Column (b) - EGD - EB-2012-0459, Union - EB-2014-0145.</t>
  </si>
  <si>
    <t>Column (c) - EGD - EB-2015-0122, Union - EB-2015-0010.</t>
  </si>
  <si>
    <t>Column (d) - EGD - EB-2016-0142, Union - EB-2016-0118.</t>
  </si>
  <si>
    <t>Column (e) - EGD - EB-2017-0102, Union - EB-2017-0091.</t>
  </si>
  <si>
    <t>Column (f) - EGD - EB-2018-0131, Union - EB-2018-0105.</t>
  </si>
  <si>
    <t>Column (g) - EGD - EB-2019-0105, Union - EB-2019-0105</t>
  </si>
  <si>
    <t>OEB- Approved</t>
  </si>
  <si>
    <t>Line No.</t>
  </si>
  <si>
    <t>OEB-Approved</t>
  </si>
  <si>
    <t>(2)</t>
  </si>
  <si>
    <t>EGD(1)</t>
  </si>
  <si>
    <t>Union(2)</t>
  </si>
  <si>
    <t>Union rate zones.</t>
  </si>
  <si>
    <t>EGD rate zone.</t>
  </si>
  <si>
    <t>/u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</si>
</sst>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_);\(#,##0.0\)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0" xfId="0" applyFont="1" applyFill="1"/>
    <xf numFmtId="49" fontId="1" fillId="0" borderId="0" xfId="0" applyNumberFormat="1" applyFont="1" applyAlignment="1">
      <alignment horizontal="center"/>
    </xf>
    <xf numFmtId="0" fontId="2" fillId="0" borderId="0" xfId="0" applyFont="1"/>
    <xf numFmtId="0" fontId="1" fillId="2" borderId="0" xfId="0" applyFont="1" applyFill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quotePrefix="1" applyFont="1"/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Continuous"/>
    </xf>
    <xf numFmtId="0" fontId="1" fillId="0" borderId="0" xfId="0" quotePrefix="1" applyFont="1" applyAlignment="1">
      <alignment horizontal="left"/>
    </xf>
    <xf numFmtId="37" fontId="1" fillId="0" borderId="0" xfId="0" applyNumberFormat="1" applyFont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2" xfId="0" applyFont="1" applyFill="1" applyBorder="1" applyAlignment="1">
      <alignment horizontal="center" wrapText="1"/>
    </xf>
    <xf numFmtId="0" fontId="1" fillId="0" borderId="0" xfId="0" quotePrefix="1" applyFont="1" applyAlignment="1">
      <alignment horizontal="center"/>
    </xf>
    <xf numFmtId="0" fontId="2" fillId="0" borderId="0" xfId="0" applyFont="1" applyFill="1"/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wrapText="1"/>
    </xf>
    <xf numFmtId="0" fontId="1" fillId="0" borderId="2" xfId="0" applyFont="1" applyFill="1" applyBorder="1" applyAlignment="1">
      <alignment wrapText="1"/>
    </xf>
    <xf numFmtId="0" fontId="1" fillId="0" borderId="0" xfId="0" quotePrefix="1" applyFont="1" applyFill="1"/>
    <xf numFmtId="164" fontId="1" fillId="0" borderId="0" xfId="0" applyNumberFormat="1" applyFont="1" applyFill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49" fontId="1" fillId="0" borderId="0" xfId="0" applyNumberFormat="1" applyFont="1" applyFill="1" applyAlignment="1">
      <alignment horizontal="center"/>
    </xf>
    <xf numFmtId="0" fontId="0" fillId="0" borderId="0" xfId="0" applyFill="1"/>
    <xf numFmtId="0" fontId="2" fillId="0" borderId="0" xfId="0" applyFont="1" applyFill="1" applyAlignment="1">
      <alignment horizontal="centerContinuous"/>
    </xf>
    <xf numFmtId="164" fontId="1" fillId="0" borderId="0" xfId="0" applyNumberFormat="1" applyFont="1" applyFill="1"/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25C97-1EF6-4EBD-ABFB-021F22EA7358}">
  <dimension ref="A6:N36"/>
  <sheetViews>
    <sheetView view="pageLayout" zoomScale="90" zoomScaleNormal="100" zoomScalePageLayoutView="90" workbookViewId="0">
      <selection activeCell="E39" sqref="E39"/>
    </sheetView>
  </sheetViews>
  <sheetFormatPr defaultColWidth="101.42578125" defaultRowHeight="12.75" x14ac:dyDescent="0.2"/>
  <cols>
    <col min="1" max="1" width="5.5703125" style="18" bestFit="1" customWidth="1"/>
    <col min="2" max="2" width="1.42578125" style="18" customWidth="1"/>
    <col min="3" max="3" width="29.28515625" style="18" customWidth="1"/>
    <col min="4" max="4" width="1.42578125" style="18" customWidth="1"/>
    <col min="5" max="5" width="8.5703125" style="19" customWidth="1"/>
    <col min="6" max="6" width="1.42578125" style="18" customWidth="1"/>
    <col min="7" max="13" width="10.42578125" style="18" customWidth="1"/>
    <col min="14" max="14" width="3.5703125" style="18" customWidth="1"/>
    <col min="15" max="16384" width="101.42578125" style="18"/>
  </cols>
  <sheetData>
    <row r="6" spans="1:14" s="23" customFormat="1" x14ac:dyDescent="0.2">
      <c r="A6" s="34" t="s">
        <v>20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22"/>
    </row>
    <row r="8" spans="1:14" s="22" customFormat="1" x14ac:dyDescent="0.2">
      <c r="E8" s="24"/>
      <c r="G8" s="24">
        <v>2013</v>
      </c>
      <c r="H8" s="24">
        <v>2013</v>
      </c>
      <c r="I8" s="24">
        <v>2014</v>
      </c>
      <c r="J8" s="24">
        <v>2015</v>
      </c>
      <c r="K8" s="24">
        <v>2016</v>
      </c>
      <c r="L8" s="24">
        <v>2017</v>
      </c>
      <c r="M8" s="24">
        <v>2018</v>
      </c>
    </row>
    <row r="9" spans="1:14" s="25" customFormat="1" ht="25.5" x14ac:dyDescent="0.2">
      <c r="A9" s="20" t="s">
        <v>47</v>
      </c>
      <c r="C9" s="26" t="s">
        <v>19</v>
      </c>
      <c r="E9" s="20" t="s">
        <v>34</v>
      </c>
      <c r="G9" s="20" t="s">
        <v>48</v>
      </c>
      <c r="H9" s="20" t="s">
        <v>18</v>
      </c>
      <c r="I9" s="20" t="s">
        <v>18</v>
      </c>
      <c r="J9" s="20" t="s">
        <v>18</v>
      </c>
      <c r="K9" s="20" t="s">
        <v>18</v>
      </c>
      <c r="L9" s="20" t="s">
        <v>18</v>
      </c>
      <c r="M9" s="20" t="s">
        <v>18</v>
      </c>
    </row>
    <row r="10" spans="1:14" x14ac:dyDescent="0.2">
      <c r="G10" s="19" t="s">
        <v>17</v>
      </c>
      <c r="H10" s="19" t="s">
        <v>16</v>
      </c>
      <c r="I10" s="19" t="s">
        <v>15</v>
      </c>
      <c r="J10" s="19" t="s">
        <v>14</v>
      </c>
      <c r="K10" s="19" t="s">
        <v>13</v>
      </c>
      <c r="L10" s="19" t="s">
        <v>12</v>
      </c>
      <c r="M10" s="19" t="s">
        <v>35</v>
      </c>
      <c r="N10" s="27"/>
    </row>
    <row r="12" spans="1:14" x14ac:dyDescent="0.2">
      <c r="A12" s="19">
        <v>1</v>
      </c>
      <c r="C12" s="18" t="s">
        <v>11</v>
      </c>
      <c r="E12" s="19" t="s">
        <v>9</v>
      </c>
      <c r="G12" s="28">
        <v>5998.3</v>
      </c>
      <c r="H12" s="28">
        <v>6001.9</v>
      </c>
      <c r="I12" s="28">
        <v>6400.6</v>
      </c>
      <c r="J12" s="28">
        <v>6735.6</v>
      </c>
      <c r="K12" s="28">
        <v>7715</v>
      </c>
      <c r="L12" s="28">
        <v>8264.5</v>
      </c>
      <c r="M12" s="28">
        <v>8585.5</v>
      </c>
    </row>
    <row r="13" spans="1:14" x14ac:dyDescent="0.2">
      <c r="A13" s="19">
        <f>A12+1</f>
        <v>2</v>
      </c>
      <c r="C13" s="18" t="s">
        <v>7</v>
      </c>
      <c r="E13" s="19" t="s">
        <v>9</v>
      </c>
      <c r="G13" s="28">
        <v>333.5</v>
      </c>
      <c r="H13" s="28">
        <v>342.4</v>
      </c>
      <c r="I13" s="28">
        <v>359.6</v>
      </c>
      <c r="J13" s="28">
        <v>370.6</v>
      </c>
      <c r="K13" s="28">
        <v>385</v>
      </c>
      <c r="L13" s="28">
        <v>410.7</v>
      </c>
      <c r="M13" s="28">
        <v>425.1</v>
      </c>
    </row>
    <row r="14" spans="1:14" x14ac:dyDescent="0.2">
      <c r="A14" s="19">
        <f>A13+1</f>
        <v>3</v>
      </c>
      <c r="C14" s="18" t="s">
        <v>4</v>
      </c>
      <c r="E14" s="19" t="s">
        <v>9</v>
      </c>
      <c r="G14" s="28">
        <v>424.5</v>
      </c>
      <c r="H14" s="28">
        <v>414.5</v>
      </c>
      <c r="I14" s="28">
        <v>466.4</v>
      </c>
      <c r="J14" s="28">
        <v>491.9</v>
      </c>
      <c r="K14" s="28">
        <v>499.2</v>
      </c>
      <c r="L14" s="28">
        <v>563.79999999999995</v>
      </c>
      <c r="M14" s="28">
        <v>594.1</v>
      </c>
    </row>
    <row r="15" spans="1:14" x14ac:dyDescent="0.2">
      <c r="A15" s="19">
        <f>A14+1</f>
        <v>4</v>
      </c>
      <c r="C15" s="18" t="s">
        <v>10</v>
      </c>
      <c r="E15" s="19" t="s">
        <v>9</v>
      </c>
      <c r="G15" s="28">
        <v>-6.8999999999999995</v>
      </c>
      <c r="H15" s="28">
        <v>-9.5</v>
      </c>
      <c r="I15" s="28">
        <v>-10</v>
      </c>
      <c r="J15" s="28">
        <v>-11.2</v>
      </c>
      <c r="K15" s="28">
        <v>-10.8</v>
      </c>
      <c r="L15" s="28">
        <v>-10.200000000000001</v>
      </c>
      <c r="M15" s="28">
        <v>-10.200000000000001</v>
      </c>
    </row>
    <row r="16" spans="1:14" ht="13.5" thickBot="1" x14ac:dyDescent="0.25">
      <c r="A16" s="19">
        <v>5</v>
      </c>
      <c r="C16" s="18" t="s">
        <v>2</v>
      </c>
      <c r="G16" s="29">
        <f t="shared" ref="G16:M16" si="0">SUM(G12:G15)</f>
        <v>6749.4000000000005</v>
      </c>
      <c r="H16" s="29">
        <f t="shared" si="0"/>
        <v>6749.2999999999993</v>
      </c>
      <c r="I16" s="29">
        <f t="shared" si="0"/>
        <v>7216.6</v>
      </c>
      <c r="J16" s="29">
        <f t="shared" si="0"/>
        <v>7586.9000000000005</v>
      </c>
      <c r="K16" s="29">
        <f t="shared" si="0"/>
        <v>8588.4000000000015</v>
      </c>
      <c r="L16" s="29">
        <f t="shared" si="0"/>
        <v>9228.7999999999993</v>
      </c>
      <c r="M16" s="29">
        <f t="shared" si="0"/>
        <v>9594.5</v>
      </c>
    </row>
    <row r="17" spans="1:13" ht="13.5" thickTop="1" x14ac:dyDescent="0.2">
      <c r="A17" s="19"/>
      <c r="G17" s="28"/>
      <c r="H17" s="28"/>
      <c r="I17" s="28"/>
      <c r="J17" s="28"/>
      <c r="K17" s="28"/>
      <c r="L17" s="28"/>
      <c r="M17" s="28"/>
    </row>
    <row r="18" spans="1:13" x14ac:dyDescent="0.2">
      <c r="A18" s="19">
        <f>A16+1</f>
        <v>6</v>
      </c>
      <c r="C18" s="18" t="s">
        <v>36</v>
      </c>
      <c r="E18" s="19" t="s">
        <v>3</v>
      </c>
      <c r="G18" s="28">
        <v>3822.368628920934</v>
      </c>
      <c r="H18" s="28">
        <v>3862.8172969071697</v>
      </c>
      <c r="I18" s="28">
        <v>4026.4443511838731</v>
      </c>
      <c r="J18" s="28">
        <v>4168.7665754573845</v>
      </c>
      <c r="K18" s="28">
        <v>4366.6060682292573</v>
      </c>
      <c r="L18" s="28">
        <v>4604.6818628454866</v>
      </c>
      <c r="M18" s="28">
        <v>4834.7844453064963</v>
      </c>
    </row>
    <row r="19" spans="1:13" x14ac:dyDescent="0.2">
      <c r="A19" s="19">
        <f t="shared" ref="A19:A24" si="1">A18+1</f>
        <v>7</v>
      </c>
      <c r="C19" s="18" t="s">
        <v>8</v>
      </c>
      <c r="E19" s="19" t="s">
        <v>3</v>
      </c>
      <c r="G19" s="28">
        <v>1736.867492333186</v>
      </c>
      <c r="H19" s="28">
        <v>1724.4768156777607</v>
      </c>
      <c r="I19" s="28">
        <v>1816.1428432410742</v>
      </c>
      <c r="J19" s="28">
        <v>2022.3593365493009</v>
      </c>
      <c r="K19" s="28">
        <v>2455.469527569599</v>
      </c>
      <c r="L19" s="28">
        <v>3030.0308271221102</v>
      </c>
      <c r="M19" s="28">
        <v>3398.7190503979282</v>
      </c>
    </row>
    <row r="20" spans="1:13" x14ac:dyDescent="0.2">
      <c r="A20" s="19">
        <f t="shared" si="1"/>
        <v>8</v>
      </c>
      <c r="C20" s="18" t="s">
        <v>7</v>
      </c>
      <c r="E20" s="19" t="s">
        <v>3</v>
      </c>
      <c r="G20" s="28">
        <v>507.63656870913223</v>
      </c>
      <c r="H20" s="28">
        <v>525.96095397305282</v>
      </c>
      <c r="I20" s="28">
        <v>529.00145240047414</v>
      </c>
      <c r="J20" s="28">
        <v>534.12668256500081</v>
      </c>
      <c r="K20" s="28">
        <v>543.61794372666839</v>
      </c>
      <c r="L20" s="28">
        <v>650.41848962259712</v>
      </c>
      <c r="M20" s="28">
        <v>800.14229162129857</v>
      </c>
    </row>
    <row r="21" spans="1:13" x14ac:dyDescent="0.2">
      <c r="A21" s="19">
        <f t="shared" si="1"/>
        <v>9</v>
      </c>
      <c r="C21" s="18" t="s">
        <v>6</v>
      </c>
      <c r="E21" s="19" t="s">
        <v>3</v>
      </c>
      <c r="G21" s="28">
        <v>22.768458333333331</v>
      </c>
      <c r="H21" s="28">
        <v>20.750985435714529</v>
      </c>
      <c r="I21" s="28">
        <v>24.271079465987583</v>
      </c>
      <c r="J21" s="28">
        <v>25.812363946793749</v>
      </c>
      <c r="K21" s="28">
        <v>26.749294608702215</v>
      </c>
      <c r="L21" s="28">
        <v>28.751391289776887</v>
      </c>
      <c r="M21" s="28">
        <v>30.73889965695157</v>
      </c>
    </row>
    <row r="22" spans="1:13" x14ac:dyDescent="0.2">
      <c r="A22" s="19">
        <f t="shared" si="1"/>
        <v>10</v>
      </c>
      <c r="C22" s="18" t="s">
        <v>5</v>
      </c>
      <c r="E22" s="19" t="s">
        <v>3</v>
      </c>
      <c r="G22" s="28">
        <v>7.6769999999999996</v>
      </c>
      <c r="H22" s="28">
        <v>7.6567748191666665</v>
      </c>
      <c r="I22" s="28">
        <v>7.6145978445833338</v>
      </c>
      <c r="J22" s="28">
        <v>7.5894020754166664</v>
      </c>
      <c r="K22" s="28">
        <v>7.5491040254166659</v>
      </c>
      <c r="L22" s="28">
        <v>5.3404761775000003</v>
      </c>
      <c r="M22" s="28">
        <v>1.6698419899999999</v>
      </c>
    </row>
    <row r="23" spans="1:13" x14ac:dyDescent="0.2">
      <c r="A23" s="19">
        <f t="shared" si="1"/>
        <v>11</v>
      </c>
      <c r="C23" s="18" t="s">
        <v>4</v>
      </c>
      <c r="E23" s="19" t="s">
        <v>3</v>
      </c>
      <c r="G23" s="28">
        <v>264.2165647750366</v>
      </c>
      <c r="H23" s="28">
        <v>259.50565667789903</v>
      </c>
      <c r="I23" s="28">
        <v>270.77838778909597</v>
      </c>
      <c r="J23" s="28">
        <v>270.84050611323136</v>
      </c>
      <c r="K23" s="28">
        <v>282.95832042804517</v>
      </c>
      <c r="L23" s="28">
        <v>308.9805046336059</v>
      </c>
      <c r="M23" s="28">
        <v>332.50835550617342</v>
      </c>
    </row>
    <row r="24" spans="1:13" ht="13.5" thickBot="1" x14ac:dyDescent="0.25">
      <c r="A24" s="19">
        <f t="shared" si="1"/>
        <v>12</v>
      </c>
      <c r="C24" s="18" t="s">
        <v>2</v>
      </c>
      <c r="G24" s="29">
        <f t="shared" ref="G24:M24" si="2">SUM(G18:G23)</f>
        <v>6361.5347130716209</v>
      </c>
      <c r="H24" s="29">
        <f t="shared" si="2"/>
        <v>6401.1684834907637</v>
      </c>
      <c r="I24" s="29">
        <f t="shared" si="2"/>
        <v>6674.2527119250881</v>
      </c>
      <c r="J24" s="29">
        <f t="shared" si="2"/>
        <v>7029.4948667071285</v>
      </c>
      <c r="K24" s="29">
        <f t="shared" si="2"/>
        <v>7682.9502585876889</v>
      </c>
      <c r="L24" s="29">
        <f t="shared" si="2"/>
        <v>8628.2035516910782</v>
      </c>
      <c r="M24" s="29">
        <f t="shared" si="2"/>
        <v>9398.562884478848</v>
      </c>
    </row>
    <row r="25" spans="1:13" ht="13.5" hidden="1" thickTop="1" x14ac:dyDescent="0.2">
      <c r="A25" s="19"/>
      <c r="E25" s="19" t="s">
        <v>37</v>
      </c>
      <c r="G25" s="28">
        <f>6361532/1000</f>
        <v>6361.5320000000002</v>
      </c>
      <c r="H25" s="28">
        <f>6401183/1000</f>
        <v>6401.183</v>
      </c>
      <c r="I25" s="28">
        <f>6674254/1000</f>
        <v>6674.2539999999999</v>
      </c>
      <c r="J25" s="28">
        <f>7029496/1000</f>
        <v>7029.4960000000001</v>
      </c>
      <c r="K25" s="28">
        <f>7682951/1000</f>
        <v>7682.951</v>
      </c>
      <c r="L25" s="28">
        <f>8628204/1000</f>
        <v>8628.2039999999997</v>
      </c>
      <c r="M25" s="28">
        <f>9398633/1000</f>
        <v>9398.6329999999998</v>
      </c>
    </row>
    <row r="26" spans="1:13" hidden="1" x14ac:dyDescent="0.2">
      <c r="G26" s="35" t="s">
        <v>38</v>
      </c>
      <c r="H26" s="35"/>
      <c r="I26" s="35"/>
      <c r="J26" s="35"/>
      <c r="K26" s="35"/>
      <c r="L26" s="35"/>
      <c r="M26" s="35"/>
    </row>
    <row r="27" spans="1:13" hidden="1" x14ac:dyDescent="0.2">
      <c r="G27" s="35"/>
      <c r="H27" s="35"/>
      <c r="I27" s="35"/>
      <c r="J27" s="35"/>
      <c r="K27" s="35"/>
      <c r="L27" s="35"/>
      <c r="M27" s="35"/>
    </row>
    <row r="28" spans="1:13" hidden="1" x14ac:dyDescent="0.2">
      <c r="A28" s="22" t="s">
        <v>1</v>
      </c>
    </row>
    <row r="29" spans="1:13" hidden="1" x14ac:dyDescent="0.2">
      <c r="A29" s="30" t="s">
        <v>0</v>
      </c>
      <c r="C29" s="18" t="s">
        <v>39</v>
      </c>
    </row>
    <row r="30" spans="1:13" hidden="1" x14ac:dyDescent="0.2">
      <c r="C30" s="18" t="s">
        <v>40</v>
      </c>
    </row>
    <row r="31" spans="1:13" hidden="1" x14ac:dyDescent="0.2">
      <c r="C31" s="18" t="s">
        <v>41</v>
      </c>
    </row>
    <row r="32" spans="1:13" hidden="1" x14ac:dyDescent="0.2">
      <c r="C32" s="18" t="s">
        <v>42</v>
      </c>
    </row>
    <row r="33" spans="3:3" hidden="1" x14ac:dyDescent="0.2">
      <c r="C33" s="18" t="s">
        <v>43</v>
      </c>
    </row>
    <row r="34" spans="3:3" hidden="1" x14ac:dyDescent="0.2">
      <c r="C34" s="18" t="s">
        <v>44</v>
      </c>
    </row>
    <row r="35" spans="3:3" hidden="1" x14ac:dyDescent="0.2">
      <c r="C35" s="18" t="s">
        <v>45</v>
      </c>
    </row>
    <row r="36" spans="3:3" ht="13.5" thickTop="1" x14ac:dyDescent="0.2"/>
  </sheetData>
  <mergeCells count="2">
    <mergeCell ref="A6:M6"/>
    <mergeCell ref="G26:M27"/>
  </mergeCells>
  <pageMargins left="0.7" right="0.7" top="0.75" bottom="0.75" header="0.3" footer="0.3"/>
  <pageSetup orientation="landscape" r:id="rId1"/>
  <headerFooter>
    <oddHeader>&amp;R&amp;"Arial,Regular"&amp;10Filed: 2022-10-31
EB-2022-0200
Exhibit 2
Tab 2
Schedule 1
Attachment 1
Page 1 of 4</oddHeader>
  </headerFooter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59304-66A1-443C-A7A3-409521C06A95}">
  <dimension ref="A3:O37"/>
  <sheetViews>
    <sheetView view="pageLayout" zoomScale="90" zoomScaleNormal="100" zoomScalePageLayoutView="90" workbookViewId="0">
      <selection activeCell="C4" sqref="C4"/>
    </sheetView>
  </sheetViews>
  <sheetFormatPr defaultColWidth="101.42578125" defaultRowHeight="15" x14ac:dyDescent="0.25"/>
  <cols>
    <col min="1" max="1" width="5.5703125" style="31" bestFit="1" customWidth="1"/>
    <col min="2" max="2" width="1.42578125" style="31" customWidth="1"/>
    <col min="3" max="3" width="29.85546875" style="31" customWidth="1"/>
    <col min="4" max="4" width="1.42578125" style="31" customWidth="1"/>
    <col min="5" max="5" width="8.5703125" style="31" customWidth="1"/>
    <col min="6" max="6" width="1.42578125" style="31" customWidth="1"/>
    <col min="7" max="13" width="10.42578125" style="31" customWidth="1"/>
    <col min="14" max="15" width="3.42578125" style="31" customWidth="1"/>
    <col min="16" max="16384" width="101.42578125" style="31"/>
  </cols>
  <sheetData>
    <row r="3" spans="1:15" x14ac:dyDescent="0.25">
      <c r="A3" s="18"/>
      <c r="B3" s="18"/>
      <c r="C3" s="18"/>
      <c r="D3" s="18"/>
      <c r="E3" s="19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x14ac:dyDescent="0.25">
      <c r="A4" s="18"/>
      <c r="B4" s="18"/>
      <c r="C4" s="18"/>
      <c r="D4" s="18"/>
      <c r="E4" s="19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5" x14ac:dyDescent="0.25">
      <c r="A5" s="18"/>
      <c r="B5" s="18"/>
      <c r="C5" s="18"/>
      <c r="D5" s="18"/>
      <c r="E5" s="19"/>
      <c r="F5" s="18"/>
      <c r="G5" s="18"/>
      <c r="H5" s="18"/>
      <c r="I5" s="18"/>
      <c r="J5" s="18"/>
      <c r="K5" s="18"/>
      <c r="L5" s="18"/>
      <c r="M5" s="18"/>
      <c r="N5" s="18"/>
      <c r="O5" s="18"/>
    </row>
    <row r="6" spans="1:15" s="23" customFormat="1" ht="12.75" x14ac:dyDescent="0.2">
      <c r="A6" s="32" t="s">
        <v>22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</row>
    <row r="7" spans="1:15" x14ac:dyDescent="0.25">
      <c r="A7" s="18"/>
      <c r="B7" s="18"/>
      <c r="C7" s="18"/>
      <c r="D7" s="18"/>
      <c r="E7" s="19"/>
      <c r="F7" s="18"/>
      <c r="G7" s="18"/>
      <c r="H7" s="18"/>
      <c r="I7" s="18"/>
      <c r="J7" s="18"/>
      <c r="K7" s="18"/>
      <c r="L7" s="18"/>
      <c r="M7" s="18"/>
      <c r="N7" s="18"/>
      <c r="O7" s="18"/>
    </row>
    <row r="8" spans="1:15" s="22" customFormat="1" ht="12.75" x14ac:dyDescent="0.2">
      <c r="E8" s="24"/>
      <c r="G8" s="24">
        <v>2013</v>
      </c>
      <c r="H8" s="24">
        <v>2013</v>
      </c>
      <c r="I8" s="24">
        <v>2014</v>
      </c>
      <c r="J8" s="24">
        <v>2015</v>
      </c>
      <c r="K8" s="24">
        <v>2016</v>
      </c>
      <c r="L8" s="24">
        <v>2017</v>
      </c>
      <c r="M8" s="24">
        <v>2018</v>
      </c>
    </row>
    <row r="9" spans="1:15" s="25" customFormat="1" ht="25.5" x14ac:dyDescent="0.2">
      <c r="A9" s="20" t="s">
        <v>47</v>
      </c>
      <c r="C9" s="26" t="s">
        <v>19</v>
      </c>
      <c r="E9" s="20" t="s">
        <v>34</v>
      </c>
      <c r="G9" s="20" t="s">
        <v>46</v>
      </c>
      <c r="H9" s="20" t="s">
        <v>18</v>
      </c>
      <c r="I9" s="20" t="s">
        <v>18</v>
      </c>
      <c r="J9" s="20" t="s">
        <v>18</v>
      </c>
      <c r="K9" s="20" t="s">
        <v>18</v>
      </c>
      <c r="L9" s="20" t="s">
        <v>18</v>
      </c>
      <c r="M9" s="20" t="s">
        <v>18</v>
      </c>
    </row>
    <row r="10" spans="1:15" x14ac:dyDescent="0.25">
      <c r="A10" s="18"/>
      <c r="B10" s="18"/>
      <c r="C10" s="18"/>
      <c r="D10" s="18"/>
      <c r="E10" s="19"/>
      <c r="F10" s="18"/>
      <c r="G10" s="19" t="s">
        <v>17</v>
      </c>
      <c r="H10" s="19" t="s">
        <v>16</v>
      </c>
      <c r="I10" s="19" t="s">
        <v>15</v>
      </c>
      <c r="J10" s="19" t="s">
        <v>14</v>
      </c>
      <c r="K10" s="19" t="s">
        <v>13</v>
      </c>
      <c r="L10" s="19" t="s">
        <v>12</v>
      </c>
      <c r="M10" s="19" t="s">
        <v>35</v>
      </c>
      <c r="N10" s="27"/>
      <c r="O10" s="18"/>
    </row>
    <row r="11" spans="1:15" x14ac:dyDescent="0.25">
      <c r="A11" s="18"/>
      <c r="B11" s="18"/>
      <c r="C11" s="18"/>
      <c r="D11" s="18"/>
      <c r="E11" s="19"/>
      <c r="F11" s="18"/>
      <c r="G11" s="18"/>
      <c r="H11" s="18"/>
      <c r="I11" s="18"/>
      <c r="J11" s="18"/>
      <c r="K11" s="18"/>
      <c r="L11" s="18"/>
      <c r="M11" s="18"/>
      <c r="N11" s="18"/>
      <c r="O11" s="18"/>
    </row>
    <row r="12" spans="1:15" x14ac:dyDescent="0.25">
      <c r="A12" s="19">
        <v>1</v>
      </c>
      <c r="B12" s="18"/>
      <c r="C12" s="18" t="s">
        <v>21</v>
      </c>
      <c r="D12" s="18"/>
      <c r="E12" s="19" t="s">
        <v>9</v>
      </c>
      <c r="F12" s="18"/>
      <c r="G12" s="28">
        <v>-2519.1999999999998</v>
      </c>
      <c r="H12" s="28">
        <v>-2474.9</v>
      </c>
      <c r="I12" s="28">
        <v>-2552.1</v>
      </c>
      <c r="J12" s="28">
        <v>-2575</v>
      </c>
      <c r="K12" s="28">
        <v>-2587.4</v>
      </c>
      <c r="L12" s="28">
        <v>-2655.5</v>
      </c>
      <c r="M12" s="28">
        <v>-2734.5</v>
      </c>
      <c r="N12" s="18"/>
      <c r="O12" s="18"/>
    </row>
    <row r="13" spans="1:15" x14ac:dyDescent="0.25">
      <c r="A13" s="19">
        <f>A12+1</f>
        <v>2</v>
      </c>
      <c r="B13" s="18"/>
      <c r="C13" s="18" t="s">
        <v>7</v>
      </c>
      <c r="D13" s="18"/>
      <c r="E13" s="19" t="s">
        <v>9</v>
      </c>
      <c r="F13" s="18"/>
      <c r="G13" s="28">
        <v>-115</v>
      </c>
      <c r="H13" s="28">
        <v>-121.4</v>
      </c>
      <c r="I13" s="28">
        <v>-128.1</v>
      </c>
      <c r="J13" s="28">
        <v>-131.19999999999999</v>
      </c>
      <c r="K13" s="28">
        <v>-129.1</v>
      </c>
      <c r="L13" s="28">
        <v>-136.6</v>
      </c>
      <c r="M13" s="28">
        <v>-142</v>
      </c>
      <c r="N13" s="18"/>
      <c r="O13" s="18"/>
    </row>
    <row r="14" spans="1:15" x14ac:dyDescent="0.25">
      <c r="A14" s="19">
        <f>A13+1</f>
        <v>3</v>
      </c>
      <c r="B14" s="18"/>
      <c r="C14" s="18" t="s">
        <v>4</v>
      </c>
      <c r="D14" s="18"/>
      <c r="E14" s="19" t="s">
        <v>9</v>
      </c>
      <c r="F14" s="18"/>
      <c r="G14" s="28">
        <v>-169.2</v>
      </c>
      <c r="H14" s="28">
        <v>-159.1</v>
      </c>
      <c r="I14" s="28">
        <v>-220.5</v>
      </c>
      <c r="J14" s="28">
        <v>-274.8</v>
      </c>
      <c r="K14" s="28">
        <v>-300.8</v>
      </c>
      <c r="L14" s="28">
        <v>-335.9</v>
      </c>
      <c r="M14" s="28">
        <v>-402.9</v>
      </c>
      <c r="N14" s="18"/>
      <c r="O14" s="18"/>
    </row>
    <row r="15" spans="1:15" x14ac:dyDescent="0.25">
      <c r="A15" s="19">
        <f>A14+1</f>
        <v>4</v>
      </c>
      <c r="B15" s="18"/>
      <c r="C15" s="18" t="s">
        <v>10</v>
      </c>
      <c r="D15" s="18"/>
      <c r="E15" s="19" t="s">
        <v>9</v>
      </c>
      <c r="F15" s="18"/>
      <c r="G15" s="28">
        <v>-0.70000000000000007</v>
      </c>
      <c r="H15" s="28">
        <v>-0.5</v>
      </c>
      <c r="I15" s="28">
        <v>-9.9999999999999867E-2</v>
      </c>
      <c r="J15" s="28">
        <v>0.20000000000000018</v>
      </c>
      <c r="K15" s="28">
        <v>-9.9999999999999867E-2</v>
      </c>
      <c r="L15" s="28">
        <v>1.4999999999999998</v>
      </c>
      <c r="M15" s="28">
        <v>1.4999999999999998</v>
      </c>
      <c r="N15" s="18"/>
      <c r="O15" s="18"/>
    </row>
    <row r="16" spans="1:15" ht="15.75" thickBot="1" x14ac:dyDescent="0.3">
      <c r="A16" s="19">
        <v>5</v>
      </c>
      <c r="B16" s="18"/>
      <c r="C16" s="18" t="s">
        <v>2</v>
      </c>
      <c r="D16" s="18"/>
      <c r="E16" s="19"/>
      <c r="F16" s="18"/>
      <c r="G16" s="29">
        <f t="shared" ref="G16:M16" si="0">SUM(G12:G15)</f>
        <v>-2804.0999999999995</v>
      </c>
      <c r="H16" s="29">
        <f t="shared" si="0"/>
        <v>-2755.9</v>
      </c>
      <c r="I16" s="29">
        <f t="shared" si="0"/>
        <v>-2900.7999999999997</v>
      </c>
      <c r="J16" s="29">
        <f t="shared" si="0"/>
        <v>-2980.8</v>
      </c>
      <c r="K16" s="29">
        <f t="shared" si="0"/>
        <v>-3017.4</v>
      </c>
      <c r="L16" s="29">
        <f t="shared" si="0"/>
        <v>-3126.5</v>
      </c>
      <c r="M16" s="29">
        <f t="shared" si="0"/>
        <v>-3277.9</v>
      </c>
      <c r="N16" s="18"/>
      <c r="O16" s="18"/>
    </row>
    <row r="17" spans="1:15" ht="15.75" thickTop="1" x14ac:dyDescent="0.25">
      <c r="A17" s="19"/>
      <c r="B17" s="18"/>
      <c r="C17" s="18"/>
      <c r="D17" s="18"/>
      <c r="E17" s="19"/>
      <c r="F17" s="18"/>
      <c r="G17" s="28"/>
      <c r="H17" s="28"/>
      <c r="I17" s="28"/>
      <c r="J17" s="28"/>
      <c r="K17" s="28"/>
      <c r="L17" s="28"/>
      <c r="M17" s="28"/>
      <c r="N17" s="18"/>
      <c r="O17" s="18"/>
    </row>
    <row r="18" spans="1:15" ht="14.45" customHeight="1" x14ac:dyDescent="0.25">
      <c r="A18" s="19">
        <f>A16+1</f>
        <v>6</v>
      </c>
      <c r="B18" s="18"/>
      <c r="C18" s="18" t="s">
        <v>36</v>
      </c>
      <c r="D18" s="18"/>
      <c r="E18" s="19" t="s">
        <v>3</v>
      </c>
      <c r="F18" s="18"/>
      <c r="G18" s="28">
        <v>-1709.4951375862029</v>
      </c>
      <c r="H18" s="28">
        <v>-1688.2889249266664</v>
      </c>
      <c r="I18" s="28">
        <v>-1752.6784991974998</v>
      </c>
      <c r="J18" s="28">
        <v>-1828.7589147925</v>
      </c>
      <c r="K18" s="28">
        <v>-1921.5781487837501</v>
      </c>
      <c r="L18" s="28">
        <v>-2024.5179012612496</v>
      </c>
      <c r="M18" s="28">
        <v>-2125.2156201416669</v>
      </c>
      <c r="N18" s="18"/>
      <c r="O18" s="18"/>
    </row>
    <row r="19" spans="1:15" x14ac:dyDescent="0.25">
      <c r="A19" s="19">
        <f t="shared" ref="A19:A24" si="1">A18+1</f>
        <v>7</v>
      </c>
      <c r="B19" s="18"/>
      <c r="C19" s="18" t="s">
        <v>8</v>
      </c>
      <c r="D19" s="18"/>
      <c r="E19" s="19" t="s">
        <v>3</v>
      </c>
      <c r="F19" s="18"/>
      <c r="G19" s="28">
        <v>-679.15475536101565</v>
      </c>
      <c r="H19" s="28">
        <v>-689.49307646166687</v>
      </c>
      <c r="I19" s="28">
        <v>-724.76316579416664</v>
      </c>
      <c r="J19" s="28">
        <v>-767.59199077250003</v>
      </c>
      <c r="K19" s="28">
        <v>-819.90125789208344</v>
      </c>
      <c r="L19" s="28">
        <v>-882.25833805208379</v>
      </c>
      <c r="M19" s="28">
        <v>-953.43623737041639</v>
      </c>
      <c r="N19" s="18"/>
      <c r="O19" s="18"/>
    </row>
    <row r="20" spans="1:15" x14ac:dyDescent="0.25">
      <c r="A20" s="19">
        <f t="shared" si="1"/>
        <v>8</v>
      </c>
      <c r="B20" s="18"/>
      <c r="C20" s="18" t="s">
        <v>7</v>
      </c>
      <c r="D20" s="18"/>
      <c r="E20" s="19" t="s">
        <v>3</v>
      </c>
      <c r="F20" s="18"/>
      <c r="G20" s="28">
        <v>-226.37132123144966</v>
      </c>
      <c r="H20" s="28">
        <v>-245.68775777249999</v>
      </c>
      <c r="I20" s="28">
        <v>-256.63040754333332</v>
      </c>
      <c r="J20" s="28">
        <v>-269.56757796333329</v>
      </c>
      <c r="K20" s="28">
        <v>-279.65943464750001</v>
      </c>
      <c r="L20" s="28">
        <v>-292.67011027458335</v>
      </c>
      <c r="M20" s="28">
        <v>-293.0041344175001</v>
      </c>
      <c r="N20" s="18"/>
      <c r="O20" s="18"/>
    </row>
    <row r="21" spans="1:15" x14ac:dyDescent="0.25">
      <c r="A21" s="19">
        <f t="shared" si="1"/>
        <v>9</v>
      </c>
      <c r="B21" s="18"/>
      <c r="C21" s="18" t="s">
        <v>6</v>
      </c>
      <c r="D21" s="18"/>
      <c r="E21" s="19" t="s">
        <v>3</v>
      </c>
      <c r="F21" s="18"/>
      <c r="G21" s="28">
        <v>-11.221291666666666</v>
      </c>
      <c r="H21" s="28">
        <v>-10.881680088333335</v>
      </c>
      <c r="I21" s="28">
        <v>-11.344657688750001</v>
      </c>
      <c r="J21" s="28">
        <v>-11.971205705000006</v>
      </c>
      <c r="K21" s="28">
        <v>-12.833013579583337</v>
      </c>
      <c r="L21" s="28">
        <v>-13.743949124999999</v>
      </c>
      <c r="M21" s="28">
        <v>-14.718930195416661</v>
      </c>
      <c r="N21" s="18"/>
      <c r="O21" s="18"/>
    </row>
    <row r="22" spans="1:15" x14ac:dyDescent="0.25">
      <c r="A22" s="19">
        <f t="shared" si="1"/>
        <v>10</v>
      </c>
      <c r="B22" s="18"/>
      <c r="C22" s="18" t="s">
        <v>5</v>
      </c>
      <c r="D22" s="18"/>
      <c r="E22" s="19" t="s">
        <v>3</v>
      </c>
      <c r="F22" s="18"/>
      <c r="G22" s="28">
        <v>-6.1922083333333333</v>
      </c>
      <c r="H22" s="28">
        <v>-6.1825401466666676</v>
      </c>
      <c r="I22" s="28">
        <v>-6.3322933445833334</v>
      </c>
      <c r="J22" s="28">
        <v>-6.4925170754166661</v>
      </c>
      <c r="K22" s="28">
        <v>-6.636558025416667</v>
      </c>
      <c r="L22" s="28">
        <v>-4.6106136775000017</v>
      </c>
      <c r="M22" s="28">
        <v>-1.0631594900000003</v>
      </c>
      <c r="N22" s="18"/>
      <c r="O22" s="18"/>
    </row>
    <row r="23" spans="1:15" x14ac:dyDescent="0.25">
      <c r="A23" s="19">
        <f t="shared" si="1"/>
        <v>11</v>
      </c>
      <c r="B23" s="18"/>
      <c r="C23" s="18" t="s">
        <v>4</v>
      </c>
      <c r="D23" s="18"/>
      <c r="E23" s="19" t="s">
        <v>3</v>
      </c>
      <c r="F23" s="18"/>
      <c r="G23" s="28">
        <v>-121.71011915466529</v>
      </c>
      <c r="H23" s="28">
        <v>-105.67736628166509</v>
      </c>
      <c r="I23" s="28">
        <v>-117.193444907632</v>
      </c>
      <c r="J23" s="28">
        <v>-110.4323369620864</v>
      </c>
      <c r="K23" s="28">
        <v>-108.55657737455672</v>
      </c>
      <c r="L23" s="28">
        <v>-129.66810711280237</v>
      </c>
      <c r="M23" s="28">
        <v>-136.80112453495164</v>
      </c>
      <c r="N23" s="18"/>
      <c r="O23" s="18"/>
    </row>
    <row r="24" spans="1:15" ht="15.75" thickBot="1" x14ac:dyDescent="0.3">
      <c r="A24" s="19">
        <f t="shared" si="1"/>
        <v>12</v>
      </c>
      <c r="B24" s="18"/>
      <c r="C24" s="18" t="s">
        <v>2</v>
      </c>
      <c r="D24" s="18"/>
      <c r="E24" s="19"/>
      <c r="F24" s="18"/>
      <c r="G24" s="29">
        <f>SUM(G18:G23)</f>
        <v>-2754.1448333333337</v>
      </c>
      <c r="H24" s="29">
        <f t="shared" ref="H24:M24" si="2">SUM(H18:H23)</f>
        <v>-2746.2113456774982</v>
      </c>
      <c r="I24" s="29">
        <f t="shared" si="2"/>
        <v>-2868.9424684759651</v>
      </c>
      <c r="J24" s="29">
        <f t="shared" si="2"/>
        <v>-2994.814543270837</v>
      </c>
      <c r="K24" s="29">
        <f t="shared" si="2"/>
        <v>-3149.1649903028901</v>
      </c>
      <c r="L24" s="29">
        <f t="shared" si="2"/>
        <v>-3347.4690195032194</v>
      </c>
      <c r="M24" s="29">
        <f t="shared" si="2"/>
        <v>-3524.2392061499522</v>
      </c>
      <c r="N24" s="18"/>
      <c r="O24" s="18"/>
    </row>
    <row r="25" spans="1:15" ht="15.75" hidden="1" thickTop="1" x14ac:dyDescent="0.25">
      <c r="A25" s="18"/>
      <c r="B25" s="18"/>
      <c r="C25" s="18"/>
      <c r="D25" s="18"/>
      <c r="E25" s="19" t="s">
        <v>37</v>
      </c>
      <c r="F25" s="18"/>
      <c r="G25" s="28">
        <f>-2754070/1000</f>
        <v>-2754.07</v>
      </c>
      <c r="H25" s="28">
        <f>-2746177/1000</f>
        <v>-2746.1770000000001</v>
      </c>
      <c r="I25" s="28">
        <f>-2868946/1000</f>
        <v>-2868.9459999999999</v>
      </c>
      <c r="J25" s="28">
        <f>-2994815/1000</f>
        <v>-2994.8150000000001</v>
      </c>
      <c r="K25" s="28">
        <f>-3149165/1000</f>
        <v>-3149.165</v>
      </c>
      <c r="L25" s="28">
        <f>-3347472/1000</f>
        <v>-3347.4720000000002</v>
      </c>
      <c r="M25" s="28">
        <f>-3524240/1000</f>
        <v>-3524.24</v>
      </c>
      <c r="N25" s="18"/>
      <c r="O25" s="18"/>
    </row>
    <row r="26" spans="1:15" hidden="1" x14ac:dyDescent="0.25">
      <c r="A26" s="18"/>
      <c r="B26" s="18"/>
      <c r="C26" s="18"/>
      <c r="D26" s="18"/>
      <c r="E26" s="19"/>
      <c r="F26" s="18"/>
      <c r="G26" s="35" t="s">
        <v>38</v>
      </c>
      <c r="H26" s="35"/>
      <c r="I26" s="35"/>
      <c r="J26" s="35"/>
      <c r="K26" s="35"/>
      <c r="L26" s="35"/>
      <c r="M26" s="35"/>
      <c r="N26" s="18"/>
      <c r="O26" s="18"/>
    </row>
    <row r="27" spans="1:15" hidden="1" x14ac:dyDescent="0.25">
      <c r="A27" s="18"/>
      <c r="B27" s="18"/>
      <c r="C27" s="18"/>
      <c r="D27" s="18"/>
      <c r="E27" s="19"/>
      <c r="F27" s="18"/>
      <c r="G27" s="35"/>
      <c r="H27" s="35"/>
      <c r="I27" s="35"/>
      <c r="J27" s="35"/>
      <c r="K27" s="35"/>
      <c r="L27" s="35"/>
      <c r="M27" s="35"/>
      <c r="N27" s="18"/>
      <c r="O27" s="18"/>
    </row>
    <row r="28" spans="1:15" hidden="1" x14ac:dyDescent="0.25">
      <c r="A28" s="22" t="s">
        <v>1</v>
      </c>
      <c r="B28" s="18"/>
      <c r="C28" s="18"/>
      <c r="D28" s="18"/>
      <c r="E28" s="19"/>
      <c r="F28" s="18"/>
      <c r="G28" s="18"/>
      <c r="H28" s="18"/>
      <c r="I28" s="18"/>
      <c r="J28" s="18"/>
      <c r="K28" s="18"/>
      <c r="L28" s="18"/>
      <c r="M28" s="33"/>
      <c r="N28" s="18"/>
      <c r="O28" s="18"/>
    </row>
    <row r="29" spans="1:15" hidden="1" x14ac:dyDescent="0.25">
      <c r="A29" s="30" t="s">
        <v>0</v>
      </c>
      <c r="B29" s="18"/>
      <c r="C29" s="18" t="s">
        <v>39</v>
      </c>
      <c r="D29" s="18"/>
      <c r="E29" s="19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1:15" hidden="1" x14ac:dyDescent="0.25">
      <c r="A30" s="18"/>
      <c r="B30" s="18"/>
      <c r="C30" s="18" t="s">
        <v>40</v>
      </c>
      <c r="D30" s="18"/>
      <c r="E30" s="19"/>
      <c r="F30" s="18"/>
      <c r="G30" s="18"/>
      <c r="H30" s="18"/>
      <c r="I30" s="18"/>
      <c r="J30" s="18"/>
      <c r="K30" s="18"/>
      <c r="L30" s="18"/>
      <c r="M30" s="18"/>
      <c r="N30" s="18"/>
      <c r="O30" s="18"/>
    </row>
    <row r="31" spans="1:15" hidden="1" x14ac:dyDescent="0.25">
      <c r="A31" s="18"/>
      <c r="B31" s="18"/>
      <c r="C31" s="18" t="s">
        <v>41</v>
      </c>
      <c r="D31" s="18"/>
      <c r="E31" s="19"/>
      <c r="F31" s="18"/>
      <c r="G31" s="18"/>
      <c r="H31" s="18"/>
      <c r="I31" s="18"/>
      <c r="J31" s="18"/>
      <c r="K31" s="18"/>
      <c r="L31" s="18"/>
      <c r="M31" s="18"/>
      <c r="N31" s="18"/>
      <c r="O31" s="18"/>
    </row>
    <row r="32" spans="1:15" hidden="1" x14ac:dyDescent="0.25">
      <c r="A32" s="18"/>
      <c r="B32" s="18"/>
      <c r="C32" s="18" t="s">
        <v>42</v>
      </c>
      <c r="D32" s="18"/>
      <c r="E32" s="19"/>
      <c r="F32" s="18"/>
      <c r="G32" s="18"/>
      <c r="H32" s="18"/>
      <c r="I32" s="18"/>
      <c r="J32" s="18"/>
      <c r="K32" s="18"/>
      <c r="L32" s="18"/>
      <c r="M32" s="18"/>
      <c r="N32" s="18"/>
      <c r="O32" s="18"/>
    </row>
    <row r="33" spans="1:15" hidden="1" x14ac:dyDescent="0.25">
      <c r="A33" s="18"/>
      <c r="B33" s="18"/>
      <c r="C33" s="18" t="s">
        <v>43</v>
      </c>
      <c r="D33" s="18"/>
      <c r="E33" s="19"/>
      <c r="F33" s="18"/>
      <c r="G33" s="18"/>
      <c r="H33" s="18"/>
      <c r="I33" s="18"/>
      <c r="J33" s="18"/>
      <c r="K33" s="18"/>
      <c r="L33" s="18"/>
      <c r="M33" s="18"/>
      <c r="N33" s="18"/>
      <c r="O33" s="18"/>
    </row>
    <row r="34" spans="1:15" hidden="1" x14ac:dyDescent="0.25">
      <c r="A34" s="18"/>
      <c r="B34" s="18"/>
      <c r="C34" s="18" t="s">
        <v>44</v>
      </c>
      <c r="D34" s="18"/>
      <c r="E34" s="19"/>
      <c r="F34" s="18"/>
      <c r="G34" s="18"/>
      <c r="H34" s="18"/>
      <c r="I34" s="18"/>
      <c r="J34" s="18"/>
      <c r="K34" s="18"/>
      <c r="L34" s="18"/>
      <c r="M34" s="18"/>
      <c r="N34" s="18"/>
      <c r="O34" s="18"/>
    </row>
    <row r="35" spans="1:15" hidden="1" x14ac:dyDescent="0.25">
      <c r="A35" s="18"/>
      <c r="B35" s="18"/>
      <c r="C35" s="18" t="s">
        <v>45</v>
      </c>
      <c r="D35" s="18"/>
      <c r="E35" s="19"/>
      <c r="F35" s="18"/>
      <c r="G35" s="18"/>
      <c r="H35" s="18"/>
      <c r="I35" s="18"/>
      <c r="J35" s="18"/>
      <c r="K35" s="18"/>
      <c r="L35" s="18"/>
      <c r="M35" s="18"/>
      <c r="N35" s="18"/>
      <c r="O35" s="18"/>
    </row>
    <row r="36" spans="1:15" ht="15.75" thickTop="1" x14ac:dyDescent="0.25">
      <c r="A36" s="18"/>
      <c r="B36" s="18"/>
      <c r="C36" s="18"/>
      <c r="D36" s="18"/>
      <c r="E36" s="19"/>
      <c r="F36" s="18"/>
      <c r="G36" s="18"/>
      <c r="H36" s="18"/>
      <c r="I36" s="18"/>
      <c r="J36" s="18"/>
      <c r="K36" s="18"/>
      <c r="L36" s="18"/>
      <c r="M36" s="18"/>
      <c r="N36" s="18"/>
      <c r="O36" s="18"/>
    </row>
    <row r="37" spans="1:15" x14ac:dyDescent="0.25">
      <c r="A37" s="18"/>
      <c r="B37" s="18"/>
      <c r="C37" s="18"/>
      <c r="D37" s="18"/>
      <c r="E37" s="19"/>
      <c r="F37" s="18"/>
      <c r="G37" s="18"/>
      <c r="H37" s="18"/>
      <c r="I37" s="18"/>
      <c r="J37" s="18"/>
      <c r="K37" s="18"/>
      <c r="L37" s="18"/>
      <c r="M37" s="18"/>
      <c r="N37" s="18"/>
      <c r="O37" s="18"/>
    </row>
  </sheetData>
  <mergeCells count="1">
    <mergeCell ref="G26:M27"/>
  </mergeCells>
  <pageMargins left="0.7" right="0.7" top="0.75" bottom="0.75" header="0.3" footer="0.3"/>
  <pageSetup scale="98" orientation="landscape" r:id="rId1"/>
  <headerFooter>
    <oddHeader>&amp;R&amp;"Arial,Regular"&amp;10Filed: 2022-10-31
EB-2022-0200
Exhibit 2
Tab 2
Schedule 1
Attachment 1
Page 2 of 4</oddHeader>
  </headerFooter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28557-0BA8-4EE3-9A6C-D96D7515FE9B}">
  <dimension ref="A6:M41"/>
  <sheetViews>
    <sheetView view="pageLayout" zoomScale="90" zoomScaleNormal="100" zoomScalePageLayoutView="90" workbookViewId="0">
      <selection activeCell="H3" sqref="H3"/>
    </sheetView>
  </sheetViews>
  <sheetFormatPr defaultColWidth="101.42578125" defaultRowHeight="12.75" x14ac:dyDescent="0.2"/>
  <cols>
    <col min="1" max="1" width="5.5703125" style="1" bestFit="1" customWidth="1"/>
    <col min="2" max="2" width="1.42578125" style="1" customWidth="1"/>
    <col min="3" max="3" width="41.140625" style="1" customWidth="1"/>
    <col min="4" max="4" width="1.42578125" style="1" customWidth="1"/>
    <col min="5" max="5" width="16.85546875" style="2" customWidth="1"/>
    <col min="6" max="6" width="1.42578125" style="1" customWidth="1"/>
    <col min="7" max="12" width="10.42578125" style="1" customWidth="1"/>
    <col min="13" max="13" width="3.7109375" style="1" customWidth="1"/>
    <col min="14" max="16384" width="101.42578125" style="1"/>
  </cols>
  <sheetData>
    <row r="6" spans="1:13" s="14" customFormat="1" x14ac:dyDescent="0.2">
      <c r="A6" s="15" t="s">
        <v>20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8" spans="1:13" s="5" customFormat="1" x14ac:dyDescent="0.2">
      <c r="E8" s="13"/>
      <c r="G8" s="13">
        <v>2019</v>
      </c>
      <c r="H8" s="13">
        <v>2020</v>
      </c>
      <c r="I8" s="13">
        <v>2021</v>
      </c>
      <c r="J8" s="13">
        <v>2022</v>
      </c>
      <c r="K8" s="13">
        <v>2023</v>
      </c>
      <c r="L8" s="13">
        <v>2024</v>
      </c>
    </row>
    <row r="9" spans="1:13" s="10" customFormat="1" ht="25.5" x14ac:dyDescent="0.2">
      <c r="A9" s="11" t="s">
        <v>47</v>
      </c>
      <c r="C9" s="12" t="s">
        <v>19</v>
      </c>
      <c r="E9" s="20" t="s">
        <v>34</v>
      </c>
      <c r="G9" s="11" t="s">
        <v>18</v>
      </c>
      <c r="H9" s="11" t="s">
        <v>18</v>
      </c>
      <c r="I9" s="11" t="s">
        <v>18</v>
      </c>
      <c r="J9" s="11" t="s">
        <v>33</v>
      </c>
      <c r="K9" s="11" t="s">
        <v>32</v>
      </c>
      <c r="L9" s="11" t="s">
        <v>31</v>
      </c>
    </row>
    <row r="10" spans="1:13" x14ac:dyDescent="0.2">
      <c r="G10" s="2" t="s">
        <v>17</v>
      </c>
      <c r="H10" s="2" t="s">
        <v>16</v>
      </c>
      <c r="I10" s="2" t="s">
        <v>15</v>
      </c>
      <c r="J10" s="2" t="s">
        <v>14</v>
      </c>
      <c r="K10" s="2" t="s">
        <v>13</v>
      </c>
      <c r="L10" s="2" t="s">
        <v>12</v>
      </c>
      <c r="M10" s="16"/>
    </row>
    <row r="12" spans="1:13" x14ac:dyDescent="0.2">
      <c r="A12" s="2">
        <v>1</v>
      </c>
      <c r="C12" s="1" t="s">
        <v>21</v>
      </c>
      <c r="E12" s="2" t="s">
        <v>50</v>
      </c>
      <c r="G12" s="8">
        <v>8923.48</v>
      </c>
      <c r="H12" s="8">
        <v>9209.0565533941663</v>
      </c>
      <c r="I12" s="8">
        <v>9643.2282484916705</v>
      </c>
      <c r="J12" s="8">
        <v>10261.091152203238</v>
      </c>
      <c r="K12" s="8">
        <v>10746.325257245393</v>
      </c>
      <c r="L12" s="8"/>
    </row>
    <row r="13" spans="1:13" x14ac:dyDescent="0.2">
      <c r="A13" s="2">
        <f>A12+1</f>
        <v>2</v>
      </c>
      <c r="C13" s="1" t="s">
        <v>7</v>
      </c>
      <c r="E13" s="2" t="s">
        <v>9</v>
      </c>
      <c r="G13" s="8">
        <v>436.09999999999997</v>
      </c>
      <c r="H13" s="8">
        <v>442.21348546375003</v>
      </c>
      <c r="I13" s="8">
        <v>485.60368410536904</v>
      </c>
      <c r="J13" s="8">
        <v>568.02025450183032</v>
      </c>
      <c r="K13" s="8">
        <v>597.35838082086002</v>
      </c>
      <c r="L13" s="8"/>
    </row>
    <row r="14" spans="1:13" x14ac:dyDescent="0.2">
      <c r="A14" s="2">
        <f>A13+1</f>
        <v>3</v>
      </c>
      <c r="C14" s="1" t="s">
        <v>4</v>
      </c>
      <c r="E14" s="2" t="s">
        <v>9</v>
      </c>
      <c r="G14" s="8">
        <v>616.91</v>
      </c>
      <c r="H14" s="8">
        <v>657.88535250500013</v>
      </c>
      <c r="I14" s="8">
        <v>675.65624893015342</v>
      </c>
      <c r="J14" s="8">
        <v>599.50067880366839</v>
      </c>
      <c r="K14" s="8">
        <v>663.26379938593141</v>
      </c>
      <c r="L14" s="8"/>
    </row>
    <row r="15" spans="1:13" x14ac:dyDescent="0.2">
      <c r="A15" s="2">
        <f>A14+1</f>
        <v>4</v>
      </c>
      <c r="C15" s="1" t="s">
        <v>10</v>
      </c>
      <c r="E15" s="2" t="s">
        <v>9</v>
      </c>
      <c r="G15" s="8">
        <v>1.67</v>
      </c>
      <c r="H15" s="8">
        <v>1.6708610000000006</v>
      </c>
      <c r="I15" s="8">
        <v>1.6708610000000006</v>
      </c>
      <c r="J15" s="8">
        <v>1.6708610000000006</v>
      </c>
      <c r="K15" s="8">
        <v>1.6708610000000006</v>
      </c>
      <c r="L15" s="8"/>
    </row>
    <row r="16" spans="1:13" ht="13.5" thickBot="1" x14ac:dyDescent="0.25">
      <c r="A16" s="2">
        <f>A15+1</f>
        <v>5</v>
      </c>
      <c r="C16" s="1" t="s">
        <v>2</v>
      </c>
      <c r="G16" s="7">
        <f>SUM(G12:G15)</f>
        <v>9978.16</v>
      </c>
      <c r="H16" s="7">
        <f>SUM(H12:H15)</f>
        <v>10310.826252362916</v>
      </c>
      <c r="I16" s="7">
        <f>SUM(I12:I15)</f>
        <v>10806.159042527193</v>
      </c>
      <c r="J16" s="7">
        <f>SUM(J12:J15)</f>
        <v>11430.282946508738</v>
      </c>
      <c r="K16" s="7">
        <f>SUM(K12:K15)</f>
        <v>12008.618298452186</v>
      </c>
      <c r="L16" s="8"/>
    </row>
    <row r="17" spans="1:13" ht="13.5" thickTop="1" x14ac:dyDescent="0.2">
      <c r="A17" s="2"/>
    </row>
    <row r="18" spans="1:13" x14ac:dyDescent="0.2">
      <c r="A18" s="2">
        <f>A16+1</f>
        <v>6</v>
      </c>
      <c r="C18" s="1" t="s">
        <v>30</v>
      </c>
      <c r="E18" s="2" t="s">
        <v>51</v>
      </c>
      <c r="G18" s="8">
        <v>3154.1600000000003</v>
      </c>
      <c r="H18" s="8">
        <v>3332.5551177966713</v>
      </c>
      <c r="I18" s="28">
        <v>3540.7867985071657</v>
      </c>
      <c r="J18" s="28">
        <v>3797.625988688847</v>
      </c>
      <c r="K18" s="28">
        <v>4027.4418617186484</v>
      </c>
      <c r="L18" s="28"/>
      <c r="M18" s="1" t="s">
        <v>54</v>
      </c>
    </row>
    <row r="19" spans="1:13" x14ac:dyDescent="0.2">
      <c r="A19" s="2">
        <f t="shared" ref="A19:A25" si="0">A18+1</f>
        <v>7</v>
      </c>
      <c r="C19" s="1" t="s">
        <v>29</v>
      </c>
      <c r="E19" s="2" t="s">
        <v>3</v>
      </c>
      <c r="G19" s="8">
        <v>1940.8600000000001</v>
      </c>
      <c r="H19" s="8">
        <v>2049.0403831595791</v>
      </c>
      <c r="I19" s="28">
        <v>2134.5778996274194</v>
      </c>
      <c r="J19" s="28">
        <v>2243.0604234595726</v>
      </c>
      <c r="K19" s="28">
        <v>2379.7020508044247</v>
      </c>
      <c r="L19" s="28"/>
      <c r="M19" s="1" t="s">
        <v>54</v>
      </c>
    </row>
    <row r="20" spans="1:13" x14ac:dyDescent="0.2">
      <c r="A20" s="2">
        <f t="shared" si="0"/>
        <v>8</v>
      </c>
      <c r="C20" s="1" t="s">
        <v>8</v>
      </c>
      <c r="E20" s="2" t="s">
        <v>3</v>
      </c>
      <c r="G20" s="8">
        <v>3491.72</v>
      </c>
      <c r="H20" s="8">
        <v>3636.8413990866666</v>
      </c>
      <c r="I20" s="28">
        <v>3767.4158121059713</v>
      </c>
      <c r="J20" s="28">
        <v>3916.5609818571888</v>
      </c>
      <c r="K20" s="28">
        <v>4107.1986241828645</v>
      </c>
      <c r="L20" s="28"/>
    </row>
    <row r="21" spans="1:13" x14ac:dyDescent="0.2">
      <c r="A21" s="2">
        <f t="shared" si="0"/>
        <v>9</v>
      </c>
      <c r="C21" s="1" t="s">
        <v>7</v>
      </c>
      <c r="E21" s="2" t="s">
        <v>3</v>
      </c>
      <c r="G21" s="8">
        <v>803.93</v>
      </c>
      <c r="H21" s="8">
        <v>812.27220987189366</v>
      </c>
      <c r="I21" s="28">
        <v>819.70297980375017</v>
      </c>
      <c r="J21" s="28">
        <v>809.77321311901687</v>
      </c>
      <c r="K21" s="28">
        <v>843.83428157272579</v>
      </c>
      <c r="L21" s="28"/>
    </row>
    <row r="22" spans="1:13" x14ac:dyDescent="0.2">
      <c r="A22" s="2">
        <f t="shared" si="0"/>
        <v>10</v>
      </c>
      <c r="C22" s="1" t="s">
        <v>6</v>
      </c>
      <c r="E22" s="2" t="s">
        <v>3</v>
      </c>
      <c r="G22" s="8">
        <v>31.92</v>
      </c>
      <c r="H22" s="8">
        <v>32.335470765416666</v>
      </c>
      <c r="I22" s="28">
        <v>31.990910750000005</v>
      </c>
      <c r="J22" s="28">
        <v>34.330573888946816</v>
      </c>
      <c r="K22" s="28">
        <v>37.667114576855681</v>
      </c>
      <c r="L22" s="28"/>
    </row>
    <row r="23" spans="1:13" x14ac:dyDescent="0.2">
      <c r="A23" s="2">
        <f t="shared" si="0"/>
        <v>11</v>
      </c>
      <c r="C23" s="1" t="s">
        <v>5</v>
      </c>
      <c r="E23" s="2" t="s">
        <v>3</v>
      </c>
      <c r="G23" s="8">
        <v>1.6700000000000002</v>
      </c>
      <c r="H23" s="8">
        <v>1.6698419899999997</v>
      </c>
      <c r="I23" s="28">
        <v>1.6698419899999997</v>
      </c>
      <c r="J23" s="28">
        <v>1.6682376902779299</v>
      </c>
      <c r="K23" s="28">
        <v>1.6627953833333331</v>
      </c>
      <c r="L23" s="28"/>
    </row>
    <row r="24" spans="1:13" x14ac:dyDescent="0.2">
      <c r="A24" s="2">
        <f t="shared" si="0"/>
        <v>12</v>
      </c>
      <c r="C24" s="1" t="s">
        <v>4</v>
      </c>
      <c r="E24" s="2" t="s">
        <v>3</v>
      </c>
      <c r="G24" s="8">
        <v>363.03999999999996</v>
      </c>
      <c r="H24" s="8">
        <v>406.51690369325354</v>
      </c>
      <c r="I24" s="28">
        <v>437.48491340529881</v>
      </c>
      <c r="J24" s="28">
        <v>429.95004785027913</v>
      </c>
      <c r="K24" s="28">
        <v>468.62985964037091</v>
      </c>
      <c r="L24" s="28"/>
    </row>
    <row r="25" spans="1:13" ht="13.5" thickBot="1" x14ac:dyDescent="0.25">
      <c r="A25" s="2">
        <f t="shared" si="0"/>
        <v>13</v>
      </c>
      <c r="C25" s="1" t="s">
        <v>2</v>
      </c>
      <c r="G25" s="7">
        <f>SUM(G18:G24)</f>
        <v>9787.2999999999993</v>
      </c>
      <c r="H25" s="7">
        <f>SUM(H18:H24)</f>
        <v>10271.231326363481</v>
      </c>
      <c r="I25" s="29">
        <f>SUM(I18:I24)</f>
        <v>10733.629156189605</v>
      </c>
      <c r="J25" s="29">
        <f>SUM(J18:J24)</f>
        <v>11232.969466554128</v>
      </c>
      <c r="K25" s="29">
        <f>SUM(K18:K24)</f>
        <v>11866.136587879226</v>
      </c>
      <c r="L25" s="28"/>
      <c r="M25" s="1" t="s">
        <v>54</v>
      </c>
    </row>
    <row r="26" spans="1:13" ht="13.5" thickTop="1" x14ac:dyDescent="0.2">
      <c r="A26" s="2"/>
      <c r="G26" s="8"/>
      <c r="H26" s="8"/>
      <c r="I26" s="28"/>
      <c r="J26" s="28"/>
      <c r="K26" s="28"/>
      <c r="L26" s="28"/>
    </row>
    <row r="27" spans="1:13" x14ac:dyDescent="0.2">
      <c r="A27" s="2">
        <f>A25+1</f>
        <v>14</v>
      </c>
      <c r="C27" s="1" t="s">
        <v>21</v>
      </c>
      <c r="E27" s="2" t="s">
        <v>27</v>
      </c>
      <c r="G27" s="8">
        <f>SUM(G12,G18:G19)</f>
        <v>14018.5</v>
      </c>
      <c r="H27" s="8">
        <f>SUM(H12,H18:H19)</f>
        <v>14590.652054350418</v>
      </c>
      <c r="I27" s="28">
        <f>SUM(I12,I18:I19)</f>
        <v>15318.592946626257</v>
      </c>
      <c r="J27" s="28">
        <f>SUM(J12,J18:J19)</f>
        <v>16301.777564351658</v>
      </c>
      <c r="K27" s="28">
        <f>SUM(K12,K18:K19)</f>
        <v>17153.469169768468</v>
      </c>
      <c r="L27" s="28">
        <v>17112.243445604712</v>
      </c>
      <c r="M27" s="1" t="s">
        <v>54</v>
      </c>
    </row>
    <row r="28" spans="1:13" x14ac:dyDescent="0.2">
      <c r="A28" s="2">
        <f>A27+1</f>
        <v>15</v>
      </c>
      <c r="C28" s="1" t="s">
        <v>8</v>
      </c>
      <c r="E28" s="2" t="s">
        <v>27</v>
      </c>
      <c r="G28" s="8">
        <f>G20</f>
        <v>3491.72</v>
      </c>
      <c r="H28" s="8">
        <f>H20</f>
        <v>3636.8413990866666</v>
      </c>
      <c r="I28" s="28">
        <f>I20</f>
        <v>3767.4158121059713</v>
      </c>
      <c r="J28" s="28">
        <f>J20</f>
        <v>3916.5609818571888</v>
      </c>
      <c r="K28" s="28">
        <f>K20</f>
        <v>4107.1986241828645</v>
      </c>
      <c r="L28" s="28">
        <v>5012.9360281691797</v>
      </c>
    </row>
    <row r="29" spans="1:13" x14ac:dyDescent="0.2">
      <c r="A29" s="2">
        <f>A28+1</f>
        <v>16</v>
      </c>
      <c r="C29" s="1" t="s">
        <v>28</v>
      </c>
      <c r="E29" s="2" t="s">
        <v>27</v>
      </c>
      <c r="G29" s="8">
        <f>SUM(G13,G21:G22)</f>
        <v>1271.95</v>
      </c>
      <c r="H29" s="8">
        <f>SUM(H13,H21:H22)</f>
        <v>1286.8211661010603</v>
      </c>
      <c r="I29" s="28">
        <f>SUM(I13,I21:I22)</f>
        <v>1337.2975746591192</v>
      </c>
      <c r="J29" s="28">
        <f>SUM(J13,J21:J22)</f>
        <v>1412.1240415097941</v>
      </c>
      <c r="K29" s="28">
        <f>SUM(K13,K21:K22)</f>
        <v>1478.8597769704415</v>
      </c>
      <c r="L29" s="28">
        <v>1602.8393897684236</v>
      </c>
    </row>
    <row r="30" spans="1:13" x14ac:dyDescent="0.2">
      <c r="A30" s="2">
        <f>A29+1</f>
        <v>17</v>
      </c>
      <c r="C30" s="1" t="s">
        <v>4</v>
      </c>
      <c r="E30" s="2" t="s">
        <v>27</v>
      </c>
      <c r="G30" s="8">
        <f>SUM(G14,G24)</f>
        <v>979.94999999999993</v>
      </c>
      <c r="H30" s="8">
        <f>SUM(H14,H24)</f>
        <v>1064.4022561982538</v>
      </c>
      <c r="I30" s="28">
        <f>SUM(I14,I24)</f>
        <v>1113.1411623354522</v>
      </c>
      <c r="J30" s="28">
        <f>SUM(J14,J24)</f>
        <v>1029.4507266539476</v>
      </c>
      <c r="K30" s="28">
        <f>SUM(K14,K24)</f>
        <v>1131.8936590263024</v>
      </c>
      <c r="L30" s="28">
        <v>1171.5191427671327</v>
      </c>
    </row>
    <row r="31" spans="1:13" x14ac:dyDescent="0.2">
      <c r="A31" s="2">
        <f>A30+1</f>
        <v>18</v>
      </c>
      <c r="C31" s="1" t="s">
        <v>10</v>
      </c>
      <c r="E31" s="2" t="s">
        <v>27</v>
      </c>
      <c r="G31" s="8">
        <f>SUM(G15,G23)</f>
        <v>3.34</v>
      </c>
      <c r="H31" s="8">
        <f>SUM(H15,H23)</f>
        <v>3.3407029900000005</v>
      </c>
      <c r="I31" s="28">
        <f>SUM(I15,I23)</f>
        <v>3.3407029900000005</v>
      </c>
      <c r="J31" s="28">
        <f>SUM(J15,J23)</f>
        <v>3.3390986902779307</v>
      </c>
      <c r="K31" s="28">
        <f>SUM(K15,K23)</f>
        <v>3.3336563833333335</v>
      </c>
      <c r="L31" s="28">
        <v>3.3336563833333335</v>
      </c>
    </row>
    <row r="32" spans="1:13" ht="13.5" thickBot="1" x14ac:dyDescent="0.25">
      <c r="A32" s="2">
        <f>A31+1</f>
        <v>19</v>
      </c>
      <c r="C32" s="1" t="s">
        <v>2</v>
      </c>
      <c r="G32" s="7">
        <f t="shared" ref="G32:L32" si="1">SUM(G27:G31)</f>
        <v>19765.460000000003</v>
      </c>
      <c r="H32" s="7">
        <f t="shared" si="1"/>
        <v>20582.057578726399</v>
      </c>
      <c r="I32" s="29">
        <f t="shared" si="1"/>
        <v>21539.788198716797</v>
      </c>
      <c r="J32" s="29">
        <f t="shared" si="1"/>
        <v>22663.252413062866</v>
      </c>
      <c r="K32" s="29">
        <f t="shared" si="1"/>
        <v>23874.754886331411</v>
      </c>
      <c r="L32" s="29">
        <f t="shared" si="1"/>
        <v>24902.871662692785</v>
      </c>
      <c r="M32" s="1" t="s">
        <v>54</v>
      </c>
    </row>
    <row r="33" spans="1:13" ht="13.5" thickTop="1" x14ac:dyDescent="0.2">
      <c r="A33" s="2"/>
      <c r="G33" s="8"/>
      <c r="H33" s="8"/>
      <c r="I33" s="8"/>
      <c r="J33" s="8"/>
      <c r="K33" s="8"/>
      <c r="L33" s="8"/>
    </row>
    <row r="34" spans="1:13" hidden="1" x14ac:dyDescent="0.2">
      <c r="A34" s="5" t="s">
        <v>1</v>
      </c>
    </row>
    <row r="35" spans="1:13" hidden="1" x14ac:dyDescent="0.2">
      <c r="A35" s="4" t="s">
        <v>0</v>
      </c>
      <c r="C35" s="9" t="s">
        <v>26</v>
      </c>
    </row>
    <row r="36" spans="1:13" hidden="1" x14ac:dyDescent="0.2">
      <c r="C36" s="9" t="s">
        <v>25</v>
      </c>
    </row>
    <row r="37" spans="1:13" hidden="1" x14ac:dyDescent="0.2">
      <c r="C37" s="9" t="s">
        <v>24</v>
      </c>
    </row>
    <row r="38" spans="1:13" hidden="1" x14ac:dyDescent="0.2">
      <c r="C38" s="18"/>
      <c r="D38" s="18"/>
      <c r="E38" s="19"/>
      <c r="F38" s="18"/>
      <c r="G38" s="18"/>
      <c r="H38" s="18"/>
      <c r="I38" s="18"/>
      <c r="J38" s="18"/>
      <c r="K38" s="18"/>
      <c r="L38" s="18"/>
      <c r="M38" s="18"/>
    </row>
    <row r="39" spans="1:13" x14ac:dyDescent="0.2">
      <c r="A39" s="1" t="s">
        <v>1</v>
      </c>
      <c r="E39" s="1"/>
    </row>
    <row r="40" spans="1:13" x14ac:dyDescent="0.2">
      <c r="A40" s="21" t="s">
        <v>0</v>
      </c>
      <c r="C40" s="1" t="s">
        <v>53</v>
      </c>
    </row>
    <row r="41" spans="1:13" x14ac:dyDescent="0.2">
      <c r="A41" s="21" t="s">
        <v>49</v>
      </c>
      <c r="C41" s="1" t="s">
        <v>52</v>
      </c>
    </row>
  </sheetData>
  <pageMargins left="0.7" right="0.7" top="0.75" bottom="0.75" header="0.3" footer="0.3"/>
  <pageSetup paperSize="5" orientation="landscape" r:id="rId1"/>
  <headerFooter>
    <oddHeader>&amp;R&amp;"Arial,Regular"&amp;10Updated: 2023-03-08
EB-2022-0200
Exhibit 2
Tab 2
Schedule 1
Attachment 1
Page 3 of 4</oddHeader>
  </headerFooter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CDB0D-4F9D-49E9-A10B-71355EA0273F}">
  <dimension ref="A5:M41"/>
  <sheetViews>
    <sheetView tabSelected="1" view="pageLayout" zoomScale="90" zoomScaleNormal="100" zoomScalePageLayoutView="90" workbookViewId="0">
      <selection activeCell="C2" sqref="C2"/>
    </sheetView>
  </sheetViews>
  <sheetFormatPr defaultColWidth="101.42578125" defaultRowHeight="12.75" x14ac:dyDescent="0.2"/>
  <cols>
    <col min="1" max="1" width="5.5703125" style="1" bestFit="1" customWidth="1"/>
    <col min="2" max="2" width="1.42578125" style="1" customWidth="1"/>
    <col min="3" max="3" width="36.85546875" style="1" customWidth="1"/>
    <col min="4" max="4" width="1.42578125" style="1" customWidth="1"/>
    <col min="5" max="5" width="11.5703125" style="2" customWidth="1"/>
    <col min="6" max="6" width="1.42578125" style="1" customWidth="1"/>
    <col min="7" max="12" width="10.42578125" style="1" customWidth="1"/>
    <col min="13" max="13" width="5" style="1" customWidth="1"/>
    <col min="14" max="16384" width="101.42578125" style="1"/>
  </cols>
  <sheetData>
    <row r="5" spans="1:13" ht="12" customHeight="1" x14ac:dyDescent="0.2"/>
    <row r="6" spans="1:13" s="14" customFormat="1" x14ac:dyDescent="0.2">
      <c r="A6" s="15" t="s">
        <v>22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8" spans="1:13" s="5" customFormat="1" x14ac:dyDescent="0.2">
      <c r="E8" s="13"/>
      <c r="G8" s="13">
        <v>2019</v>
      </c>
      <c r="H8" s="13">
        <v>2020</v>
      </c>
      <c r="I8" s="13">
        <v>2021</v>
      </c>
      <c r="J8" s="13">
        <v>2022</v>
      </c>
      <c r="K8" s="13">
        <v>2023</v>
      </c>
      <c r="L8" s="13">
        <v>2024</v>
      </c>
    </row>
    <row r="9" spans="1:13" s="10" customFormat="1" ht="25.5" x14ac:dyDescent="0.2">
      <c r="A9" s="11" t="s">
        <v>47</v>
      </c>
      <c r="C9" s="12" t="s">
        <v>19</v>
      </c>
      <c r="E9" s="20" t="s">
        <v>34</v>
      </c>
      <c r="G9" s="11" t="s">
        <v>18</v>
      </c>
      <c r="H9" s="11" t="s">
        <v>18</v>
      </c>
      <c r="I9" s="11" t="s">
        <v>18</v>
      </c>
      <c r="J9" s="11" t="s">
        <v>33</v>
      </c>
      <c r="K9" s="11" t="s">
        <v>32</v>
      </c>
      <c r="L9" s="11" t="s">
        <v>31</v>
      </c>
    </row>
    <row r="10" spans="1:13" x14ac:dyDescent="0.2">
      <c r="G10" s="2" t="s">
        <v>17</v>
      </c>
      <c r="H10" s="2" t="s">
        <v>16</v>
      </c>
      <c r="I10" s="2" t="s">
        <v>15</v>
      </c>
      <c r="J10" s="2" t="s">
        <v>14</v>
      </c>
      <c r="K10" s="2" t="s">
        <v>13</v>
      </c>
      <c r="L10" s="2" t="s">
        <v>12</v>
      </c>
      <c r="M10" s="9"/>
    </row>
    <row r="11" spans="1:13" x14ac:dyDescent="0.2">
      <c r="A11" s="2"/>
      <c r="G11" s="17"/>
      <c r="H11" s="17"/>
      <c r="I11" s="17"/>
      <c r="J11" s="17"/>
      <c r="K11" s="17"/>
      <c r="L11" s="17"/>
    </row>
    <row r="12" spans="1:13" x14ac:dyDescent="0.2">
      <c r="A12" s="2">
        <v>1</v>
      </c>
      <c r="C12" s="1" t="s">
        <v>11</v>
      </c>
      <c r="E12" s="2" t="s">
        <v>50</v>
      </c>
      <c r="G12" s="8">
        <v>-2866.37</v>
      </c>
      <c r="H12" s="8">
        <v>-2933.5284368348889</v>
      </c>
      <c r="I12" s="28">
        <v>-3071.5152608279955</v>
      </c>
      <c r="J12" s="28">
        <v>-3357.515866556435</v>
      </c>
      <c r="K12" s="28">
        <v>-3540.9893343144627</v>
      </c>
      <c r="L12" s="28"/>
      <c r="M12" s="1" t="s">
        <v>54</v>
      </c>
    </row>
    <row r="13" spans="1:13" x14ac:dyDescent="0.2">
      <c r="A13" s="2">
        <f>A12+1</f>
        <v>2</v>
      </c>
      <c r="C13" s="1" t="s">
        <v>7</v>
      </c>
      <c r="E13" s="2" t="s">
        <v>9</v>
      </c>
      <c r="G13" s="8">
        <v>-137.4</v>
      </c>
      <c r="H13" s="8">
        <v>-142.93662774083333</v>
      </c>
      <c r="I13" s="28">
        <v>-148.48917969916661</v>
      </c>
      <c r="J13" s="28">
        <v>-157.24181899284008</v>
      </c>
      <c r="K13" s="28">
        <v>-164.46117916236039</v>
      </c>
      <c r="L13" s="28"/>
    </row>
    <row r="14" spans="1:13" x14ac:dyDescent="0.2">
      <c r="A14" s="2">
        <f>A13+1</f>
        <v>3</v>
      </c>
      <c r="C14" s="1" t="s">
        <v>4</v>
      </c>
      <c r="E14" s="2" t="s">
        <v>9</v>
      </c>
      <c r="G14" s="8">
        <v>-439.09000000000003</v>
      </c>
      <c r="H14" s="8">
        <v>-480.25890947564653</v>
      </c>
      <c r="I14" s="28">
        <v>-504.89070888416666</v>
      </c>
      <c r="J14" s="28">
        <v>-428.21289775683323</v>
      </c>
      <c r="K14" s="28">
        <v>-486.24470714646401</v>
      </c>
      <c r="L14" s="28"/>
    </row>
    <row r="15" spans="1:13" x14ac:dyDescent="0.2">
      <c r="A15" s="2">
        <f>A14+1</f>
        <v>4</v>
      </c>
      <c r="C15" s="1" t="s">
        <v>10</v>
      </c>
      <c r="E15" s="2" t="s">
        <v>9</v>
      </c>
      <c r="G15" s="8">
        <v>-1.36</v>
      </c>
      <c r="H15" s="8">
        <v>-1.3927284800000008</v>
      </c>
      <c r="I15" s="28">
        <v>-1.4306570000000007</v>
      </c>
      <c r="J15" s="28">
        <v>-1.4526502737500002</v>
      </c>
      <c r="K15" s="28">
        <v>-1.4527819700000002</v>
      </c>
      <c r="L15" s="28"/>
    </row>
    <row r="16" spans="1:13" ht="13.5" thickBot="1" x14ac:dyDescent="0.25">
      <c r="A16" s="2">
        <f>A15+1</f>
        <v>5</v>
      </c>
      <c r="C16" s="1" t="s">
        <v>2</v>
      </c>
      <c r="G16" s="7">
        <f>SUM(G12:G15)</f>
        <v>-3444.2200000000003</v>
      </c>
      <c r="H16" s="7">
        <f>SUM(H12:H15)</f>
        <v>-3558.1167025313689</v>
      </c>
      <c r="I16" s="29">
        <f>SUM(I12:I15)</f>
        <v>-3726.3258064113284</v>
      </c>
      <c r="J16" s="29">
        <f>SUM(J12:J15)</f>
        <v>-3944.4232335798583</v>
      </c>
      <c r="K16" s="29">
        <f>SUM(K12:K15)</f>
        <v>-4193.1480025932869</v>
      </c>
      <c r="L16" s="28"/>
      <c r="M16" s="1" t="s">
        <v>54</v>
      </c>
    </row>
    <row r="17" spans="1:13" ht="13.5" thickTop="1" x14ac:dyDescent="0.2">
      <c r="A17" s="2"/>
      <c r="I17" s="18"/>
      <c r="J17" s="18"/>
      <c r="K17" s="18"/>
      <c r="L17" s="18"/>
    </row>
    <row r="18" spans="1:13" x14ac:dyDescent="0.2">
      <c r="A18" s="2">
        <f>A16+1</f>
        <v>6</v>
      </c>
      <c r="C18" s="1" t="s">
        <v>30</v>
      </c>
      <c r="E18" s="2" t="s">
        <v>51</v>
      </c>
      <c r="G18" s="8">
        <v>-1370.27</v>
      </c>
      <c r="H18" s="8">
        <v>-1441.1138726862955</v>
      </c>
      <c r="I18" s="28">
        <v>-1515.5440685283177</v>
      </c>
      <c r="J18" s="28">
        <v>-1590.2018444130717</v>
      </c>
      <c r="K18" s="28">
        <v>-1660.7401704666884</v>
      </c>
      <c r="L18" s="28"/>
      <c r="M18" s="1" t="s">
        <v>54</v>
      </c>
    </row>
    <row r="19" spans="1:13" x14ac:dyDescent="0.2">
      <c r="A19" s="2">
        <f t="shared" ref="A19:A25" si="0">A18+1</f>
        <v>7</v>
      </c>
      <c r="C19" s="1" t="s">
        <v>29</v>
      </c>
      <c r="E19" s="2" t="s">
        <v>3</v>
      </c>
      <c r="G19" s="8">
        <v>-870.46000000000015</v>
      </c>
      <c r="H19" s="8">
        <v>-923.76595009912137</v>
      </c>
      <c r="I19" s="28">
        <v>-980.12221518043214</v>
      </c>
      <c r="J19" s="28">
        <v>-1037.2578046958372</v>
      </c>
      <c r="K19" s="28">
        <v>-1094.7440608152149</v>
      </c>
      <c r="L19" s="28"/>
      <c r="M19" s="1" t="s">
        <v>54</v>
      </c>
    </row>
    <row r="20" spans="1:13" x14ac:dyDescent="0.2">
      <c r="A20" s="2">
        <f t="shared" si="0"/>
        <v>8</v>
      </c>
      <c r="C20" s="1" t="s">
        <v>8</v>
      </c>
      <c r="E20" s="2" t="s">
        <v>3</v>
      </c>
      <c r="G20" s="8">
        <v>-1023.0899999999999</v>
      </c>
      <c r="H20" s="8">
        <v>-1104.3934936370836</v>
      </c>
      <c r="I20" s="28">
        <v>-1188.626009990139</v>
      </c>
      <c r="J20" s="28">
        <v>-1276.1256251181474</v>
      </c>
      <c r="K20" s="28">
        <v>-1364.8541574262683</v>
      </c>
      <c r="L20" s="28"/>
    </row>
    <row r="21" spans="1:13" x14ac:dyDescent="0.2">
      <c r="A21" s="2">
        <f t="shared" si="0"/>
        <v>9</v>
      </c>
      <c r="C21" s="1" t="s">
        <v>7</v>
      </c>
      <c r="E21" s="2" t="s">
        <v>3</v>
      </c>
      <c r="G21" s="8">
        <v>-298.17</v>
      </c>
      <c r="H21" s="8">
        <v>-316.83460586874997</v>
      </c>
      <c r="I21" s="28">
        <v>-335.38831917958333</v>
      </c>
      <c r="J21" s="28">
        <v>-349.64555527061134</v>
      </c>
      <c r="K21" s="28">
        <v>-362.38213082099651</v>
      </c>
      <c r="L21" s="28"/>
    </row>
    <row r="22" spans="1:13" x14ac:dyDescent="0.2">
      <c r="A22" s="2">
        <f t="shared" si="0"/>
        <v>10</v>
      </c>
      <c r="C22" s="1" t="s">
        <v>6</v>
      </c>
      <c r="E22" s="2" t="s">
        <v>3</v>
      </c>
      <c r="G22" s="8">
        <v>-15.750000000000002</v>
      </c>
      <c r="H22" s="8">
        <v>-16.786394288333337</v>
      </c>
      <c r="I22" s="28">
        <v>-17.760561513749998</v>
      </c>
      <c r="J22" s="28">
        <v>-18.739880775738978</v>
      </c>
      <c r="K22" s="28">
        <v>-19.865741096658486</v>
      </c>
      <c r="L22" s="28"/>
    </row>
    <row r="23" spans="1:13" x14ac:dyDescent="0.2">
      <c r="A23" s="2">
        <f t="shared" si="0"/>
        <v>11</v>
      </c>
      <c r="C23" s="1" t="s">
        <v>5</v>
      </c>
      <c r="E23" s="2" t="s">
        <v>3</v>
      </c>
      <c r="G23" s="8">
        <v>-1.1299999999999999</v>
      </c>
      <c r="H23" s="8">
        <v>-1.1924349099999998</v>
      </c>
      <c r="I23" s="28">
        <v>-1.2648540733333333</v>
      </c>
      <c r="J23" s="28">
        <v>-1.4797137352779295</v>
      </c>
      <c r="K23" s="28">
        <v>-1.4744958633333332</v>
      </c>
      <c r="L23" s="28"/>
    </row>
    <row r="24" spans="1:13" x14ac:dyDescent="0.2">
      <c r="A24" s="2">
        <f t="shared" si="0"/>
        <v>12</v>
      </c>
      <c r="C24" s="1" t="s">
        <v>4</v>
      </c>
      <c r="E24" s="2" t="s">
        <v>3</v>
      </c>
      <c r="G24" s="8">
        <v>-165.60999999999999</v>
      </c>
      <c r="H24" s="8">
        <v>-209.03776274051907</v>
      </c>
      <c r="I24" s="28">
        <v>-240.8840665651382</v>
      </c>
      <c r="J24" s="28">
        <v>-199.93744731332856</v>
      </c>
      <c r="K24" s="28">
        <v>-226.84390717290111</v>
      </c>
      <c r="L24" s="28"/>
    </row>
    <row r="25" spans="1:13" ht="13.5" thickBot="1" x14ac:dyDescent="0.25">
      <c r="A25" s="2">
        <f t="shared" si="0"/>
        <v>13</v>
      </c>
      <c r="C25" s="1" t="s">
        <v>2</v>
      </c>
      <c r="G25" s="7">
        <f>SUM(G18:G24)</f>
        <v>-3744.48</v>
      </c>
      <c r="H25" s="7">
        <f>SUM(H18:H24)</f>
        <v>-4013.1245142301022</v>
      </c>
      <c r="I25" s="29">
        <f>SUM(I18:I24)</f>
        <v>-4279.5900950306941</v>
      </c>
      <c r="J25" s="29">
        <f>SUM(J18:J24)</f>
        <v>-4473.3878713220129</v>
      </c>
      <c r="K25" s="29">
        <f>SUM(K18:K24)</f>
        <v>-4730.9046636620615</v>
      </c>
      <c r="L25" s="28"/>
      <c r="M25" s="1" t="s">
        <v>54</v>
      </c>
    </row>
    <row r="26" spans="1:13" ht="13.5" thickTop="1" x14ac:dyDescent="0.2">
      <c r="A26" s="2"/>
      <c r="G26" s="8"/>
      <c r="H26" s="8"/>
      <c r="I26" s="28"/>
      <c r="J26" s="28"/>
      <c r="K26" s="28"/>
      <c r="L26" s="28"/>
    </row>
    <row r="27" spans="1:13" x14ac:dyDescent="0.2">
      <c r="A27" s="2">
        <f>A25+1</f>
        <v>14</v>
      </c>
      <c r="C27" s="1" t="s">
        <v>21</v>
      </c>
      <c r="E27" s="2" t="s">
        <v>27</v>
      </c>
      <c r="G27" s="8">
        <f>SUM(G12,G18:G19)</f>
        <v>-5107.0999999999995</v>
      </c>
      <c r="H27" s="8">
        <f>SUM(H12,H18:H19)</f>
        <v>-5298.4082596203061</v>
      </c>
      <c r="I27" s="28">
        <f>SUM(I12,I18:I19)</f>
        <v>-5567.1815445367456</v>
      </c>
      <c r="J27" s="28">
        <f>SUM(J12,J18:J19)</f>
        <v>-5984.9755156653437</v>
      </c>
      <c r="K27" s="28">
        <f>SUM(K12,K18:K19)</f>
        <v>-6296.4735655963659</v>
      </c>
      <c r="L27" s="28">
        <v>-6318.2419838721971</v>
      </c>
      <c r="M27" s="1" t="s">
        <v>54</v>
      </c>
    </row>
    <row r="28" spans="1:13" x14ac:dyDescent="0.2">
      <c r="A28" s="2">
        <f>A27+1</f>
        <v>15</v>
      </c>
      <c r="C28" s="1" t="s">
        <v>8</v>
      </c>
      <c r="E28" s="2" t="s">
        <v>27</v>
      </c>
      <c r="G28" s="8">
        <f>G20</f>
        <v>-1023.0899999999999</v>
      </c>
      <c r="H28" s="8">
        <f>H20</f>
        <v>-1104.3934936370836</v>
      </c>
      <c r="I28" s="28">
        <f>I20</f>
        <v>-1188.626009990139</v>
      </c>
      <c r="J28" s="28">
        <f>J20</f>
        <v>-1276.1256251181474</v>
      </c>
      <c r="K28" s="28">
        <f>K20</f>
        <v>-1364.8541574262683</v>
      </c>
      <c r="L28" s="28">
        <v>-1675.1921781143819</v>
      </c>
    </row>
    <row r="29" spans="1:13" x14ac:dyDescent="0.2">
      <c r="A29" s="2">
        <f>A28+1</f>
        <v>16</v>
      </c>
      <c r="C29" s="1" t="s">
        <v>28</v>
      </c>
      <c r="E29" s="2" t="s">
        <v>27</v>
      </c>
      <c r="G29" s="8">
        <f>SUM(G13,G21:G22)</f>
        <v>-451.32000000000005</v>
      </c>
      <c r="H29" s="8">
        <f>SUM(H13,H21:H22)</f>
        <v>-476.55762789791663</v>
      </c>
      <c r="I29" s="28">
        <f>SUM(I13,I21:I22)</f>
        <v>-501.63806039249999</v>
      </c>
      <c r="J29" s="28">
        <f>SUM(J13,J21:J22)</f>
        <v>-525.62725503919035</v>
      </c>
      <c r="K29" s="28">
        <f>SUM(K13,K21:K22)</f>
        <v>-546.70905108001534</v>
      </c>
      <c r="L29" s="28">
        <v>-568.91081127929351</v>
      </c>
    </row>
    <row r="30" spans="1:13" x14ac:dyDescent="0.2">
      <c r="A30" s="2">
        <f>A29+1</f>
        <v>17</v>
      </c>
      <c r="C30" s="1" t="s">
        <v>4</v>
      </c>
      <c r="E30" s="2" t="s">
        <v>27</v>
      </c>
      <c r="G30" s="8">
        <f>SUM(G14,G24)</f>
        <v>-604.70000000000005</v>
      </c>
      <c r="H30" s="8">
        <f>SUM(H14,H24)</f>
        <v>-689.29667221616558</v>
      </c>
      <c r="I30" s="28">
        <f>SUM(I14,I24)</f>
        <v>-745.7747754493048</v>
      </c>
      <c r="J30" s="28">
        <f>SUM(J14,J24)</f>
        <v>-628.15034507016185</v>
      </c>
      <c r="K30" s="28">
        <f>SUM(K14,K24)</f>
        <v>-713.08861431936509</v>
      </c>
      <c r="L30" s="28">
        <v>-613.62021877504083</v>
      </c>
    </row>
    <row r="31" spans="1:13" x14ac:dyDescent="0.2">
      <c r="A31" s="2">
        <f>A30+1</f>
        <v>18</v>
      </c>
      <c r="C31" s="1" t="s">
        <v>10</v>
      </c>
      <c r="E31" s="2" t="s">
        <v>27</v>
      </c>
      <c r="G31" s="8">
        <f>SUM(G15,G23)</f>
        <v>-2.4900000000000002</v>
      </c>
      <c r="H31" s="8">
        <f>SUM(H15,H23)</f>
        <v>-2.5851633900000008</v>
      </c>
      <c r="I31" s="28">
        <f>SUM(I15,I23)</f>
        <v>-2.6955110733333338</v>
      </c>
      <c r="J31" s="28">
        <f>SUM(J15,J23)</f>
        <v>-2.9323640090279297</v>
      </c>
      <c r="K31" s="28">
        <f>SUM(K15,K23)</f>
        <v>-2.9272778333333331</v>
      </c>
      <c r="L31" s="28">
        <v>-2.9272778333333331</v>
      </c>
    </row>
    <row r="32" spans="1:13" ht="13.5" thickBot="1" x14ac:dyDescent="0.25">
      <c r="A32" s="2">
        <f>A31+1</f>
        <v>19</v>
      </c>
      <c r="C32" s="1" t="s">
        <v>2</v>
      </c>
      <c r="G32" s="7">
        <f t="shared" ref="G32:K32" si="1">SUM(G27:G31)</f>
        <v>-7188.6999999999989</v>
      </c>
      <c r="H32" s="7">
        <f t="shared" si="1"/>
        <v>-7571.2412167614721</v>
      </c>
      <c r="I32" s="29">
        <f t="shared" si="1"/>
        <v>-8005.9159014420229</v>
      </c>
      <c r="J32" s="29">
        <f t="shared" si="1"/>
        <v>-8417.8111049018717</v>
      </c>
      <c r="K32" s="29">
        <f t="shared" si="1"/>
        <v>-8924.0526662553475</v>
      </c>
      <c r="L32" s="29">
        <f>SUM(L27:L31)</f>
        <v>-9178.8924698742449</v>
      </c>
      <c r="M32" s="1" t="s">
        <v>54</v>
      </c>
    </row>
    <row r="33" spans="1:13" ht="13.5" thickTop="1" x14ac:dyDescent="0.2">
      <c r="A33" s="2"/>
      <c r="G33" s="8"/>
      <c r="H33" s="8"/>
      <c r="I33" s="28"/>
      <c r="J33" s="28"/>
      <c r="K33" s="28"/>
      <c r="L33" s="28"/>
    </row>
    <row r="34" spans="1:13" hidden="1" x14ac:dyDescent="0.2">
      <c r="A34" s="5" t="s">
        <v>1</v>
      </c>
      <c r="G34" s="8"/>
      <c r="H34" s="8"/>
      <c r="I34" s="8"/>
      <c r="J34" s="8"/>
      <c r="K34" s="8"/>
      <c r="L34" s="8"/>
    </row>
    <row r="35" spans="1:13" hidden="1" x14ac:dyDescent="0.2">
      <c r="A35" s="4" t="s">
        <v>0</v>
      </c>
      <c r="C35" s="9" t="str">
        <f>Sheet3!C35</f>
        <v>Column (a) EB-2020-0134.</v>
      </c>
    </row>
    <row r="36" spans="1:13" hidden="1" x14ac:dyDescent="0.2">
      <c r="C36" s="9" t="str">
        <f>Sheet3!C36</f>
        <v>Column (b) EB-2021-0149. Updated: 2021-09-23</v>
      </c>
    </row>
    <row r="37" spans="1:13" hidden="1" x14ac:dyDescent="0.2">
      <c r="C37" s="9" t="str">
        <f>Sheet3!C37</f>
        <v>Column (c) EB-2022-0110.</v>
      </c>
    </row>
    <row r="38" spans="1:13" hidden="1" x14ac:dyDescent="0.2">
      <c r="C38" s="3" t="s">
        <v>23</v>
      </c>
      <c r="D38" s="3"/>
      <c r="E38" s="6"/>
      <c r="F38" s="3"/>
      <c r="G38" s="3"/>
      <c r="H38" s="3"/>
      <c r="I38" s="3"/>
      <c r="J38" s="3"/>
      <c r="K38" s="3"/>
      <c r="L38" s="3"/>
      <c r="M38" s="3"/>
    </row>
    <row r="39" spans="1:13" x14ac:dyDescent="0.2">
      <c r="A39" s="1" t="s">
        <v>1</v>
      </c>
      <c r="E39" s="1"/>
    </row>
    <row r="40" spans="1:13" x14ac:dyDescent="0.2">
      <c r="A40" s="21" t="s">
        <v>0</v>
      </c>
      <c r="C40" s="1" t="s">
        <v>53</v>
      </c>
    </row>
    <row r="41" spans="1:13" x14ac:dyDescent="0.2">
      <c r="A41" s="21" t="s">
        <v>49</v>
      </c>
      <c r="C41" s="1" t="s">
        <v>52</v>
      </c>
    </row>
  </sheetData>
  <pageMargins left="0.7" right="0.7" top="0.75" bottom="0.75" header="0.3" footer="0.3"/>
  <pageSetup scale="93" orientation="landscape" r:id="rId1"/>
  <headerFooter>
    <oddHeader>&amp;R&amp;"Arial,Regular"&amp;10Updated: 2023-03-08
EB-2022-0200
Exhibit 2
Tab 2
Schedule 1
Attachment 1
Page 4 of 4</oddHead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0e4c58a4-4156-4653-af30-d293e31e5ce5">Final PDF</Status>
    <_x0031_st_x0020_draft_x0020_priority xmlns="0e4c58a4-4156-4653-af30-d293e31e5ce5">H</_x0031_st_x0020_draft_x0020_priority>
    <Reg_x002e__x0020_Review_x0020_Due_x0020_Date xmlns="0e4c58a4-4156-4653-af30-d293e31e5ce5">2022-06-27T06:00:00+00:00</Reg_x002e__x0020_Review_x0020_Due_x0020_Date>
    <Finance_x0020_view xmlns="0e4c58a4-4156-4653-af30-d293e31e5ce5">Yes</Finance_x0020_view>
    <Accountable_x0020_Area xmlns="0e4c58a4-4156-4653-af30-d293e31e5ce5">Finance</Accountable_x0020_Area>
    <Customer_x0020_Care_x0020_View xmlns="0e4c58a4-4156-4653-af30-d293e31e5ce5">No</Customer_x0020_Care_x0020_View>
    <Energy_x0020_Services_x0020_View xmlns="0e4c58a4-4156-4653-af30-d293e31e5ce5">No</Energy_x0020_Services_x0020_View>
    <Regulatory_x0020_Leads xmlns="0e4c58a4-4156-4653-af30-d293e31e5ce5">
      <UserInfo>
        <DisplayName>i:0#.w|egd\denomyj</DisplayName>
        <AccountId>19</AccountId>
        <AccountType/>
      </UserInfo>
      <UserInfo>
        <DisplayName>i:0#.w|gtna\lsheehan</DisplayName>
        <AccountId>228</AccountId>
        <AccountType/>
      </UserInfo>
    </Regulatory_x0020_Leads>
    <Exhibit_x002f_Tab_x002f_Schedule xmlns="0e4c58a4-4156-4653-af30-d293e31e5ce5">02.02.01</Exhibit_x002f_Tab_x002f_Schedule>
    <_x0031_st_x0020_Draft_x0020_SL_x0020_Review_x0020_Complete xmlns="0e4c58a4-4156-4653-af30-d293e31e5ce5">2022-07-11T06:00:00+00:00</_x0031_st_x0020_Draft_x0020_SL_x0020_Review_x0020_Complete>
    <Binder xmlns="0e4c58a4-4156-4653-af30-d293e31e5ce5">2</Binder>
    <Attachment xmlns="0e4c58a4-4156-4653-af30-d293e31e5ce5">1</Attachment>
    <Phase xmlns="0e4c58a4-4156-4653-af30-d293e31e5ce5">Phase 1</Phase>
    <Version_x0020_Comments xmlns="0e4c58a4-4156-4653-af30-d293e31e5ce5">COMPLETE</Version_x0020_Comments>
    <Executive_x0020_Review xmlns="0e4c58a4-4156-4653-af30-d293e31e5ce5">false</Executive_x0020_Review>
    <Legal_x0020_Team xmlns="0e4c58a4-4156-4653-af30-d293e31e5ce5">
      <UserInfo>
        <DisplayName>i:0#.w|external\stevensd</DisplayName>
        <AccountId>233</AccountId>
        <AccountType/>
      </UserInfo>
      <UserInfo>
        <DisplayName>i:0#.w|egd\renh2</DisplayName>
        <AccountId>404</AccountId>
        <AccountType/>
      </UserInfo>
    </Legal_x0020_Team>
    <Witness xmlns="0e4c58a4-4156-4653-af30-d293e31e5ce5">
      <UserInfo>
        <DisplayName>i:0#.w|gtna\javinag</DisplayName>
        <AccountId>55</AccountId>
        <AccountType/>
      </UserInfo>
    </Witness>
    <Folder xmlns="0e4c58a4-4156-4653-af30-d293e31e5ce5">Updated Evidence</Folder>
    <_x0031_st_x0020_Draft_x0020_Evidence_x0020_Due xmlns="0e4c58a4-4156-4653-af30-d293e31e5ce5">2022-05-30T06:00:00+00:00</_x0031_st_x0020_Draft_x0020_Evidence_x0020_Due>
    <Cust_x0020_Eng xmlns="0e4c58a4-4156-4653-af30-d293e31e5ce5">No</Cust_x0020_Eng>
    <_x0031_st_x0020_draft_x0020_ready_x0020_for_x0020_Regulatory xmlns="0e4c58a4-4156-4653-af30-d293e31e5ce5">2022-06-01T06:00:00+00:00</_x0031_st_x0020_draft_x0020_ready_x0020_for_x0020_Regulatory>
    <Final_x0020_Draft_x0020_Due xmlns="0e4c58a4-4156-4653-af30-d293e31e5ce5">2022-07-27T06:00:00+00:00</Final_x0020_Draft_x0020_Due>
    <Final_x0020_Draft_x0020_Ready_x0020_for_x0020_SL_x0020_Review xmlns="0e4c58a4-4156-4653-af30-d293e31e5ce5">false</Final_x0020_Draft_x0020_Ready_x0020_for_x0020_SL_x0020_Review>
    <Formatting_x0020_Reqd xmlns="0e4c58a4-4156-4653-af30-d293e31e5ce5">false</Formatting_x0020_Reqd>
    <Final_x0020_Draft_x0020_Reg_x002f_1st_x0020_Level_x0020_Review_x0020_Due_x0020_Date xmlns="0e4c58a4-4156-4653-af30-d293e31e5ce5">2022-08-18T06:00:00+00:00</Final_x0020_Draft_x0020_Reg_x002f_1st_x0020_Level_x0020_Review_x0020_Due_x0020_Date>
    <Legal_x0020_Handoff_x0020_Date xmlns="0e4c58a4-4156-4653-af30-d293e31e5ce5">2022-09-01T06:00:00+00:00</Legal_x0020_Handoff_x0020_Date>
    <Legal_x0020_Session_x0020_Date xmlns="0e4c58a4-4156-4653-af30-d293e31e5ce5">2022-09-12T06:00:00+00:00</Legal_x0020_Session_x0020_Date>
    <xewa xmlns="0e4c58a4-4156-4653-af30-d293e31e5ce5">2022-09-19T06:00:00+00:00</xewa>
    <TM_x0020_Sign_x0020_Off xmlns="0e4c58a4-4156-4653-af30-d293e31e5ce5">2022-10-06T06:00:00+00:00</TM_x0020_Sign_x0020_Off>
    <Reg_x002f_Formatting_x0020_Sign_x0020_Off xmlns="0e4c58a4-4156-4653-af30-d293e31e5ce5">2022-10-13T06:00:00+00:00</Reg_x002f_Formatting_x0020_Sign_x0020_Off>
  </documentManagement>
</p:properties>
</file>

<file path=customXml/item2.xml><?xml version="1.0" encoding="utf-8"?>
<?mso-contentType ?>
<SharedContentType xmlns="Microsoft.SharePoint.Taxonomy.ContentTypeSync" SourceId="14ab40f3-767a-43a9-8b62-265d64c54f3b" ContentTypeId="0x01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68BE8D2D1B4442B56E8613E5D4A5D4" ma:contentTypeVersion="33" ma:contentTypeDescription="Create a new document." ma:contentTypeScope="" ma:versionID="6129b17777e4756d3484ea6abc615963">
  <xsd:schema xmlns:xsd="http://www.w3.org/2001/XMLSchema" xmlns:xs="http://www.w3.org/2001/XMLSchema" xmlns:p="http://schemas.microsoft.com/office/2006/metadata/properties" xmlns:ns2="0e4c58a4-4156-4653-af30-d293e31e5ce5" targetNamespace="http://schemas.microsoft.com/office/2006/metadata/properties" ma:root="true" ma:fieldsID="50cea4d8efb7eb9556150446c3ff5c58" ns2:_="">
    <xsd:import namespace="0e4c58a4-4156-4653-af30-d293e31e5ce5"/>
    <xsd:element name="properties">
      <xsd:complexType>
        <xsd:sequence>
          <xsd:element name="documentManagement">
            <xsd:complexType>
              <xsd:all>
                <xsd:element ref="ns2:Folder" minOccurs="0"/>
                <xsd:element ref="ns2:Phase" minOccurs="0"/>
                <xsd:element ref="ns2:Binder"/>
                <xsd:element ref="ns2:Status" minOccurs="0"/>
                <xsd:element ref="ns2:Witness" minOccurs="0"/>
                <xsd:element ref="ns2:Regulatory_x0020_Leads" minOccurs="0"/>
                <xsd:element ref="ns2:Version_x0020_Comments" minOccurs="0"/>
                <xsd:element ref="ns2:Legal_x0020_Team" minOccurs="0"/>
                <xsd:element ref="ns2:Attachment" minOccurs="0"/>
                <xsd:element ref="ns2:Exhibit_x002f_Tab_x002f_Schedule" minOccurs="0"/>
                <xsd:element ref="ns2:_x0031_st_x0020_draft_x0020_priority" minOccurs="0"/>
                <xsd:element ref="ns2:Reg_x002e__x0020_Review_x0020_Due_x0020_Date" minOccurs="0"/>
                <xsd:element ref="ns2:Energy_x0020_Services_x0020_View" minOccurs="0"/>
                <xsd:element ref="ns2:Finance_x0020_view" minOccurs="0"/>
                <xsd:element ref="ns2:_x0031_st_x0020_draft_x0020_ready_x0020_for_x0020_Regulatory" minOccurs="0"/>
                <xsd:element ref="ns2:_x0031_st_x0020_Draft_x0020_Evidence_x0020_Due" minOccurs="0"/>
                <xsd:element ref="ns2:Cust_x0020_Eng" minOccurs="0"/>
                <xsd:element ref="ns2:Customer_x0020_Care_x0020_View" minOccurs="0"/>
                <xsd:element ref="ns2:_x0031_st_x0020_Draft_x0020_SL_x0020_Review_x0020_Complete" minOccurs="0"/>
                <xsd:element ref="ns2:Accountable_x0020_Area" minOccurs="0"/>
                <xsd:element ref="ns2:Executive_x0020_Review" minOccurs="0"/>
                <xsd:element ref="ns2:Final_x0020_Draft_x0020_Due" minOccurs="0"/>
                <xsd:element ref="ns2:Formatting_x0020_Reqd" minOccurs="0"/>
                <xsd:element ref="ns2:Final_x0020_Draft_x0020_Ready_x0020_for_x0020_SL_x0020_Review" minOccurs="0"/>
                <xsd:element ref="ns2:Final_x0020_Draft_x0020_Reg_x002f_1st_x0020_Level_x0020_Review_x0020_Due_x0020_Date" minOccurs="0"/>
                <xsd:element ref="ns2:Legal_x0020_Handoff_x0020_Date" minOccurs="0"/>
                <xsd:element ref="ns2:Legal_x0020_Session_x0020_Date" minOccurs="0"/>
                <xsd:element ref="ns2:xewa" minOccurs="0"/>
                <xsd:element ref="ns2:TM_x0020_Sign_x0020_Off" minOccurs="0"/>
                <xsd:element ref="ns2:Reg_x002f_Formatting_x0020_Sign_x0020_Of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4c58a4-4156-4653-af30-d293e31e5ce5" elementFormDefault="qualified">
    <xsd:import namespace="http://schemas.microsoft.com/office/2006/documentManagement/types"/>
    <xsd:import namespace="http://schemas.microsoft.com/office/infopath/2007/PartnerControls"/>
    <xsd:element name="Folder" ma:index="8" nillable="true" ma:displayName="Folder" ma:format="Dropdown" ma:internalName="Folder">
      <xsd:simpleType>
        <xsd:restriction base="dms:Choice">
          <xsd:enumeration value="Assumptions"/>
          <xsd:enumeration value="Budget Support"/>
          <xsd:enumeration value="Prefiled Evidence"/>
          <xsd:enumeration value="Shared Documents"/>
          <xsd:enumeration value="Standards/Admin"/>
          <xsd:enumeration value="Regulatory"/>
          <xsd:enumeration value="Templates"/>
          <xsd:enumeration value="Financial Information"/>
          <xsd:enumeration value="Updated Evidence"/>
        </xsd:restriction>
      </xsd:simpleType>
    </xsd:element>
    <xsd:element name="Phase" ma:index="9" nillable="true" ma:displayName="Phase" ma:format="Dropdown" ma:internalName="Phase">
      <xsd:simpleType>
        <xsd:restriction base="dms:Choice">
          <xsd:enumeration value="Phase 1"/>
          <xsd:enumeration value="Phase 2"/>
          <xsd:enumeration value="Phase 3"/>
        </xsd:restriction>
      </xsd:simpleType>
    </xsd:element>
    <xsd:element name="Binder" ma:index="10" ma:displayName="Exhibit" ma:decimals="0" ma:default="0" ma:internalName="Binder" ma:percentage="FALSE">
      <xsd:simpleType>
        <xsd:restriction base="dms:Number">
          <xsd:maxInclusive value="10"/>
          <xsd:minInclusive value="0"/>
        </xsd:restriction>
      </xsd:simpleType>
    </xsd:element>
    <xsd:element name="Status" ma:index="11" nillable="true" ma:displayName="Status" ma:default="Shell Created" ma:description="Status of Written Evidence" ma:format="Dropdown" ma:internalName="Status">
      <xsd:simpleType>
        <xsd:restriction base="dms:Choice">
          <xsd:enumeration value="Shell Created"/>
          <xsd:enumeration value="1st Draft in Progress"/>
          <xsd:enumeration value="1st Draft Ready for Regulatory Review"/>
          <xsd:enumeration value="Back to Functional Team for Review"/>
          <xsd:enumeration value="1st Draft Reg Review Complete"/>
          <xsd:enumeration value="1st Draft Ready for Senior Leadership Review"/>
          <xsd:enumeration value="1st Draft Senior Leadership Review Complete"/>
          <xsd:enumeration value="Final Draft In Progress"/>
          <xsd:enumeration value="Final Draft Ready for Reg Review"/>
          <xsd:enumeration value="Final Comments Being Addressed"/>
          <xsd:enumeration value="Final Hand Off to Regulatory"/>
          <xsd:enumeration value="Ready for Legal Review"/>
          <xsd:enumeration value="Legal Review Complete"/>
          <xsd:enumeration value="Ready for Executive Review"/>
          <xsd:enumeration value="Executive Review Complete"/>
          <xsd:enumeration value="Ready for Final"/>
          <xsd:enumeration value="Ready to PDF"/>
          <xsd:enumeration value="Final PDF"/>
          <xsd:enumeration value="On Hold"/>
          <xsd:enumeration value="Update in Progress"/>
          <xsd:enumeration value="Update Complete"/>
        </xsd:restriction>
      </xsd:simpleType>
    </xsd:element>
    <xsd:element name="Witness" ma:index="12" nillable="true" ma:displayName="Witness" ma:list="UserInfo" ma:SearchPeopleOnly="false" ma:SharePointGroup="8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gulatory_x0020_Leads" ma:index="13" nillable="true" ma:displayName="Regulatory Team" ma:list="UserInfo" ma:SearchPeopleOnly="false" ma:SharePointGroup="8" ma:internalName="Regulatory_x0020_Lead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Version_x0020_Comments" ma:index="14" nillable="true" ma:displayName="Version Comments" ma:internalName="Version_x0020_Comments">
      <xsd:simpleType>
        <xsd:restriction base="dms:Text">
          <xsd:maxLength value="255"/>
        </xsd:restriction>
      </xsd:simpleType>
    </xsd:element>
    <xsd:element name="Legal_x0020_Team" ma:index="15" nillable="true" ma:displayName="Legal Team" ma:list="UserInfo" ma:SharePointGroup="8" ma:internalName="Legal_x0020_Team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ttachment" ma:index="16" nillable="true" ma:displayName="Attachment" ma:internalName="Attachment">
      <xsd:simpleType>
        <xsd:restriction base="dms:Number"/>
      </xsd:simpleType>
    </xsd:element>
    <xsd:element name="Exhibit_x002f_Tab_x002f_Schedule" ma:index="17" nillable="true" ma:displayName="Exhibit/Tab/Schedule" ma:internalName="Exhibit_x002f_Tab_x002f_Schedule">
      <xsd:simpleType>
        <xsd:restriction base="dms:Text">
          <xsd:maxLength value="255"/>
        </xsd:restriction>
      </xsd:simpleType>
    </xsd:element>
    <xsd:element name="_x0031_st_x0020_draft_x0020_priority" ma:index="18" nillable="true" ma:displayName="Reg. 1st Draft Priority" ma:default="H" ma:format="Dropdown" ma:internalName="_x0031_st_x0020_draft_x0020_priority">
      <xsd:simpleType>
        <xsd:restriction base="dms:Choice">
          <xsd:enumeration value="H"/>
          <xsd:enumeration value="M"/>
          <xsd:enumeration value="L"/>
          <xsd:enumeration value="NA"/>
        </xsd:restriction>
      </xsd:simpleType>
    </xsd:element>
    <xsd:element name="Reg_x002e__x0020_Review_x0020_Due_x0020_Date" ma:index="19" nillable="true" ma:displayName="Reg. 1st Review Due Date" ma:format="DateOnly" ma:internalName="Reg_x002e__x0020_Review_x0020_Due_x0020_Date">
      <xsd:simpleType>
        <xsd:restriction base="dms:DateTime"/>
      </xsd:simpleType>
    </xsd:element>
    <xsd:element name="Energy_x0020_Services_x0020_View" ma:index="20" nillable="true" ma:displayName="Energy Services View" ma:default="No" ma:format="Dropdown" ma:internalName="Energy_x0020_Services_x0020_View">
      <xsd:simpleType>
        <xsd:restriction base="dms:Choice">
          <xsd:enumeration value="No"/>
          <xsd:enumeration value="Yes"/>
        </xsd:restriction>
      </xsd:simpleType>
    </xsd:element>
    <xsd:element name="Finance_x0020_view" ma:index="21" nillable="true" ma:displayName="Finance view" ma:default="No" ma:format="Dropdown" ma:internalName="Finance_x0020_view">
      <xsd:simpleType>
        <xsd:restriction base="dms:Choice">
          <xsd:enumeration value="No"/>
          <xsd:enumeration value="Yes"/>
        </xsd:restriction>
      </xsd:simpleType>
    </xsd:element>
    <xsd:element name="_x0031_st_x0020_draft_x0020_ready_x0020_for_x0020_Regulatory" ma:index="22" nillable="true" ma:displayName="1st Draft Ready For Regulatory" ma:format="DateOnly" ma:internalName="_x0031_st_x0020_draft_x0020_ready_x0020_for_x0020_Regulatory">
      <xsd:simpleType>
        <xsd:restriction base="dms:DateTime"/>
      </xsd:simpleType>
    </xsd:element>
    <xsd:element name="_x0031_st_x0020_Draft_x0020_Evidence_x0020_Due" ma:index="23" nillable="true" ma:displayName="1st Draft Evidence Due" ma:format="DateOnly" ma:internalName="_x0031_st_x0020_Draft_x0020_Evidence_x0020_Due">
      <xsd:simpleType>
        <xsd:restriction base="dms:DateTime"/>
      </xsd:simpleType>
    </xsd:element>
    <xsd:element name="Cust_x0020_Eng" ma:index="24" nillable="true" ma:displayName="Cust Eng" ma:format="Dropdown" ma:internalName="Cust_x0020_Eng">
      <xsd:simpleType>
        <xsd:restriction base="dms:Choice">
          <xsd:enumeration value="Yes"/>
          <xsd:enumeration value="No"/>
        </xsd:restriction>
      </xsd:simpleType>
    </xsd:element>
    <xsd:element name="Customer_x0020_Care_x0020_View" ma:index="25" nillable="true" ma:displayName="Customer Care View" ma:default="No" ma:format="Dropdown" ma:internalName="Customer_x0020_Care_x0020_View">
      <xsd:simpleType>
        <xsd:restriction base="dms:Choice">
          <xsd:enumeration value="No"/>
          <xsd:enumeration value="Yes"/>
        </xsd:restriction>
      </xsd:simpleType>
    </xsd:element>
    <xsd:element name="_x0031_st_x0020_Draft_x0020_SL_x0020_Review_x0020_Complete" ma:index="26" nillable="true" ma:displayName="1st Draft SL Review Complete" ma:format="DateOnly" ma:internalName="_x0031_st_x0020_Draft_x0020_SL_x0020_Review_x0020_Complete">
      <xsd:simpleType>
        <xsd:restriction base="dms:DateTime"/>
      </xsd:simpleType>
    </xsd:element>
    <xsd:element name="Accountable_x0020_Area" ma:index="27" nillable="true" ma:displayName="Accountable Area" ma:default="BD&amp;R" ma:format="Dropdown" ma:internalName="Accountable_x0020_Area">
      <xsd:simpleType>
        <xsd:restriction base="dms:Choice">
          <xsd:enumeration value="BD&amp;R"/>
          <xsd:enumeration value="Customer Care"/>
          <xsd:enumeration value="Energy Services"/>
          <xsd:enumeration value="Finance"/>
          <xsd:enumeration value="HR"/>
          <xsd:enumeration value="Operations"/>
          <xsd:enumeration value="Eng &amp; STO"/>
          <xsd:enumeration value="TIS"/>
        </xsd:restriction>
      </xsd:simpleType>
    </xsd:element>
    <xsd:element name="Executive_x0020_Review" ma:index="28" nillable="true" ma:displayName="Executive Review" ma:default="0" ma:internalName="Executive_x0020_Review">
      <xsd:simpleType>
        <xsd:restriction base="dms:Boolean"/>
      </xsd:simpleType>
    </xsd:element>
    <xsd:element name="Final_x0020_Draft_x0020_Due" ma:index="29" nillable="true" ma:displayName="Final Draft Due" ma:format="DateOnly" ma:internalName="Final_x0020_Draft_x0020_Due">
      <xsd:simpleType>
        <xsd:restriction base="dms:DateTime"/>
      </xsd:simpleType>
    </xsd:element>
    <xsd:element name="Formatting_x0020_Reqd" ma:index="30" nillable="true" ma:displayName="Formatting Reqd" ma:default="0" ma:internalName="Formatting_x0020_Reqd">
      <xsd:simpleType>
        <xsd:restriction base="dms:Boolean"/>
      </xsd:simpleType>
    </xsd:element>
    <xsd:element name="Final_x0020_Draft_x0020_Ready_x0020_for_x0020_SL_x0020_Review" ma:index="31" nillable="true" ma:displayName="Final Draft Ready for SL Review" ma:default="0" ma:description="Trigger to appear in Reg Leadership and Malini view" ma:internalName="Final_x0020_Draft_x0020_Ready_x0020_for_x0020_SL_x0020_Review">
      <xsd:simpleType>
        <xsd:restriction base="dms:Boolean"/>
      </xsd:simpleType>
    </xsd:element>
    <xsd:element name="Final_x0020_Draft_x0020_Reg_x002f_1st_x0020_Level_x0020_Review_x0020_Due_x0020_Date" ma:index="32" nillable="true" ma:displayName="Reg. Final Draft Review Due" ma:format="DateOnly" ma:internalName="Final_x0020_Draft_x0020_Reg_x002f_1st_x0020_Level_x0020_Review_x0020_Due_x0020_Date">
      <xsd:simpleType>
        <xsd:restriction base="dms:DateTime"/>
      </xsd:simpleType>
    </xsd:element>
    <xsd:element name="Legal_x0020_Handoff_x0020_Date" ma:index="33" nillable="true" ma:displayName="Legal Handoff Date" ma:format="DateOnly" ma:internalName="Legal_x0020_Handoff_x0020_Date">
      <xsd:simpleType>
        <xsd:restriction base="dms:DateTime"/>
      </xsd:simpleType>
    </xsd:element>
    <xsd:element name="Legal_x0020_Session_x0020_Date" ma:index="34" nillable="true" ma:displayName="Legal Session Date" ma:format="DateOnly" ma:internalName="Legal_x0020_Session_x0020_Date">
      <xsd:simpleType>
        <xsd:restriction base="dms:DateTime"/>
      </xsd:simpleType>
    </xsd:element>
    <xsd:element name="xewa" ma:index="35" nillable="true" ma:displayName="Legal Comments Addressed" ma:format="DateOnly" ma:internalName="xewa">
      <xsd:simpleType>
        <xsd:restriction base="dms:DateTime"/>
      </xsd:simpleType>
    </xsd:element>
    <xsd:element name="TM_x0020_Sign_x0020_Off" ma:index="36" nillable="true" ma:displayName="TM Sign Off" ma:format="DateOnly" ma:internalName="TM_x0020_Sign_x0020_Off">
      <xsd:simpleType>
        <xsd:restriction base="dms:DateTime"/>
      </xsd:simpleType>
    </xsd:element>
    <xsd:element name="Reg_x002f_Formatting_x0020_Sign_x0020_Off" ma:index="37" nillable="true" ma:displayName="Reg/Formatting Sign Off" ma:format="DateOnly" ma:internalName="Reg_x002f_Formatting_x0020_Sign_x0020_Off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6E7E4-68E2-44BA-B240-D36833CAD01E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0e4c58a4-4156-4653-af30-d293e31e5ce5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5D43D82-F29E-4EAC-B762-CF2BB9AF0BDA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10BAA239-DA2E-49AA-A142-4B6A4593D7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4c58a4-4156-4653-af30-d293e31e5c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2758DD9-16CD-4EA1-B723-B346C34CCF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Sheet1</vt:lpstr>
      <vt:lpstr>Sheet2</vt:lpstr>
      <vt:lpstr>Sheet3</vt:lpstr>
      <vt:lpstr>Sheet4</vt:lpstr>
      <vt:lpstr>Sheet3!Print_Area</vt:lpstr>
      <vt:lpstr>Sheet4!Print_Area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Emily Pavli</dc:creator>
  <cp:lastModifiedBy>Julie Rader</cp:lastModifiedBy>
  <cp:lastPrinted>2022-10-26T20:58:27Z</cp:lastPrinted>
  <dcterms:created xsi:type="dcterms:W3CDTF">2022-05-30T03:35:30Z</dcterms:created>
  <dcterms:modified xsi:type="dcterms:W3CDTF">2023-02-02T18:51:57Z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2022-05-30T03:50:52Z</vt:lpwstr>
  </property>
  <property fmtid="{D5CDD505-2E9C-101B-9397-08002B2CF9AE}" pid="4" name="MSIP_Label_b1a6f161-e42b-4c47-8f69-f6a81e023e2d_Method">
    <vt:lpwstr>Privileged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4b2200fe-9597-4928-b041-26529cad7c8e</vt:lpwstr>
  </property>
  <property fmtid="{D5CDD505-2E9C-101B-9397-08002B2CF9AE}" pid="8" name="MSIP_Label_b1a6f161-e42b-4c47-8f69-f6a81e023e2d_ContentBits">
    <vt:lpwstr>0</vt:lpwstr>
  </property>
  <property fmtid="{D5CDD505-2E9C-101B-9397-08002B2CF9AE}" pid="9" name="ContentTypeId">
    <vt:lpwstr>0x010100BA68BE8D2D1B4442B56E8613E5D4A5D4</vt:lpwstr>
  </property>
</Properties>
</file>