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A167B782-8E26-43D3-B9CC-702C2BA2BA15}" xr6:coauthVersionLast="47" xr6:coauthVersionMax="47" xr10:uidLastSave="{00000000-0000-0000-0000-000000000000}"/>
  <bookViews>
    <workbookView xWindow="-120" yWindow="-120" windowWidth="29040" windowHeight="15840" tabRatio="894" activeTab="1" xr2:uid="{27E9184E-BA1A-4351-8D56-DFECEBC58FD3}"/>
  </bookViews>
  <sheets>
    <sheet name="Sheet 1" sheetId="143" r:id="rId1"/>
    <sheet name="Sheet 2" sheetId="123" r:id="rId2"/>
    <sheet name="Sheet 3" sheetId="166" r:id="rId3"/>
    <sheet name="Sheet 4" sheetId="155" r:id="rId4"/>
    <sheet name="Sheet 5" sheetId="161" r:id="rId5"/>
  </sheets>
  <definedNames>
    <definedName name="_xlnm.Print_Area" localSheetId="0">'Sheet 1'!$A$1:$J$15</definedName>
    <definedName name="_xlnm.Print_Area" localSheetId="1">'Sheet 2'!$A$1:$I$37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23" l="1"/>
  <c r="E36" i="123"/>
  <c r="E26" i="123"/>
  <c r="E25" i="123"/>
  <c r="E31" i="123"/>
  <c r="E14" i="143"/>
  <c r="E13" i="143"/>
  <c r="E12" i="143"/>
  <c r="H62" i="166"/>
  <c r="H63" i="166"/>
  <c r="H64" i="166"/>
  <c r="H65" i="166"/>
  <c r="H66" i="166"/>
  <c r="E76" i="166"/>
  <c r="H74" i="166"/>
  <c r="H73" i="166"/>
  <c r="E25" i="155"/>
  <c r="E82" i="166"/>
  <c r="H80" i="166"/>
  <c r="H82" i="166" s="1"/>
  <c r="H72" i="166"/>
  <c r="H71" i="166"/>
  <c r="H70" i="166"/>
  <c r="H69" i="166"/>
  <c r="H68" i="166"/>
  <c r="H67" i="166"/>
  <c r="H49" i="166"/>
  <c r="H48" i="166"/>
  <c r="H47" i="166"/>
  <c r="H46" i="166"/>
  <c r="H45" i="166"/>
  <c r="H44" i="166"/>
  <c r="H43" i="166"/>
  <c r="H42" i="166"/>
  <c r="H41" i="166"/>
  <c r="H40" i="166"/>
  <c r="H39" i="166"/>
  <c r="H38" i="166"/>
  <c r="H37" i="166"/>
  <c r="H36" i="166"/>
  <c r="H35" i="166"/>
  <c r="H34" i="166"/>
  <c r="H33" i="166"/>
  <c r="H32" i="166"/>
  <c r="H31" i="166"/>
  <c r="H30" i="166"/>
  <c r="H29" i="166"/>
  <c r="H28" i="166"/>
  <c r="H27" i="166"/>
  <c r="H26" i="166"/>
  <c r="H25" i="166"/>
  <c r="H24" i="166"/>
  <c r="H23" i="166"/>
  <c r="H22" i="166"/>
  <c r="H21" i="166"/>
  <c r="H20" i="166"/>
  <c r="H19" i="166"/>
  <c r="H18" i="166"/>
  <c r="H17" i="166"/>
  <c r="H16" i="166"/>
  <c r="H15" i="166"/>
  <c r="H14" i="166"/>
  <c r="H76" i="166" l="1"/>
  <c r="H84" i="166" s="1"/>
  <c r="E84" i="166"/>
  <c r="F17" i="161" l="1"/>
  <c r="E17" i="161"/>
  <c r="E15" i="143"/>
  <c r="F13" i="143" s="1"/>
  <c r="H13" i="143" s="1"/>
  <c r="I14" i="143"/>
  <c r="I13" i="143"/>
  <c r="I12" i="143"/>
  <c r="G19" i="161" l="1"/>
  <c r="I15" i="143"/>
  <c r="F12" i="143"/>
  <c r="H12" i="143" s="1"/>
  <c r="F14" i="143"/>
  <c r="H14" i="143" s="1"/>
  <c r="H15" i="143" l="1"/>
  <c r="F15" i="143"/>
  <c r="H19" i="123" l="1"/>
  <c r="F17" i="123"/>
  <c r="F21" i="123" s="1"/>
  <c r="E17" i="123"/>
  <c r="H15" i="123"/>
  <c r="H14" i="123"/>
  <c r="E21" i="123" l="1"/>
  <c r="E23" i="123" s="1"/>
  <c r="H17" i="123"/>
  <c r="H21" i="123" s="1"/>
</calcChain>
</file>

<file path=xl/sharedStrings.xml><?xml version="1.0" encoding="utf-8"?>
<sst xmlns="http://schemas.openxmlformats.org/spreadsheetml/2006/main" count="153" uniqueCount="75">
  <si>
    <t>(a)</t>
  </si>
  <si>
    <t>(b)</t>
  </si>
  <si>
    <t>(c)</t>
  </si>
  <si>
    <t xml:space="preserve">Long and Medium Term Debt </t>
  </si>
  <si>
    <t>Short Term Debt</t>
  </si>
  <si>
    <t>Common Equity</t>
  </si>
  <si>
    <t>Total</t>
  </si>
  <si>
    <t>Long and Medium Term Debt</t>
  </si>
  <si>
    <t>2024 Utility Cost of Capital Summary - Test Year - EGI</t>
  </si>
  <si>
    <t>Debt</t>
  </si>
  <si>
    <t>Total Debt</t>
  </si>
  <si>
    <t>Rate Base</t>
  </si>
  <si>
    <t>Utility Income</t>
  </si>
  <si>
    <t>Indicated Rate of Return</t>
  </si>
  <si>
    <t>Revenue at Existing Rates</t>
  </si>
  <si>
    <t>Revenue Requirement</t>
  </si>
  <si>
    <t>Earnings on Common Equity</t>
  </si>
  <si>
    <t>Long and Medium Term Debt (1)</t>
  </si>
  <si>
    <t>Carrying Cost</t>
  </si>
  <si>
    <t>(d) = (a x c)</t>
  </si>
  <si>
    <t>Medium Term Notes</t>
  </si>
  <si>
    <t>Total - Medium Term Notes</t>
  </si>
  <si>
    <t>Long Term Debentures</t>
  </si>
  <si>
    <t>Total - Long Term Debentures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</si>
  <si>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</si>
  <si>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</si>
  <si>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</si>
  <si>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</si>
  <si>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</si>
  <si>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</si>
  <si>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</si>
  <si>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</si>
  <si>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</si>
  <si>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</si>
  <si>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</si>
  <si>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</si>
  <si>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</si>
  <si>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Monthly Averages</t>
  </si>
  <si>
    <t>2024 Unamortized Debt Discount and Expense - Test Year - EGI</t>
  </si>
  <si>
    <t>Calculated Cost Rate</t>
  </si>
  <si>
    <t>(c) = (b / a)</t>
  </si>
  <si>
    <t>Debt Summary</t>
  </si>
  <si>
    <t>Unamortized Finance Costs</t>
  </si>
  <si>
    <t>-</t>
  </si>
  <si>
    <t>Percentage Allocation of Debt to Unregulated</t>
  </si>
  <si>
    <t>2024 Calculation of Cost Rates for Capital Structure Components - Test Year - EGI</t>
  </si>
  <si>
    <t>2024 Summary Statement of Principle and Carrying Cost of Term Debt - Actual - EGI (Continued)</t>
  </si>
  <si>
    <t>Allowed Rate of Return</t>
  </si>
  <si>
    <t>OEB-Approved Formula ROE</t>
  </si>
  <si>
    <t>(Deficiency)/Sufficiency in Rate of Return</t>
  </si>
  <si>
    <t>Net (Deficiency)/Sufficiency</t>
  </si>
  <si>
    <t>Gross (Deficiency)/Sufficiency</t>
  </si>
  <si>
    <t>Gross Revenue (Deficiency)/Sufficiency</t>
  </si>
  <si>
    <t>(Deficiency)/Sufficiency In Common Equity Return</t>
  </si>
  <si>
    <t>2024 Utility (Deficiency)/Sufficiency Calculation and Required Rate of Return - Test Year - EGI</t>
  </si>
  <si>
    <t>Principal</t>
  </si>
  <si>
    <t>Principal (Average of Monthly Averages)</t>
  </si>
  <si>
    <t>2024 Summary Statement of Principal and Carrying Cost of Term Debt - Actual - EGI</t>
  </si>
  <si>
    <t>Line No.</t>
  </si>
  <si>
    <t>($ millions)</t>
  </si>
  <si>
    <t>(%)</t>
  </si>
  <si>
    <t xml:space="preserve">Particulars </t>
  </si>
  <si>
    <t xml:space="preserve">Component </t>
  </si>
  <si>
    <t>Cost Rate</t>
  </si>
  <si>
    <t>Component</t>
  </si>
  <si>
    <t xml:space="preserve">Cost Rate </t>
  </si>
  <si>
    <t xml:space="preserve">Maturity Date </t>
  </si>
  <si>
    <t xml:space="preserve">Coupon Rate </t>
  </si>
  <si>
    <t>Effective Cost Rate</t>
  </si>
  <si>
    <t xml:space="preserve">Month / Day </t>
  </si>
  <si>
    <t xml:space="preserve">Cost Component </t>
  </si>
  <si>
    <t>Cost</t>
  </si>
  <si>
    <t>(d) = (b x c)</t>
  </si>
  <si>
    <t>(e) = (a x c)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</si>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</sst>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_);\(#,##0.0\)"/>
    <numFmt numFmtId="165" formatCode="0.0"/>
    <numFmt numFmtId="166" formatCode="0.000"/>
    <numFmt numFmtId="167" formatCode="0.000%"/>
    <numFmt numFmtId="168" formatCode="[$-409]mmmm\ d\,\ yyyy;@"/>
    <numFmt numFmtId="169" formatCode="#,##0.000_);\(#,##0.000\)"/>
    <numFmt numFmtId="170" formatCode="_(* #,##0.0_);_(* \(#,##0.0\);_(* &quot;-&quot;??_);_(@_)"/>
    <numFmt numFmtId="171" formatCode="###0.000%;\(###0.000%\)\ "/>
  </numFmts>
  <fonts count="5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68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169" fontId="2" fillId="0" borderId="0" xfId="0" applyNumberFormat="1" applyFont="1" applyAlignment="1">
      <alignment horizontal="center" wrapText="1"/>
    </xf>
    <xf numFmtId="169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left" wrapText="1"/>
    </xf>
    <xf numFmtId="39" fontId="2" fillId="0" borderId="0" xfId="0" applyNumberFormat="1" applyFont="1" applyAlignment="1">
      <alignment horizontal="center" wrapText="1"/>
    </xf>
    <xf numFmtId="39" fontId="2" fillId="0" borderId="2" xfId="0" applyNumberFormat="1" applyFont="1" applyBorder="1" applyAlignment="1">
      <alignment horizontal="center" wrapText="1"/>
    </xf>
    <xf numFmtId="168" fontId="3" fillId="0" borderId="0" xfId="0" applyNumberFormat="1" applyFont="1" applyAlignment="1">
      <alignment horizontal="left"/>
    </xf>
    <xf numFmtId="165" fontId="3" fillId="0" borderId="4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0" fontId="2" fillId="0" borderId="0" xfId="2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70" fontId="2" fillId="0" borderId="2" xfId="1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65D5C-CBD9-4089-845E-A9B90D857F2D}">
  <dimension ref="A6:J18"/>
  <sheetViews>
    <sheetView view="pageLayout" zoomScaleNormal="100" workbookViewId="0">
      <selection activeCell="E12" sqref="E12:J16"/>
    </sheetView>
  </sheetViews>
  <sheetFormatPr defaultColWidth="101.28515625" defaultRowHeight="12.75" x14ac:dyDescent="0.2"/>
  <cols>
    <col min="1" max="1" width="5.7109375" style="2" bestFit="1" customWidth="1"/>
    <col min="2" max="2" width="1.28515625" style="2" customWidth="1"/>
    <col min="3" max="3" width="28.28515625" style="2" customWidth="1"/>
    <col min="4" max="4" width="1.28515625" style="2" customWidth="1"/>
    <col min="5" max="5" width="10.28515625" style="2" customWidth="1"/>
    <col min="6" max="6" width="11.28515625" style="3" customWidth="1"/>
    <col min="7" max="7" width="10.28515625" style="3" customWidth="1"/>
    <col min="8" max="9" width="10.5703125" style="3" customWidth="1"/>
    <col min="10" max="10" width="7.42578125" style="2" customWidth="1"/>
    <col min="11" max="16384" width="101.28515625" style="2"/>
  </cols>
  <sheetData>
    <row r="6" spans="1:10" s="1" customFormat="1" x14ac:dyDescent="0.2">
      <c r="A6" s="48" t="s">
        <v>8</v>
      </c>
      <c r="B6" s="48"/>
      <c r="C6" s="48"/>
      <c r="D6" s="48"/>
      <c r="E6" s="48"/>
      <c r="F6" s="48"/>
      <c r="G6" s="48"/>
      <c r="H6" s="48"/>
      <c r="I6" s="48"/>
    </row>
    <row r="8" spans="1:10" s="10" customFormat="1" ht="25.5" x14ac:dyDescent="0.2">
      <c r="E8" s="46" t="s">
        <v>55</v>
      </c>
      <c r="F8" s="46" t="s">
        <v>62</v>
      </c>
      <c r="G8" s="46" t="s">
        <v>63</v>
      </c>
      <c r="H8" s="46" t="s">
        <v>70</v>
      </c>
      <c r="I8" s="46" t="s">
        <v>71</v>
      </c>
    </row>
    <row r="9" spans="1:10" s="5" customFormat="1" ht="25.5" x14ac:dyDescent="0.2">
      <c r="A9" s="6" t="s">
        <v>58</v>
      </c>
      <c r="C9" s="4" t="s">
        <v>61</v>
      </c>
      <c r="E9" s="6" t="s">
        <v>59</v>
      </c>
      <c r="F9" s="6" t="s">
        <v>60</v>
      </c>
      <c r="G9" s="6" t="s">
        <v>60</v>
      </c>
      <c r="H9" s="6" t="s">
        <v>60</v>
      </c>
      <c r="I9" s="6" t="s">
        <v>59</v>
      </c>
    </row>
    <row r="10" spans="1:10" s="5" customFormat="1" ht="13.15" customHeight="1" x14ac:dyDescent="0.2">
      <c r="A10" s="9"/>
      <c r="E10" s="9" t="s">
        <v>0</v>
      </c>
      <c r="F10" s="9" t="s">
        <v>1</v>
      </c>
      <c r="G10" s="9" t="s">
        <v>2</v>
      </c>
      <c r="H10" s="9" t="s">
        <v>72</v>
      </c>
      <c r="I10" s="9" t="s">
        <v>73</v>
      </c>
    </row>
    <row r="11" spans="1:10" ht="13.15" customHeight="1" x14ac:dyDescent="0.2">
      <c r="E11" s="3"/>
    </row>
    <row r="12" spans="1:10" x14ac:dyDescent="0.2">
      <c r="A12" s="3">
        <v>1</v>
      </c>
      <c r="C12" s="2" t="s">
        <v>3</v>
      </c>
      <c r="E12" s="38">
        <f>'Sheet 2'!E14</f>
        <v>10028.089165560381</v>
      </c>
      <c r="F12" s="39">
        <f>100*E12/E$15</f>
        <v>61.593533326698612</v>
      </c>
      <c r="G12" s="39">
        <v>4.1678774142306425</v>
      </c>
      <c r="H12" s="39">
        <f>F12*G12/100</f>
        <v>2.5671429641500954</v>
      </c>
      <c r="I12" s="50">
        <f>E12*G12/100</f>
        <v>417.95846341030119</v>
      </c>
      <c r="J12" s="35" t="s">
        <v>74</v>
      </c>
    </row>
    <row r="13" spans="1:10" x14ac:dyDescent="0.2">
      <c r="A13" s="3">
        <v>2</v>
      </c>
      <c r="C13" s="2" t="s">
        <v>4</v>
      </c>
      <c r="E13" s="38">
        <f>'Sheet 2'!E15</f>
        <v>66.190145686527103</v>
      </c>
      <c r="F13" s="39">
        <f>100*E13/E$15</f>
        <v>0.40654653911968108</v>
      </c>
      <c r="G13" s="39">
        <v>3</v>
      </c>
      <c r="H13" s="39">
        <f t="shared" ref="H13:H14" si="0">F13*G13/100</f>
        <v>1.2196396173590434E-2</v>
      </c>
      <c r="I13" s="50">
        <f t="shared" ref="I13:I14" si="1">E13*G13/100</f>
        <v>1.9857043705958131</v>
      </c>
      <c r="J13" s="35" t="s">
        <v>74</v>
      </c>
    </row>
    <row r="14" spans="1:10" x14ac:dyDescent="0.2">
      <c r="A14" s="3">
        <v>3</v>
      </c>
      <c r="C14" s="2" t="s">
        <v>5</v>
      </c>
      <c r="E14" s="38">
        <f>'Sheet 2'!E19</f>
        <v>6186.7953794520909</v>
      </c>
      <c r="F14" s="39">
        <f>100*E14/E$15</f>
        <v>37.999920134181707</v>
      </c>
      <c r="G14" s="39">
        <v>8.66</v>
      </c>
      <c r="H14" s="39">
        <f t="shared" si="0"/>
        <v>3.290793083620136</v>
      </c>
      <c r="I14" s="50">
        <f t="shared" si="1"/>
        <v>535.77647986055104</v>
      </c>
      <c r="J14" s="35" t="s">
        <v>74</v>
      </c>
    </row>
    <row r="15" spans="1:10" ht="13.5" thickBot="1" x14ac:dyDescent="0.25">
      <c r="A15" s="3">
        <v>4</v>
      </c>
      <c r="C15" s="2" t="s">
        <v>6</v>
      </c>
      <c r="E15" s="51">
        <f>E12+E13+E14</f>
        <v>16281.074690698999</v>
      </c>
      <c r="F15" s="42">
        <f>F12+F13+F14</f>
        <v>100</v>
      </c>
      <c r="G15" s="36"/>
      <c r="H15" s="42">
        <f>H12+H13+H14</f>
        <v>5.8701324439438221</v>
      </c>
      <c r="I15" s="52">
        <f>I12+I13+I14</f>
        <v>955.72064764144807</v>
      </c>
      <c r="J15" s="35" t="s">
        <v>74</v>
      </c>
    </row>
    <row r="16" spans="1:10" ht="13.5" thickTop="1" x14ac:dyDescent="0.2">
      <c r="E16" s="35"/>
      <c r="F16" s="36"/>
      <c r="G16" s="36"/>
      <c r="H16" s="36"/>
      <c r="I16" s="36"/>
      <c r="J16" s="35"/>
    </row>
    <row r="17" spans="1:1" x14ac:dyDescent="0.2">
      <c r="A17" s="7"/>
    </row>
    <row r="18" spans="1:1" x14ac:dyDescent="0.2">
      <c r="A18" s="8"/>
    </row>
  </sheetData>
  <mergeCells count="1">
    <mergeCell ref="A6:I6"/>
  </mergeCells>
  <pageMargins left="0.7" right="0.7" top="0.75" bottom="0.75" header="0.3" footer="0.3"/>
  <pageSetup scale="93" orientation="portrait" r:id="rId1"/>
  <headerFooter>
    <oddHeader>&amp;R&amp;"Arial,Regular"&amp;10Updated: 2023-03-08
EB-2022-0200
Exhibit 5
Tab 2
Schedule 1
Attachment 6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616D-D718-4822-9154-910F4C24AFC9}">
  <sheetPr>
    <pageSetUpPr fitToPage="1"/>
  </sheetPr>
  <dimension ref="A6:I37"/>
  <sheetViews>
    <sheetView tabSelected="1" view="pageLayout" zoomScaleNormal="100" workbookViewId="0">
      <selection activeCell="I11" sqref="I11"/>
    </sheetView>
  </sheetViews>
  <sheetFormatPr defaultColWidth="101.28515625" defaultRowHeight="12.75" x14ac:dyDescent="0.2"/>
  <cols>
    <col min="1" max="1" width="5.7109375" style="35" bestFit="1" customWidth="1"/>
    <col min="2" max="2" width="1.28515625" style="35" customWidth="1"/>
    <col min="3" max="3" width="43.5703125" style="35" customWidth="1"/>
    <col min="4" max="4" width="1.28515625" style="35" customWidth="1"/>
    <col min="5" max="5" width="10.28515625" style="35" customWidth="1"/>
    <col min="6" max="6" width="11.28515625" style="36" customWidth="1"/>
    <col min="7" max="7" width="10.28515625" style="36" customWidth="1"/>
    <col min="8" max="8" width="10.5703125" style="36" customWidth="1"/>
    <col min="9" max="9" width="5.85546875" style="35" customWidth="1"/>
    <col min="10" max="16384" width="101.28515625" style="35"/>
  </cols>
  <sheetData>
    <row r="6" spans="1:9" s="29" customFormat="1" x14ac:dyDescent="0.2">
      <c r="A6" s="49" t="s">
        <v>54</v>
      </c>
      <c r="B6" s="49"/>
      <c r="C6" s="49"/>
      <c r="D6" s="49"/>
      <c r="E6" s="49"/>
      <c r="F6" s="49"/>
      <c r="G6" s="49"/>
      <c r="H6" s="49"/>
    </row>
    <row r="8" spans="1:9" s="30" customFormat="1" ht="25.5" x14ac:dyDescent="0.2">
      <c r="E8" s="47" t="s">
        <v>55</v>
      </c>
      <c r="F8" s="47" t="s">
        <v>64</v>
      </c>
      <c r="G8" s="47" t="s">
        <v>65</v>
      </c>
      <c r="H8" s="47" t="s">
        <v>70</v>
      </c>
    </row>
    <row r="9" spans="1:9" s="33" customFormat="1" ht="25.5" x14ac:dyDescent="0.2">
      <c r="A9" s="32" t="s">
        <v>58</v>
      </c>
      <c r="C9" s="34" t="s">
        <v>61</v>
      </c>
      <c r="E9" s="32" t="s">
        <v>59</v>
      </c>
      <c r="F9" s="32" t="s">
        <v>60</v>
      </c>
      <c r="G9" s="32" t="s">
        <v>60</v>
      </c>
      <c r="H9" s="32" t="s">
        <v>60</v>
      </c>
    </row>
    <row r="10" spans="1:9" s="33" customFormat="1" ht="13.15" customHeight="1" x14ac:dyDescent="0.2">
      <c r="A10" s="31"/>
      <c r="E10" s="31" t="s">
        <v>0</v>
      </c>
      <c r="F10" s="31" t="s">
        <v>1</v>
      </c>
      <c r="G10" s="31" t="s">
        <v>2</v>
      </c>
      <c r="H10" s="9" t="s">
        <v>72</v>
      </c>
    </row>
    <row r="11" spans="1:9" ht="13.15" customHeight="1" x14ac:dyDescent="0.2">
      <c r="E11" s="36"/>
    </row>
    <row r="12" spans="1:9" x14ac:dyDescent="0.2">
      <c r="C12" s="37" t="s">
        <v>9</v>
      </c>
      <c r="E12" s="36"/>
    </row>
    <row r="14" spans="1:9" x14ac:dyDescent="0.2">
      <c r="A14" s="36">
        <v>1</v>
      </c>
      <c r="C14" s="35" t="s">
        <v>17</v>
      </c>
      <c r="E14" s="38">
        <v>10028.089165560381</v>
      </c>
      <c r="F14" s="39">
        <v>61.589490226851254</v>
      </c>
      <c r="G14" s="39">
        <v>4.1678774142306425</v>
      </c>
      <c r="H14" s="53">
        <f>F14*G14/100</f>
        <v>2.5669744527047227</v>
      </c>
      <c r="I14" s="35" t="s">
        <v>74</v>
      </c>
    </row>
    <row r="15" spans="1:9" x14ac:dyDescent="0.2">
      <c r="A15" s="36">
        <v>2</v>
      </c>
      <c r="C15" s="35" t="s">
        <v>4</v>
      </c>
      <c r="E15" s="38">
        <v>66.190145686527103</v>
      </c>
      <c r="F15" s="39">
        <v>0.41050977314875453</v>
      </c>
      <c r="G15" s="39">
        <v>3</v>
      </c>
      <c r="H15" s="53">
        <f>F15*G15/100</f>
        <v>1.2315293194462635E-2</v>
      </c>
      <c r="I15" s="35" t="s">
        <v>74</v>
      </c>
    </row>
    <row r="16" spans="1:9" x14ac:dyDescent="0.2">
      <c r="A16" s="36"/>
      <c r="E16" s="40"/>
    </row>
    <row r="17" spans="1:9" x14ac:dyDescent="0.2">
      <c r="A17" s="36">
        <v>3</v>
      </c>
      <c r="C17" s="35" t="s">
        <v>10</v>
      </c>
      <c r="E17" s="54">
        <f>E14+E15</f>
        <v>10094.279311246908</v>
      </c>
      <c r="F17" s="41">
        <f>F14+F15</f>
        <v>62.000000000000007</v>
      </c>
      <c r="H17" s="55">
        <f>H14+H15</f>
        <v>2.5792897458991852</v>
      </c>
      <c r="I17" s="35" t="s">
        <v>74</v>
      </c>
    </row>
    <row r="18" spans="1:9" x14ac:dyDescent="0.2">
      <c r="A18" s="36"/>
      <c r="E18" s="40"/>
    </row>
    <row r="19" spans="1:9" x14ac:dyDescent="0.2">
      <c r="A19" s="36">
        <v>4</v>
      </c>
      <c r="C19" s="37" t="s">
        <v>5</v>
      </c>
      <c r="E19" s="54">
        <v>6186.7953794520909</v>
      </c>
      <c r="F19" s="41">
        <v>38</v>
      </c>
      <c r="G19" s="39">
        <v>8.66</v>
      </c>
      <c r="H19" s="55">
        <f>F19*G19/100</f>
        <v>3.2907999999999999</v>
      </c>
      <c r="I19" s="35" t="s">
        <v>74</v>
      </c>
    </row>
    <row r="20" spans="1:9" x14ac:dyDescent="0.2">
      <c r="A20" s="36"/>
      <c r="E20" s="40"/>
    </row>
    <row r="21" spans="1:9" ht="13.5" thickBot="1" x14ac:dyDescent="0.25">
      <c r="A21" s="36">
        <v>5</v>
      </c>
      <c r="C21" s="35" t="s">
        <v>6</v>
      </c>
      <c r="E21" s="56">
        <f>E17+E19</f>
        <v>16281.074690698999</v>
      </c>
      <c r="F21" s="42">
        <f>F17+F19</f>
        <v>100</v>
      </c>
      <c r="H21" s="57">
        <f>H17+H19</f>
        <v>5.8700897458991852</v>
      </c>
      <c r="I21" s="35" t="s">
        <v>74</v>
      </c>
    </row>
    <row r="22" spans="1:9" ht="13.5" thickTop="1" x14ac:dyDescent="0.2">
      <c r="A22" s="36"/>
      <c r="E22" s="40"/>
    </row>
    <row r="23" spans="1:9" x14ac:dyDescent="0.2">
      <c r="A23" s="36">
        <v>6</v>
      </c>
      <c r="C23" s="35" t="s">
        <v>11</v>
      </c>
      <c r="E23" s="38">
        <f>E21</f>
        <v>16281.074690698999</v>
      </c>
      <c r="I23" s="35" t="s">
        <v>74</v>
      </c>
    </row>
    <row r="24" spans="1:9" x14ac:dyDescent="0.2">
      <c r="A24" s="36">
        <v>7</v>
      </c>
      <c r="C24" s="35" t="s">
        <v>12</v>
      </c>
      <c r="E24" s="38">
        <v>739.59717403268462</v>
      </c>
      <c r="I24" s="35" t="s">
        <v>74</v>
      </c>
    </row>
    <row r="25" spans="1:9" x14ac:dyDescent="0.2">
      <c r="A25" s="36">
        <v>8</v>
      </c>
      <c r="C25" s="35" t="s">
        <v>13</v>
      </c>
      <c r="E25" s="43">
        <f>454.265646340353%/100</f>
        <v>4.5426564634035299E-2</v>
      </c>
      <c r="I25" s="35" t="s">
        <v>74</v>
      </c>
    </row>
    <row r="26" spans="1:9" x14ac:dyDescent="0.2">
      <c r="A26" s="36">
        <v>9</v>
      </c>
      <c r="C26" s="35" t="s">
        <v>49</v>
      </c>
      <c r="E26" s="58">
        <f>-132.748201280234%/100</f>
        <v>-1.3274820128023401E-2</v>
      </c>
      <c r="I26" s="35" t="s">
        <v>74</v>
      </c>
    </row>
    <row r="27" spans="1:9" x14ac:dyDescent="0.2">
      <c r="A27" s="36">
        <v>10</v>
      </c>
      <c r="C27" s="35" t="s">
        <v>50</v>
      </c>
      <c r="E27" s="38">
        <v>-216.12788376608702</v>
      </c>
      <c r="I27" s="35" t="s">
        <v>74</v>
      </c>
    </row>
    <row r="28" spans="1:9" x14ac:dyDescent="0.2">
      <c r="A28" s="36">
        <v>11</v>
      </c>
      <c r="C28" s="35" t="s">
        <v>51</v>
      </c>
      <c r="E28" s="38">
        <v>-294.12144303415846</v>
      </c>
      <c r="I28" s="35" t="s">
        <v>74</v>
      </c>
    </row>
    <row r="29" spans="1:9" x14ac:dyDescent="0.2">
      <c r="A29" s="36">
        <v>12</v>
      </c>
      <c r="C29" s="35" t="s">
        <v>14</v>
      </c>
      <c r="E29" s="38">
        <v>6016.3439321738379</v>
      </c>
      <c r="I29" s="35" t="s">
        <v>74</v>
      </c>
    </row>
    <row r="30" spans="1:9" x14ac:dyDescent="0.2">
      <c r="A30" s="36">
        <v>13</v>
      </c>
      <c r="C30" s="35" t="s">
        <v>15</v>
      </c>
      <c r="E30" s="38">
        <v>6310.3954747127318</v>
      </c>
      <c r="I30" s="35" t="s">
        <v>74</v>
      </c>
    </row>
    <row r="31" spans="1:9" x14ac:dyDescent="0.2">
      <c r="A31" s="36">
        <v>14</v>
      </c>
      <c r="C31" s="35" t="s">
        <v>52</v>
      </c>
      <c r="E31" s="38">
        <f>E29-E30</f>
        <v>-294.05154253889395</v>
      </c>
      <c r="I31" s="35" t="s">
        <v>74</v>
      </c>
    </row>
    <row r="32" spans="1:9" x14ac:dyDescent="0.2">
      <c r="A32" s="36"/>
      <c r="E32" s="40"/>
    </row>
    <row r="33" spans="1:9" x14ac:dyDescent="0.2">
      <c r="A33" s="36"/>
      <c r="C33" s="37" t="s">
        <v>5</v>
      </c>
      <c r="E33" s="40"/>
    </row>
    <row r="34" spans="1:9" x14ac:dyDescent="0.2">
      <c r="A34" s="36"/>
      <c r="E34" s="40"/>
    </row>
    <row r="35" spans="1:9" x14ac:dyDescent="0.2">
      <c r="A35" s="36">
        <v>15</v>
      </c>
      <c r="C35" s="35" t="s">
        <v>47</v>
      </c>
      <c r="E35" s="43">
        <v>8.6599999999999996E-2</v>
      </c>
    </row>
    <row r="36" spans="1:9" x14ac:dyDescent="0.2">
      <c r="A36" s="36">
        <v>16</v>
      </c>
      <c r="C36" s="35" t="s">
        <v>16</v>
      </c>
      <c r="E36" s="43">
        <f>516.662628209909%/100</f>
        <v>5.1666262820990905E-2</v>
      </c>
      <c r="I36" s="35" t="s">
        <v>74</v>
      </c>
    </row>
    <row r="37" spans="1:9" ht="12.6" customHeight="1" x14ac:dyDescent="0.2">
      <c r="A37" s="44">
        <v>17</v>
      </c>
      <c r="C37" s="45" t="s">
        <v>53</v>
      </c>
      <c r="E37" s="58">
        <f>-349.337371790091%/100</f>
        <v>-3.4933737179009106E-2</v>
      </c>
      <c r="I37" s="35" t="s">
        <v>74</v>
      </c>
    </row>
  </sheetData>
  <mergeCells count="1">
    <mergeCell ref="A6:H6"/>
  </mergeCells>
  <pageMargins left="0.7" right="0.7" top="0.75" bottom="0.75" header="0.3" footer="0.3"/>
  <pageSetup scale="90" orientation="portrait" r:id="rId1"/>
  <headerFooter>
    <oddHeader>&amp;R&amp;"Arial,Regular"&amp;10Updated: 2023-03-08
EB-2022-0200
Exhibit 5
Tab 2
Schedule 1
Attachment 6
Page 2 of 6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F53F0-20E1-4812-8F08-C22496B2633B}">
  <dimension ref="A4:H87"/>
  <sheetViews>
    <sheetView view="pageLayout" zoomScaleNormal="100" workbookViewId="0">
      <selection activeCell="E82" sqref="E82"/>
    </sheetView>
  </sheetViews>
  <sheetFormatPr defaultColWidth="101.28515625" defaultRowHeight="12.75" x14ac:dyDescent="0.2"/>
  <cols>
    <col min="1" max="1" width="5.7109375" style="2" bestFit="1" customWidth="1"/>
    <col min="2" max="2" width="1.28515625" style="2" customWidth="1"/>
    <col min="3" max="3" width="31.28515625" style="2" customWidth="1"/>
    <col min="4" max="4" width="1.28515625" style="2" customWidth="1"/>
    <col min="5" max="5" width="13.85546875" style="2" customWidth="1"/>
    <col min="6" max="6" width="12.28515625" style="2" customWidth="1"/>
    <col min="7" max="8" width="12.28515625" style="3" customWidth="1"/>
    <col min="9" max="16384" width="101.28515625" style="2"/>
  </cols>
  <sheetData>
    <row r="4" spans="1:8" ht="15.6" customHeight="1" x14ac:dyDescent="0.2"/>
    <row r="5" spans="1:8" ht="10.5" customHeight="1" x14ac:dyDescent="0.2"/>
    <row r="6" spans="1:8" s="1" customFormat="1" x14ac:dyDescent="0.2">
      <c r="A6" s="48" t="s">
        <v>57</v>
      </c>
      <c r="B6" s="48"/>
      <c r="C6" s="48"/>
      <c r="D6" s="48"/>
      <c r="E6" s="48"/>
      <c r="F6" s="48"/>
      <c r="G6" s="48"/>
      <c r="H6" s="48"/>
    </row>
    <row r="7" spans="1:8" s="10" customFormat="1" x14ac:dyDescent="0.2"/>
    <row r="8" spans="1:8" s="10" customFormat="1" ht="51" x14ac:dyDescent="0.2">
      <c r="E8" s="46" t="s">
        <v>56</v>
      </c>
      <c r="F8" s="46" t="s">
        <v>67</v>
      </c>
      <c r="G8" s="46" t="s">
        <v>68</v>
      </c>
      <c r="H8" s="46" t="s">
        <v>18</v>
      </c>
    </row>
    <row r="9" spans="1:8" s="5" customFormat="1" ht="25.5" x14ac:dyDescent="0.2">
      <c r="A9" s="6" t="s">
        <v>58</v>
      </c>
      <c r="C9" s="4" t="s">
        <v>66</v>
      </c>
      <c r="E9" s="6" t="s">
        <v>59</v>
      </c>
      <c r="F9" s="6" t="s">
        <v>60</v>
      </c>
      <c r="G9" s="6" t="s">
        <v>60</v>
      </c>
      <c r="H9" s="6" t="s">
        <v>59</v>
      </c>
    </row>
    <row r="10" spans="1:8" s="5" customFormat="1" ht="10.9" customHeight="1" x14ac:dyDescent="0.2">
      <c r="A10" s="9"/>
      <c r="E10" s="9" t="s">
        <v>0</v>
      </c>
      <c r="F10" s="9" t="s">
        <v>1</v>
      </c>
      <c r="G10" s="9" t="s">
        <v>2</v>
      </c>
      <c r="H10" s="9" t="s">
        <v>19</v>
      </c>
    </row>
    <row r="11" spans="1:8" s="5" customFormat="1" x14ac:dyDescent="0.2">
      <c r="A11" s="9"/>
      <c r="E11" s="9"/>
      <c r="F11" s="9"/>
      <c r="G11" s="9"/>
      <c r="H11" s="9"/>
    </row>
    <row r="12" spans="1:8" s="5" customFormat="1" x14ac:dyDescent="0.2">
      <c r="A12" s="9"/>
      <c r="C12" s="10" t="s">
        <v>20</v>
      </c>
      <c r="E12" s="9"/>
      <c r="F12" s="9"/>
      <c r="G12" s="9"/>
      <c r="H12" s="9"/>
    </row>
    <row r="13" spans="1:8" s="5" customFormat="1" ht="12.95" customHeight="1" x14ac:dyDescent="0.2">
      <c r="A13" s="9"/>
      <c r="E13" s="9"/>
      <c r="F13" s="9"/>
      <c r="G13" s="9"/>
      <c r="H13" s="9"/>
    </row>
    <row r="14" spans="1:8" s="5" customFormat="1" x14ac:dyDescent="0.2">
      <c r="A14" s="9">
        <v>1</v>
      </c>
      <c r="C14" s="23">
        <v>52750</v>
      </c>
      <c r="E14" s="13">
        <v>250</v>
      </c>
      <c r="F14" s="12">
        <v>4.2</v>
      </c>
      <c r="G14" s="9">
        <v>4.24</v>
      </c>
      <c r="H14" s="13">
        <f>E14*G14/100</f>
        <v>10.6</v>
      </c>
    </row>
    <row r="15" spans="1:8" s="5" customFormat="1" x14ac:dyDescent="0.2">
      <c r="A15" s="9">
        <v>2</v>
      </c>
      <c r="C15" s="23">
        <v>52750</v>
      </c>
      <c r="E15" s="13">
        <v>250</v>
      </c>
      <c r="F15" s="12">
        <v>4.2</v>
      </c>
      <c r="G15" s="9">
        <v>4.2700000000000005</v>
      </c>
      <c r="H15" s="13">
        <f t="shared" ref="H15:H74" si="0">E15*G15/100</f>
        <v>10.675000000000002</v>
      </c>
    </row>
    <row r="16" spans="1:8" s="5" customFormat="1" x14ac:dyDescent="0.2">
      <c r="A16" s="9">
        <v>3</v>
      </c>
      <c r="C16" s="23">
        <v>50650</v>
      </c>
      <c r="E16" s="13">
        <v>300</v>
      </c>
      <c r="F16" s="12">
        <v>6.05</v>
      </c>
      <c r="G16" s="9">
        <v>6.1</v>
      </c>
      <c r="H16" s="13">
        <f t="shared" si="0"/>
        <v>18.3</v>
      </c>
    </row>
    <row r="17" spans="1:8" s="5" customFormat="1" x14ac:dyDescent="0.2">
      <c r="A17" s="9">
        <v>4</v>
      </c>
      <c r="C17" s="23">
        <v>51673</v>
      </c>
      <c r="E17" s="13">
        <v>300</v>
      </c>
      <c r="F17" s="12">
        <v>4.88</v>
      </c>
      <c r="G17" s="9">
        <v>4.92</v>
      </c>
      <c r="H17" s="13">
        <f t="shared" si="0"/>
        <v>14.76</v>
      </c>
    </row>
    <row r="18" spans="1:8" s="5" customFormat="1" x14ac:dyDescent="0.2">
      <c r="A18" s="9">
        <v>5</v>
      </c>
      <c r="C18" s="23">
        <v>51340</v>
      </c>
      <c r="E18" s="13">
        <v>250</v>
      </c>
      <c r="F18" s="12">
        <v>5.2</v>
      </c>
      <c r="G18" s="9">
        <v>5.27</v>
      </c>
      <c r="H18" s="13">
        <f t="shared" si="0"/>
        <v>13.175000000000001</v>
      </c>
    </row>
    <row r="19" spans="1:8" s="5" customFormat="1" x14ac:dyDescent="0.2">
      <c r="A19" s="9">
        <v>6</v>
      </c>
      <c r="C19" s="23">
        <v>45117</v>
      </c>
      <c r="E19" s="13">
        <v>0</v>
      </c>
      <c r="F19" s="12">
        <v>3.7900000000000005</v>
      </c>
      <c r="G19" s="9">
        <v>3.8699999999999997</v>
      </c>
      <c r="H19" s="13">
        <f t="shared" si="0"/>
        <v>0</v>
      </c>
    </row>
    <row r="20" spans="1:8" s="5" customFormat="1" x14ac:dyDescent="0.2">
      <c r="A20" s="9">
        <v>7</v>
      </c>
      <c r="C20" s="23">
        <v>46174</v>
      </c>
      <c r="E20" s="13">
        <v>250</v>
      </c>
      <c r="F20" s="12">
        <v>2.81</v>
      </c>
      <c r="G20" s="9">
        <v>2.87</v>
      </c>
      <c r="H20" s="13">
        <f t="shared" si="0"/>
        <v>7.1749999999999998</v>
      </c>
    </row>
    <row r="21" spans="1:8" s="5" customFormat="1" x14ac:dyDescent="0.2">
      <c r="A21" s="9">
        <v>8</v>
      </c>
      <c r="C21" s="23">
        <v>53479</v>
      </c>
      <c r="E21" s="13">
        <v>250</v>
      </c>
      <c r="F21" s="12">
        <v>3.8</v>
      </c>
      <c r="G21" s="9">
        <v>3.84</v>
      </c>
      <c r="H21" s="13">
        <f t="shared" si="0"/>
        <v>9.6</v>
      </c>
    </row>
    <row r="22" spans="1:8" s="5" customFormat="1" x14ac:dyDescent="0.2">
      <c r="A22" s="9">
        <v>9</v>
      </c>
      <c r="C22" s="23">
        <v>46713</v>
      </c>
      <c r="E22" s="13">
        <v>250</v>
      </c>
      <c r="F22" s="12">
        <v>2.88</v>
      </c>
      <c r="G22" s="9">
        <v>2.9499999999999997</v>
      </c>
      <c r="H22" s="13">
        <f t="shared" si="0"/>
        <v>7.3749999999999991</v>
      </c>
    </row>
    <row r="23" spans="1:8" s="5" customFormat="1" x14ac:dyDescent="0.2">
      <c r="A23" s="9">
        <v>10</v>
      </c>
      <c r="C23" s="23">
        <v>54018</v>
      </c>
      <c r="E23" s="13">
        <v>250</v>
      </c>
      <c r="F23" s="12">
        <v>3.5900000000000003</v>
      </c>
      <c r="G23" s="9">
        <v>3.64</v>
      </c>
      <c r="H23" s="13">
        <f t="shared" si="0"/>
        <v>9.1</v>
      </c>
    </row>
    <row r="24" spans="1:8" s="5" customFormat="1" x14ac:dyDescent="0.2">
      <c r="A24" s="9">
        <v>11</v>
      </c>
      <c r="C24" s="23">
        <v>45917</v>
      </c>
      <c r="E24" s="13">
        <v>200</v>
      </c>
      <c r="F24" s="12">
        <v>3.19</v>
      </c>
      <c r="G24" s="9">
        <v>3.26</v>
      </c>
      <c r="H24" s="13">
        <f t="shared" si="0"/>
        <v>6.52</v>
      </c>
    </row>
    <row r="25" spans="1:8" s="5" customFormat="1" x14ac:dyDescent="0.2">
      <c r="A25" s="9">
        <v>12</v>
      </c>
      <c r="C25" s="23">
        <v>49929</v>
      </c>
      <c r="E25" s="13">
        <v>165</v>
      </c>
      <c r="F25" s="12">
        <v>5.46</v>
      </c>
      <c r="G25" s="9">
        <v>5.4899999999999993</v>
      </c>
      <c r="H25" s="13">
        <f t="shared" si="0"/>
        <v>9.0584999999999987</v>
      </c>
    </row>
    <row r="26" spans="1:8" s="5" customFormat="1" x14ac:dyDescent="0.2">
      <c r="A26" s="9">
        <v>13</v>
      </c>
      <c r="C26" s="23">
        <v>45971</v>
      </c>
      <c r="E26" s="13">
        <v>125</v>
      </c>
      <c r="F26" s="12">
        <v>8.6499999999999986</v>
      </c>
      <c r="G26" s="9">
        <v>8.77</v>
      </c>
      <c r="H26" s="13">
        <f t="shared" si="0"/>
        <v>10.9625</v>
      </c>
    </row>
    <row r="27" spans="1:8" s="5" customFormat="1" x14ac:dyDescent="0.2">
      <c r="A27" s="9">
        <v>14</v>
      </c>
      <c r="C27" s="23">
        <v>44676</v>
      </c>
      <c r="E27" s="13">
        <v>0</v>
      </c>
      <c r="F27" s="12">
        <v>4.8500000000000005</v>
      </c>
      <c r="G27" s="9">
        <v>4.91</v>
      </c>
      <c r="H27" s="13">
        <f t="shared" si="0"/>
        <v>0</v>
      </c>
    </row>
    <row r="28" spans="1:8" s="5" customFormat="1" x14ac:dyDescent="0.2">
      <c r="A28" s="9">
        <v>15</v>
      </c>
      <c r="C28" s="23">
        <v>44349</v>
      </c>
      <c r="E28" s="13">
        <v>0</v>
      </c>
      <c r="F28" s="12">
        <v>2.76</v>
      </c>
      <c r="G28" s="9">
        <v>2.85</v>
      </c>
      <c r="H28" s="13">
        <f t="shared" si="0"/>
        <v>0</v>
      </c>
    </row>
    <row r="29" spans="1:8" s="5" customFormat="1" x14ac:dyDescent="0.2">
      <c r="A29" s="9">
        <v>16</v>
      </c>
      <c r="C29" s="23">
        <v>47027</v>
      </c>
      <c r="E29" s="13">
        <v>0</v>
      </c>
      <c r="F29" s="12">
        <v>3.65</v>
      </c>
      <c r="G29" s="9">
        <v>3.65</v>
      </c>
      <c r="H29" s="13">
        <f t="shared" si="0"/>
        <v>0</v>
      </c>
    </row>
    <row r="30" spans="1:8" s="5" customFormat="1" x14ac:dyDescent="0.2">
      <c r="A30" s="9">
        <v>17</v>
      </c>
      <c r="C30" s="23">
        <v>45932</v>
      </c>
      <c r="E30" s="13">
        <v>20</v>
      </c>
      <c r="F30" s="12">
        <v>8.85</v>
      </c>
      <c r="G30" s="9">
        <v>8.9700000000000006</v>
      </c>
      <c r="H30" s="13">
        <f t="shared" si="0"/>
        <v>1.794</v>
      </c>
    </row>
    <row r="31" spans="1:8" s="5" customFormat="1" x14ac:dyDescent="0.2">
      <c r="A31" s="9">
        <v>18</v>
      </c>
      <c r="C31" s="23">
        <v>46324</v>
      </c>
      <c r="E31" s="13">
        <v>100</v>
      </c>
      <c r="F31" s="12">
        <v>7.6</v>
      </c>
      <c r="G31" s="9">
        <v>8.0860000000000003</v>
      </c>
      <c r="H31" s="13">
        <f t="shared" si="0"/>
        <v>8.0860000000000003</v>
      </c>
    </row>
    <row r="32" spans="1:8" s="5" customFormat="1" x14ac:dyDescent="0.2">
      <c r="A32" s="9">
        <v>19</v>
      </c>
      <c r="C32" s="23">
        <v>46694</v>
      </c>
      <c r="E32" s="13">
        <v>100</v>
      </c>
      <c r="F32" s="12">
        <v>6.65</v>
      </c>
      <c r="G32" s="9">
        <v>6.7110000000000003</v>
      </c>
      <c r="H32" s="13">
        <f t="shared" si="0"/>
        <v>6.7110000000000003</v>
      </c>
    </row>
    <row r="33" spans="1:8" s="5" customFormat="1" x14ac:dyDescent="0.2">
      <c r="A33" s="9">
        <v>20</v>
      </c>
      <c r="C33" s="23">
        <v>46892</v>
      </c>
      <c r="E33" s="13">
        <v>100</v>
      </c>
      <c r="F33" s="12">
        <v>6.1</v>
      </c>
      <c r="G33" s="9">
        <v>6.1609999999999996</v>
      </c>
      <c r="H33" s="13">
        <f t="shared" si="0"/>
        <v>6.1609999999999987</v>
      </c>
    </row>
    <row r="34" spans="1:8" s="5" customFormat="1" x14ac:dyDescent="0.2">
      <c r="A34" s="9">
        <v>21</v>
      </c>
      <c r="C34" s="23">
        <v>45112</v>
      </c>
      <c r="E34" s="13">
        <v>0</v>
      </c>
      <c r="F34" s="12">
        <v>6.05</v>
      </c>
      <c r="G34" s="9">
        <v>6.383</v>
      </c>
      <c r="H34" s="13">
        <f t="shared" si="0"/>
        <v>0</v>
      </c>
    </row>
    <row r="35" spans="1:8" s="5" customFormat="1" x14ac:dyDescent="0.2">
      <c r="A35" s="9">
        <v>22</v>
      </c>
      <c r="C35" s="23">
        <v>48533</v>
      </c>
      <c r="E35" s="13">
        <v>150</v>
      </c>
      <c r="F35" s="12">
        <v>6.9</v>
      </c>
      <c r="G35" s="9">
        <v>6.9500000000000011</v>
      </c>
      <c r="H35" s="13">
        <f t="shared" si="0"/>
        <v>10.425000000000002</v>
      </c>
    </row>
    <row r="36" spans="1:8" s="5" customFormat="1" x14ac:dyDescent="0.2">
      <c r="A36" s="9">
        <v>23</v>
      </c>
      <c r="C36" s="23">
        <v>48929</v>
      </c>
      <c r="E36" s="13">
        <v>150</v>
      </c>
      <c r="F36" s="12">
        <v>6.16</v>
      </c>
      <c r="G36" s="9">
        <v>6.18</v>
      </c>
      <c r="H36" s="13">
        <f t="shared" si="0"/>
        <v>9.27</v>
      </c>
    </row>
    <row r="37" spans="1:8" s="5" customFormat="1" x14ac:dyDescent="0.2">
      <c r="A37" s="9">
        <v>24</v>
      </c>
      <c r="C37" s="23">
        <v>49730</v>
      </c>
      <c r="E37" s="13">
        <v>300</v>
      </c>
      <c r="F37" s="12">
        <v>5.21</v>
      </c>
      <c r="G37" s="9">
        <v>5.1829999999999998</v>
      </c>
      <c r="H37" s="13">
        <f t="shared" si="0"/>
        <v>15.548999999999999</v>
      </c>
    </row>
    <row r="38" spans="1:8" s="5" customFormat="1" x14ac:dyDescent="0.2">
      <c r="A38" s="9">
        <v>25</v>
      </c>
      <c r="C38" s="23">
        <v>44547</v>
      </c>
      <c r="E38" s="13">
        <v>0</v>
      </c>
      <c r="F38" s="12">
        <v>4.7699999999999996</v>
      </c>
      <c r="G38" s="9">
        <v>5.3100000000000005</v>
      </c>
      <c r="H38" s="13">
        <f t="shared" si="0"/>
        <v>0</v>
      </c>
    </row>
    <row r="39" spans="1:8" s="5" customFormat="1" x14ac:dyDescent="0.2">
      <c r="A39" s="9">
        <v>26</v>
      </c>
      <c r="C39" s="23">
        <v>44158</v>
      </c>
      <c r="E39" s="13">
        <v>0</v>
      </c>
      <c r="F39" s="12">
        <v>4.04</v>
      </c>
      <c r="G39" s="9">
        <v>5.2089999999999996</v>
      </c>
      <c r="H39" s="13">
        <f t="shared" si="0"/>
        <v>0</v>
      </c>
    </row>
    <row r="40" spans="1:8" s="5" customFormat="1" x14ac:dyDescent="0.2">
      <c r="A40" s="9">
        <v>27</v>
      </c>
      <c r="C40" s="23">
        <v>55114</v>
      </c>
      <c r="E40" s="13">
        <v>200</v>
      </c>
      <c r="F40" s="12">
        <v>4.95</v>
      </c>
      <c r="G40" s="9">
        <v>4.99</v>
      </c>
      <c r="H40" s="13">
        <f t="shared" si="0"/>
        <v>9.98</v>
      </c>
    </row>
    <row r="41" spans="1:8" s="5" customFormat="1" x14ac:dyDescent="0.2">
      <c r="A41" s="9">
        <v>28</v>
      </c>
      <c r="C41" s="23">
        <v>55114</v>
      </c>
      <c r="E41" s="13">
        <v>100</v>
      </c>
      <c r="F41" s="12">
        <v>4.95</v>
      </c>
      <c r="G41" s="9">
        <v>4.7309999999999999</v>
      </c>
      <c r="H41" s="13">
        <f t="shared" si="0"/>
        <v>4.7309999999999999</v>
      </c>
    </row>
    <row r="42" spans="1:8" s="5" customFormat="1" x14ac:dyDescent="0.2">
      <c r="A42" s="9">
        <v>29</v>
      </c>
      <c r="C42" s="23">
        <v>44158</v>
      </c>
      <c r="E42" s="13">
        <v>0</v>
      </c>
      <c r="F42" s="12">
        <v>4.04</v>
      </c>
      <c r="G42" s="9">
        <v>2.8010000000000002</v>
      </c>
      <c r="H42" s="13">
        <f t="shared" si="0"/>
        <v>0</v>
      </c>
    </row>
    <row r="43" spans="1:8" s="5" customFormat="1" x14ac:dyDescent="0.2">
      <c r="A43" s="9">
        <v>30</v>
      </c>
      <c r="C43" s="23">
        <v>52558</v>
      </c>
      <c r="E43" s="13">
        <v>200</v>
      </c>
      <c r="F43" s="12">
        <v>4.5</v>
      </c>
      <c r="G43" s="9">
        <v>4.1980000000000004</v>
      </c>
      <c r="H43" s="13">
        <f t="shared" si="0"/>
        <v>8.3960000000000008</v>
      </c>
    </row>
    <row r="44" spans="1:8" s="5" customFormat="1" x14ac:dyDescent="0.2">
      <c r="A44" s="9">
        <v>31</v>
      </c>
      <c r="C44" s="23">
        <v>45526</v>
      </c>
      <c r="E44" s="13">
        <v>152.30000000000001</v>
      </c>
      <c r="F44" s="12">
        <v>3.15</v>
      </c>
      <c r="G44" s="9">
        <v>3.2410000000000001</v>
      </c>
      <c r="H44" s="13">
        <f t="shared" si="0"/>
        <v>4.9360430000000006</v>
      </c>
    </row>
    <row r="45" spans="1:8" s="5" customFormat="1" x14ac:dyDescent="0.2">
      <c r="A45" s="9">
        <v>32</v>
      </c>
      <c r="C45" s="23">
        <v>52831</v>
      </c>
      <c r="E45" s="13">
        <v>215</v>
      </c>
      <c r="F45" s="12">
        <v>4</v>
      </c>
      <c r="G45" s="9">
        <v>3.8890000000000002</v>
      </c>
      <c r="H45" s="13">
        <f t="shared" si="0"/>
        <v>8.3613500000000016</v>
      </c>
    </row>
    <row r="46" spans="1:8" s="5" customFormat="1" x14ac:dyDescent="0.2">
      <c r="A46" s="9">
        <v>33</v>
      </c>
      <c r="C46" s="23">
        <v>52831</v>
      </c>
      <c r="E46" s="13">
        <v>170</v>
      </c>
      <c r="F46" s="12">
        <v>4</v>
      </c>
      <c r="G46" s="9">
        <v>4.4359999999999999</v>
      </c>
      <c r="H46" s="13">
        <f t="shared" si="0"/>
        <v>7.5411999999999999</v>
      </c>
    </row>
    <row r="47" spans="1:8" s="5" customFormat="1" x14ac:dyDescent="0.2">
      <c r="A47" s="9">
        <v>34</v>
      </c>
      <c r="C47" s="23">
        <v>45911</v>
      </c>
      <c r="E47" s="13">
        <v>400</v>
      </c>
      <c r="F47" s="12">
        <v>3.3099999999999996</v>
      </c>
      <c r="G47" s="9">
        <v>3.6189999999999998</v>
      </c>
      <c r="H47" s="13">
        <f t="shared" si="0"/>
        <v>14.475999999999999</v>
      </c>
    </row>
    <row r="48" spans="1:8" s="5" customFormat="1" x14ac:dyDescent="0.2">
      <c r="A48" s="9">
        <v>35</v>
      </c>
      <c r="C48" s="23">
        <v>46239</v>
      </c>
      <c r="E48" s="13">
        <v>300</v>
      </c>
      <c r="F48" s="12">
        <v>2.5</v>
      </c>
      <c r="G48" s="9">
        <v>3.4229999999999996</v>
      </c>
      <c r="H48" s="13">
        <f t="shared" si="0"/>
        <v>10.268999999999998</v>
      </c>
    </row>
    <row r="49" spans="1:8" s="5" customFormat="1" x14ac:dyDescent="0.2">
      <c r="A49" s="9">
        <v>36</v>
      </c>
      <c r="C49" s="23">
        <v>54025</v>
      </c>
      <c r="E49" s="13">
        <v>300</v>
      </c>
      <c r="F49" s="12">
        <v>3.51</v>
      </c>
      <c r="G49" s="9">
        <v>3.5270000000000001</v>
      </c>
      <c r="H49" s="13">
        <f t="shared" si="0"/>
        <v>10.581000000000001</v>
      </c>
    </row>
    <row r="50" spans="1:8" s="5" customFormat="1" x14ac:dyDescent="0.2">
      <c r="A50" s="9"/>
      <c r="C50" s="23"/>
      <c r="E50" s="13"/>
      <c r="F50" s="12"/>
      <c r="G50" s="9"/>
      <c r="H50" s="13"/>
    </row>
    <row r="51" spans="1:8" s="5" customFormat="1" x14ac:dyDescent="0.2">
      <c r="A51" s="9"/>
      <c r="C51" s="23"/>
      <c r="E51" s="13"/>
      <c r="F51" s="12"/>
      <c r="G51" s="9"/>
      <c r="H51" s="13"/>
    </row>
    <row r="52" spans="1:8" s="5" customFormat="1" x14ac:dyDescent="0.2">
      <c r="A52" s="9"/>
      <c r="C52" s="23"/>
      <c r="E52" s="13"/>
      <c r="F52" s="12"/>
      <c r="G52" s="9"/>
      <c r="H52" s="13"/>
    </row>
    <row r="53" spans="1:8" s="5" customFormat="1" x14ac:dyDescent="0.2">
      <c r="A53" s="9"/>
      <c r="C53" s="23"/>
      <c r="E53" s="13"/>
      <c r="F53" s="12"/>
      <c r="G53" s="9"/>
      <c r="H53" s="13"/>
    </row>
    <row r="54" spans="1:8" s="5" customFormat="1" x14ac:dyDescent="0.2">
      <c r="A54" s="9"/>
      <c r="C54" s="23"/>
      <c r="E54" s="13"/>
      <c r="F54" s="12"/>
      <c r="G54" s="9"/>
      <c r="H54" s="13"/>
    </row>
    <row r="55" spans="1:8" s="5" customFormat="1" ht="16.5" customHeight="1" x14ac:dyDescent="0.2">
      <c r="A55" s="9"/>
      <c r="C55" s="23"/>
      <c r="E55" s="13"/>
      <c r="F55" s="12"/>
      <c r="G55" s="9"/>
      <c r="H55" s="13"/>
    </row>
    <row r="56" spans="1:8" s="5" customFormat="1" x14ac:dyDescent="0.2">
      <c r="A56" s="48" t="s">
        <v>46</v>
      </c>
      <c r="B56" s="48"/>
      <c r="C56" s="48"/>
      <c r="D56" s="48"/>
      <c r="E56" s="48"/>
      <c r="F56" s="48"/>
      <c r="G56" s="48"/>
      <c r="H56" s="48"/>
    </row>
    <row r="57" spans="1:8" s="5" customFormat="1" x14ac:dyDescent="0.2">
      <c r="A57" s="2"/>
      <c r="B57" s="2"/>
      <c r="C57" s="2"/>
      <c r="D57" s="2"/>
      <c r="E57" s="2"/>
      <c r="F57" s="2"/>
      <c r="G57" s="3"/>
      <c r="H57" s="3"/>
    </row>
    <row r="58" spans="1:8" s="5" customFormat="1" ht="51" x14ac:dyDescent="0.2">
      <c r="A58" s="10"/>
      <c r="B58" s="10"/>
      <c r="C58" s="10"/>
      <c r="D58" s="10"/>
      <c r="E58" s="46" t="s">
        <v>56</v>
      </c>
      <c r="F58" s="46" t="s">
        <v>67</v>
      </c>
      <c r="G58" s="46" t="s">
        <v>68</v>
      </c>
      <c r="H58" s="46" t="s">
        <v>18</v>
      </c>
    </row>
    <row r="59" spans="1:8" s="5" customFormat="1" ht="25.5" x14ac:dyDescent="0.2">
      <c r="A59" s="6" t="s">
        <v>58</v>
      </c>
      <c r="C59" s="4" t="s">
        <v>66</v>
      </c>
      <c r="E59" s="6" t="s">
        <v>59</v>
      </c>
      <c r="F59" s="6" t="s">
        <v>60</v>
      </c>
      <c r="G59" s="6" t="s">
        <v>60</v>
      </c>
      <c r="H59" s="6" t="s">
        <v>59</v>
      </c>
    </row>
    <row r="60" spans="1:8" s="5" customFormat="1" x14ac:dyDescent="0.2">
      <c r="A60" s="9"/>
      <c r="E60" s="9" t="s">
        <v>0</v>
      </c>
      <c r="F60" s="9" t="s">
        <v>1</v>
      </c>
      <c r="G60" s="9" t="s">
        <v>2</v>
      </c>
      <c r="H60" s="9" t="s">
        <v>19</v>
      </c>
    </row>
    <row r="61" spans="1:8" s="5" customFormat="1" x14ac:dyDescent="0.2">
      <c r="A61" s="9"/>
      <c r="E61" s="9"/>
      <c r="F61" s="9"/>
      <c r="G61" s="9"/>
      <c r="H61" s="9"/>
    </row>
    <row r="62" spans="1:8" s="5" customFormat="1" x14ac:dyDescent="0.2">
      <c r="A62" s="9">
        <v>37</v>
      </c>
      <c r="C62" s="23">
        <v>47002</v>
      </c>
      <c r="E62" s="13">
        <v>0</v>
      </c>
      <c r="F62" s="12">
        <v>3.32</v>
      </c>
      <c r="G62" s="9">
        <v>3.37</v>
      </c>
      <c r="H62" s="13">
        <f t="shared" si="0"/>
        <v>0</v>
      </c>
    </row>
    <row r="63" spans="1:8" s="5" customFormat="1" x14ac:dyDescent="0.2">
      <c r="A63" s="9">
        <v>38</v>
      </c>
      <c r="C63" s="23">
        <v>47339</v>
      </c>
      <c r="E63" s="13">
        <v>400</v>
      </c>
      <c r="F63" s="12">
        <v>2.37</v>
      </c>
      <c r="G63" s="9">
        <v>3.2250000000000001</v>
      </c>
      <c r="H63" s="13">
        <f t="shared" si="0"/>
        <v>12.9</v>
      </c>
    </row>
    <row r="64" spans="1:8" s="5" customFormat="1" x14ac:dyDescent="0.2">
      <c r="A64" s="9">
        <v>39</v>
      </c>
      <c r="C64" s="23">
        <v>54644</v>
      </c>
      <c r="E64" s="13">
        <v>300</v>
      </c>
      <c r="F64" s="9">
        <v>3.01</v>
      </c>
      <c r="G64" s="9">
        <v>3.0269999999999997</v>
      </c>
      <c r="H64" s="13">
        <f t="shared" si="0"/>
        <v>9.0809999999999995</v>
      </c>
    </row>
    <row r="65" spans="1:8" s="5" customFormat="1" x14ac:dyDescent="0.2">
      <c r="A65" s="9">
        <v>40</v>
      </c>
      <c r="C65" s="23">
        <v>47574</v>
      </c>
      <c r="E65" s="13">
        <v>600</v>
      </c>
      <c r="F65" s="12">
        <v>2.9</v>
      </c>
      <c r="G65" s="9">
        <v>3.41</v>
      </c>
      <c r="H65" s="13">
        <f t="shared" si="0"/>
        <v>20.46</v>
      </c>
    </row>
    <row r="66" spans="1:8" s="5" customFormat="1" x14ac:dyDescent="0.2">
      <c r="A66" s="9">
        <v>41</v>
      </c>
      <c r="C66" s="23">
        <v>54879</v>
      </c>
      <c r="E66" s="13">
        <v>600</v>
      </c>
      <c r="F66" s="12">
        <v>3.65</v>
      </c>
      <c r="G66" s="9">
        <v>3.67</v>
      </c>
      <c r="H66" s="13">
        <f t="shared" si="0"/>
        <v>22.02</v>
      </c>
    </row>
    <row r="67" spans="1:8" s="5" customFormat="1" x14ac:dyDescent="0.2">
      <c r="A67" s="9">
        <v>42</v>
      </c>
      <c r="C67" s="23">
        <v>48092</v>
      </c>
      <c r="E67" s="13">
        <v>475</v>
      </c>
      <c r="F67" s="12">
        <v>2.6</v>
      </c>
      <c r="G67" s="9">
        <v>2.94</v>
      </c>
      <c r="H67" s="13">
        <f t="shared" si="0"/>
        <v>13.965</v>
      </c>
    </row>
    <row r="68" spans="1:8" s="5" customFormat="1" x14ac:dyDescent="0.2">
      <c r="A68" s="9">
        <v>43</v>
      </c>
      <c r="C68" s="23">
        <v>55397</v>
      </c>
      <c r="E68" s="13">
        <v>425</v>
      </c>
      <c r="F68" s="12">
        <v>3.5</v>
      </c>
      <c r="G68" s="9">
        <v>3.22</v>
      </c>
      <c r="H68" s="13">
        <f t="shared" si="0"/>
        <v>13.685</v>
      </c>
    </row>
    <row r="69" spans="1:8" s="5" customFormat="1" x14ac:dyDescent="0.2">
      <c r="A69" s="9">
        <v>44</v>
      </c>
      <c r="C69" s="23">
        <v>48396</v>
      </c>
      <c r="E69" s="13">
        <v>650</v>
      </c>
      <c r="F69" s="12">
        <v>4</v>
      </c>
      <c r="G69" s="9">
        <v>3.32</v>
      </c>
      <c r="H69" s="13">
        <f t="shared" si="0"/>
        <v>21.58</v>
      </c>
    </row>
    <row r="70" spans="1:8" s="5" customFormat="1" x14ac:dyDescent="0.2">
      <c r="A70" s="9">
        <v>45</v>
      </c>
      <c r="C70" s="23">
        <v>55701</v>
      </c>
      <c r="E70" s="13">
        <v>0</v>
      </c>
      <c r="F70" s="12">
        <v>3.7</v>
      </c>
      <c r="G70" s="9">
        <v>3.75</v>
      </c>
      <c r="H70" s="13">
        <f t="shared" si="0"/>
        <v>0</v>
      </c>
    </row>
    <row r="71" spans="1:8" s="5" customFormat="1" x14ac:dyDescent="0.2">
      <c r="A71" s="9">
        <v>46</v>
      </c>
      <c r="C71" s="23">
        <v>48761</v>
      </c>
      <c r="E71" s="13">
        <v>450</v>
      </c>
      <c r="F71" s="28">
        <v>4.2</v>
      </c>
      <c r="G71" s="9">
        <v>3.28</v>
      </c>
      <c r="H71" s="13">
        <f t="shared" si="0"/>
        <v>14.76</v>
      </c>
    </row>
    <row r="72" spans="1:8" s="5" customFormat="1" x14ac:dyDescent="0.2">
      <c r="A72" s="9">
        <v>47</v>
      </c>
      <c r="C72" s="23">
        <v>56066</v>
      </c>
      <c r="E72" s="13">
        <v>450</v>
      </c>
      <c r="F72" s="28">
        <v>4.5999999999999996</v>
      </c>
      <c r="G72" s="9">
        <v>4.62</v>
      </c>
      <c r="H72" s="13">
        <f t="shared" si="0"/>
        <v>20.79</v>
      </c>
    </row>
    <row r="73" spans="1:8" s="5" customFormat="1" x14ac:dyDescent="0.2">
      <c r="A73" s="9">
        <v>48</v>
      </c>
      <c r="C73" s="23">
        <v>49126</v>
      </c>
      <c r="E73" s="13">
        <v>91.7</v>
      </c>
      <c r="F73" s="28">
        <v>4</v>
      </c>
      <c r="G73" s="9">
        <v>4.05</v>
      </c>
      <c r="H73" s="13">
        <f t="shared" si="0"/>
        <v>3.7138499999999999</v>
      </c>
    </row>
    <row r="74" spans="1:8" s="5" customFormat="1" x14ac:dyDescent="0.2">
      <c r="A74" s="9">
        <v>49</v>
      </c>
      <c r="C74" s="23">
        <v>56431</v>
      </c>
      <c r="E74" s="13">
        <v>91.7</v>
      </c>
      <c r="F74" s="28">
        <v>4.5</v>
      </c>
      <c r="G74" s="9">
        <v>4.5199999999999996</v>
      </c>
      <c r="H74" s="13">
        <f t="shared" si="0"/>
        <v>4.1448399999999994</v>
      </c>
    </row>
    <row r="75" spans="1:8" s="5" customFormat="1" x14ac:dyDescent="0.2">
      <c r="A75" s="9"/>
      <c r="C75" s="23"/>
      <c r="E75" s="13"/>
      <c r="F75" s="9"/>
      <c r="G75" s="9"/>
      <c r="H75" s="13"/>
    </row>
    <row r="76" spans="1:8" s="5" customFormat="1" x14ac:dyDescent="0.2">
      <c r="A76" s="9">
        <v>50</v>
      </c>
      <c r="C76" s="5" t="s">
        <v>21</v>
      </c>
      <c r="E76" s="14">
        <f>SUM(E14:E74)</f>
        <v>10330.700000000001</v>
      </c>
      <c r="F76" s="9"/>
      <c r="G76" s="9"/>
      <c r="H76" s="14">
        <f>SUM(H14:H74)+0.2</f>
        <v>421.86828299999996</v>
      </c>
    </row>
    <row r="77" spans="1:8" s="5" customFormat="1" x14ac:dyDescent="0.2">
      <c r="A77" s="9"/>
      <c r="E77" s="13"/>
      <c r="F77" s="9"/>
      <c r="G77" s="9"/>
      <c r="H77" s="13"/>
    </row>
    <row r="78" spans="1:8" s="5" customFormat="1" x14ac:dyDescent="0.2">
      <c r="A78" s="9"/>
      <c r="C78" s="10" t="s">
        <v>22</v>
      </c>
      <c r="E78" s="13"/>
      <c r="F78" s="9"/>
      <c r="G78" s="9"/>
      <c r="H78" s="13"/>
    </row>
    <row r="79" spans="1:8" s="5" customFormat="1" x14ac:dyDescent="0.2">
      <c r="A79" s="9"/>
      <c r="E79" s="13"/>
      <c r="F79" s="9"/>
      <c r="G79" s="9"/>
      <c r="H79" s="13"/>
    </row>
    <row r="80" spans="1:8" x14ac:dyDescent="0.2">
      <c r="A80" s="9">
        <v>51</v>
      </c>
      <c r="B80" s="5"/>
      <c r="C80" s="11">
        <v>45628</v>
      </c>
      <c r="D80" s="5"/>
      <c r="E80" s="13">
        <v>85</v>
      </c>
      <c r="F80" s="12">
        <v>9.85</v>
      </c>
      <c r="G80" s="9">
        <v>9.91</v>
      </c>
      <c r="H80" s="13">
        <f>E80*G80/100</f>
        <v>8.4235000000000007</v>
      </c>
    </row>
    <row r="81" spans="1:8" x14ac:dyDescent="0.2">
      <c r="A81" s="9"/>
      <c r="B81" s="5"/>
      <c r="C81" s="5"/>
      <c r="D81" s="5"/>
      <c r="E81" s="13"/>
      <c r="F81" s="9"/>
      <c r="G81" s="9"/>
      <c r="H81" s="13"/>
    </row>
    <row r="82" spans="1:8" x14ac:dyDescent="0.2">
      <c r="A82" s="9">
        <v>52</v>
      </c>
      <c r="B82" s="5"/>
      <c r="C82" s="5" t="s">
        <v>23</v>
      </c>
      <c r="D82" s="5"/>
      <c r="E82" s="14">
        <f>SUM(E80:E80)</f>
        <v>85</v>
      </c>
      <c r="F82" s="9"/>
      <c r="G82" s="9"/>
      <c r="H82" s="14">
        <f>SUM(H80:H80)</f>
        <v>8.4235000000000007</v>
      </c>
    </row>
    <row r="83" spans="1:8" x14ac:dyDescent="0.2">
      <c r="A83" s="9"/>
      <c r="B83" s="5"/>
      <c r="C83" s="5"/>
      <c r="D83" s="5"/>
      <c r="E83" s="13"/>
      <c r="F83" s="9"/>
      <c r="G83" s="9"/>
      <c r="H83" s="13"/>
    </row>
    <row r="84" spans="1:8" ht="13.5" thickBot="1" x14ac:dyDescent="0.25">
      <c r="A84" s="9">
        <v>53</v>
      </c>
      <c r="B84" s="5"/>
      <c r="C84" s="5" t="s">
        <v>6</v>
      </c>
      <c r="D84" s="5"/>
      <c r="E84" s="15">
        <f>E76+E82</f>
        <v>10415.700000000001</v>
      </c>
      <c r="F84" s="9"/>
      <c r="G84" s="9"/>
      <c r="H84" s="15">
        <f>H76+H82</f>
        <v>430.29178299999995</v>
      </c>
    </row>
    <row r="85" spans="1:8" ht="13.5" thickTop="1" x14ac:dyDescent="0.2">
      <c r="E85" s="3"/>
    </row>
    <row r="86" spans="1:8" x14ac:dyDescent="0.2">
      <c r="A86" s="7"/>
    </row>
    <row r="87" spans="1:8" x14ac:dyDescent="0.2">
      <c r="A87" s="8"/>
    </row>
  </sheetData>
  <mergeCells count="2">
    <mergeCell ref="A6:H6"/>
    <mergeCell ref="A56:H56"/>
  </mergeCells>
  <pageMargins left="0.7" right="0.7" top="0.75" bottom="0.75" header="0.3" footer="0.3"/>
  <pageSetup firstPageNumber="3" orientation="portrait" useFirstPageNumber="1" r:id="rId1"/>
  <headerFooter>
    <oddHeader>&amp;R&amp;"Arial,Regular"&amp;10Filed: 2022-10-31
EB-2022-0200
Exhibit 5
Tab 2
Schedule 1
Attachment 6
Page &amp;P of 6</oddHeader>
    <firstHeader>&amp;R&amp;"Arial,Regular"&amp;10Filed: 2022-10-31
EB-2022-0200
Exhibit 5
Tab 2
Schedule 1
Attachment 6
Page 2 of 6</firstHeader>
  </headerFooter>
  <rowBreaks count="1" manualBreakCount="1">
    <brk id="50" max="16383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C7ED-B571-4071-A445-95EC89FD4547}">
  <dimension ref="A6:E28"/>
  <sheetViews>
    <sheetView view="pageLayout" zoomScaleNormal="100" workbookViewId="0">
      <selection activeCell="C15" sqref="C15"/>
    </sheetView>
  </sheetViews>
  <sheetFormatPr defaultColWidth="101.28515625" defaultRowHeight="12.75" x14ac:dyDescent="0.2"/>
  <cols>
    <col min="1" max="1" width="5.7109375" style="2" bestFit="1" customWidth="1"/>
    <col min="2" max="2" width="1.28515625" style="2" customWidth="1"/>
    <col min="3" max="3" width="60.28515625" style="2" customWidth="1"/>
    <col min="4" max="4" width="1.28515625" style="2" customWidth="1"/>
    <col min="5" max="5" width="12.28515625" style="3" customWidth="1"/>
    <col min="6" max="16384" width="101.28515625" style="2"/>
  </cols>
  <sheetData>
    <row r="6" spans="1:5" s="1" customFormat="1" x14ac:dyDescent="0.2">
      <c r="A6" s="48" t="s">
        <v>38</v>
      </c>
      <c r="B6" s="48"/>
      <c r="C6" s="48"/>
      <c r="D6" s="48"/>
      <c r="E6" s="48"/>
    </row>
    <row r="8" spans="1:5" s="10" customFormat="1" x14ac:dyDescent="0.2">
      <c r="E8" s="46" t="s">
        <v>18</v>
      </c>
    </row>
    <row r="9" spans="1:5" s="5" customFormat="1" ht="25.5" x14ac:dyDescent="0.2">
      <c r="A9" s="6" t="s">
        <v>58</v>
      </c>
      <c r="C9" s="4" t="s">
        <v>69</v>
      </c>
      <c r="E9" s="6" t="s">
        <v>59</v>
      </c>
    </row>
    <row r="10" spans="1:5" s="5" customFormat="1" x14ac:dyDescent="0.2">
      <c r="A10" s="9"/>
      <c r="E10" s="9"/>
    </row>
    <row r="11" spans="1:5" s="5" customFormat="1" x14ac:dyDescent="0.2">
      <c r="A11" s="9">
        <v>1</v>
      </c>
      <c r="C11" s="16" t="s">
        <v>24</v>
      </c>
      <c r="E11" s="13">
        <v>96.684338230000051</v>
      </c>
    </row>
    <row r="12" spans="1:5" s="5" customFormat="1" x14ac:dyDescent="0.2">
      <c r="A12" s="9">
        <v>2</v>
      </c>
      <c r="C12" s="16" t="s">
        <v>25</v>
      </c>
      <c r="E12" s="13">
        <v>95.432448770000036</v>
      </c>
    </row>
    <row r="13" spans="1:5" s="5" customFormat="1" x14ac:dyDescent="0.2">
      <c r="A13" s="9">
        <v>3</v>
      </c>
      <c r="C13" s="16" t="s">
        <v>26</v>
      </c>
      <c r="E13" s="13">
        <v>94.185159310000031</v>
      </c>
    </row>
    <row r="14" spans="1:5" s="5" customFormat="1" x14ac:dyDescent="0.2">
      <c r="A14" s="9">
        <v>4</v>
      </c>
      <c r="C14" s="16" t="s">
        <v>27</v>
      </c>
      <c r="E14" s="13">
        <v>92.931769850000052</v>
      </c>
    </row>
    <row r="15" spans="1:5" s="5" customFormat="1" x14ac:dyDescent="0.2">
      <c r="A15" s="9">
        <v>5</v>
      </c>
      <c r="C15" s="16" t="s">
        <v>28</v>
      </c>
      <c r="E15" s="13">
        <v>91.67998039000004</v>
      </c>
    </row>
    <row r="16" spans="1:5" s="5" customFormat="1" x14ac:dyDescent="0.2">
      <c r="A16" s="9">
        <v>6</v>
      </c>
      <c r="C16" s="17" t="s">
        <v>29</v>
      </c>
      <c r="E16" s="13">
        <v>90.426290930000036</v>
      </c>
    </row>
    <row r="17" spans="1:5" s="5" customFormat="1" x14ac:dyDescent="0.2">
      <c r="A17" s="9">
        <v>7</v>
      </c>
      <c r="C17" s="16" t="s">
        <v>30</v>
      </c>
      <c r="E17" s="13">
        <v>89.174101470000039</v>
      </c>
    </row>
    <row r="18" spans="1:5" s="5" customFormat="1" x14ac:dyDescent="0.2">
      <c r="A18" s="9">
        <v>8</v>
      </c>
      <c r="C18" s="16" t="s">
        <v>31</v>
      </c>
      <c r="E18" s="13">
        <v>92.960112010000046</v>
      </c>
    </row>
    <row r="19" spans="1:5" s="5" customFormat="1" x14ac:dyDescent="0.2">
      <c r="A19" s="9">
        <v>9</v>
      </c>
      <c r="C19" s="16" t="s">
        <v>32</v>
      </c>
      <c r="E19" s="13">
        <v>91.684922550000039</v>
      </c>
    </row>
    <row r="20" spans="1:5" s="5" customFormat="1" x14ac:dyDescent="0.2">
      <c r="A20" s="9">
        <v>10</v>
      </c>
      <c r="C20" s="16" t="s">
        <v>33</v>
      </c>
      <c r="E20" s="13">
        <v>90.41023309000002</v>
      </c>
    </row>
    <row r="21" spans="1:5" s="5" customFormat="1" x14ac:dyDescent="0.2">
      <c r="A21" s="9">
        <v>11</v>
      </c>
      <c r="C21" s="16" t="s">
        <v>34</v>
      </c>
      <c r="E21" s="13">
        <v>89.146743630000046</v>
      </c>
    </row>
    <row r="22" spans="1:5" s="5" customFormat="1" x14ac:dyDescent="0.2">
      <c r="A22" s="9">
        <v>12</v>
      </c>
      <c r="C22" s="16" t="s">
        <v>35</v>
      </c>
      <c r="E22" s="13">
        <v>87.890454170000041</v>
      </c>
    </row>
    <row r="23" spans="1:5" s="5" customFormat="1" x14ac:dyDescent="0.2">
      <c r="A23" s="9">
        <v>13</v>
      </c>
      <c r="C23" s="16" t="s">
        <v>36</v>
      </c>
      <c r="E23" s="25">
        <v>86.632464710000022</v>
      </c>
    </row>
    <row r="24" spans="1:5" s="5" customFormat="1" x14ac:dyDescent="0.2">
      <c r="A24" s="9"/>
      <c r="E24" s="13"/>
    </row>
    <row r="25" spans="1:5" s="5" customFormat="1" ht="13.5" thickBot="1" x14ac:dyDescent="0.25">
      <c r="A25" s="9">
        <v>14</v>
      </c>
      <c r="C25" s="5" t="s">
        <v>37</v>
      </c>
      <c r="E25" s="24">
        <f>ROUND((((SUM(E12:E22)*2)+(E11+E23)))/24,1)</f>
        <v>91.5</v>
      </c>
    </row>
    <row r="26" spans="1:5" ht="13.5" thickTop="1" x14ac:dyDescent="0.2"/>
    <row r="27" spans="1:5" x14ac:dyDescent="0.2">
      <c r="A27" s="7"/>
    </row>
    <row r="28" spans="1:5" x14ac:dyDescent="0.2">
      <c r="A28" s="8"/>
    </row>
  </sheetData>
  <mergeCells count="1">
    <mergeCell ref="A6:E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6
Page 5 of 6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67FB-6FD8-4029-8949-7B37E0BB9D05}">
  <dimension ref="A6:G32"/>
  <sheetViews>
    <sheetView view="pageLayout" topLeftCell="A10" zoomScaleNormal="100" workbookViewId="0">
      <selection activeCell="E28" sqref="E28"/>
    </sheetView>
  </sheetViews>
  <sheetFormatPr defaultColWidth="101.28515625" defaultRowHeight="12.75" x14ac:dyDescent="0.2"/>
  <cols>
    <col min="1" max="1" width="5.7109375" style="2" bestFit="1" customWidth="1"/>
    <col min="2" max="2" width="1.28515625" style="2" customWidth="1"/>
    <col min="3" max="3" width="39.85546875" style="2" customWidth="1"/>
    <col min="4" max="4" width="7.5703125" style="2" customWidth="1"/>
    <col min="5" max="5" width="12.28515625" style="2" customWidth="1"/>
    <col min="6" max="6" width="12.28515625" style="3" customWidth="1"/>
    <col min="7" max="7" width="10.5703125" style="3" customWidth="1"/>
    <col min="8" max="16384" width="101.28515625" style="2"/>
  </cols>
  <sheetData>
    <row r="6" spans="1:7" s="1" customFormat="1" x14ac:dyDescent="0.2">
      <c r="A6" s="48" t="s">
        <v>45</v>
      </c>
      <c r="B6" s="48"/>
      <c r="C6" s="48"/>
      <c r="D6" s="48"/>
      <c r="E6" s="48"/>
      <c r="F6" s="48"/>
      <c r="G6" s="48"/>
    </row>
    <row r="8" spans="1:7" s="10" customFormat="1" ht="38.25" x14ac:dyDescent="0.2">
      <c r="E8" s="46" t="s">
        <v>37</v>
      </c>
      <c r="F8" s="46" t="s">
        <v>18</v>
      </c>
      <c r="G8" s="46" t="s">
        <v>39</v>
      </c>
    </row>
    <row r="9" spans="1:7" s="5" customFormat="1" ht="25.5" x14ac:dyDescent="0.2">
      <c r="A9" s="6" t="s">
        <v>58</v>
      </c>
      <c r="C9" s="4" t="s">
        <v>61</v>
      </c>
      <c r="E9" s="6" t="s">
        <v>59</v>
      </c>
      <c r="F9" s="6" t="s">
        <v>59</v>
      </c>
      <c r="G9" s="6" t="s">
        <v>60</v>
      </c>
    </row>
    <row r="10" spans="1:7" s="5" customFormat="1" ht="13.15" customHeight="1" x14ac:dyDescent="0.2">
      <c r="A10" s="9"/>
      <c r="E10" s="9" t="s">
        <v>0</v>
      </c>
      <c r="F10" s="9" t="s">
        <v>1</v>
      </c>
      <c r="G10" s="9" t="s">
        <v>40</v>
      </c>
    </row>
    <row r="11" spans="1:7" s="5" customFormat="1" x14ac:dyDescent="0.2">
      <c r="A11" s="9"/>
      <c r="E11" s="9"/>
      <c r="F11" s="9"/>
      <c r="G11" s="9"/>
    </row>
    <row r="12" spans="1:7" s="5" customFormat="1" x14ac:dyDescent="0.2">
      <c r="A12" s="9"/>
      <c r="C12" s="10" t="s">
        <v>7</v>
      </c>
      <c r="E12" s="9"/>
      <c r="F12" s="9"/>
      <c r="G12" s="9"/>
    </row>
    <row r="13" spans="1:7" s="5" customFormat="1" ht="13.15" customHeight="1" x14ac:dyDescent="0.2">
      <c r="A13" s="9"/>
      <c r="E13" s="9"/>
      <c r="F13" s="9"/>
      <c r="G13" s="18"/>
    </row>
    <row r="14" spans="1:7" s="5" customFormat="1" x14ac:dyDescent="0.2">
      <c r="A14" s="9">
        <v>1</v>
      </c>
      <c r="C14" s="11" t="s">
        <v>41</v>
      </c>
      <c r="E14" s="13">
        <v>10415.700000000001</v>
      </c>
      <c r="F14" s="13">
        <v>430.3</v>
      </c>
      <c r="G14" s="18"/>
    </row>
    <row r="15" spans="1:7" s="5" customFormat="1" x14ac:dyDescent="0.2">
      <c r="A15" s="9">
        <v>2</v>
      </c>
      <c r="C15" s="11" t="s">
        <v>42</v>
      </c>
      <c r="E15" s="13">
        <v>-91.5</v>
      </c>
      <c r="F15" s="13" t="s">
        <v>43</v>
      </c>
      <c r="G15" s="21"/>
    </row>
    <row r="16" spans="1:7" s="5" customFormat="1" x14ac:dyDescent="0.2">
      <c r="A16" s="27">
        <v>3</v>
      </c>
      <c r="C16" s="11" t="s">
        <v>44</v>
      </c>
      <c r="D16" s="26">
        <v>2.87E-2</v>
      </c>
      <c r="E16" s="13">
        <v>-296.10000000000002</v>
      </c>
      <c r="F16" s="13">
        <v>-12.3</v>
      </c>
      <c r="G16" s="21"/>
    </row>
    <row r="17" spans="1:7" s="5" customFormat="1" x14ac:dyDescent="0.2">
      <c r="A17" s="9">
        <v>4</v>
      </c>
      <c r="C17" s="5" t="s">
        <v>6</v>
      </c>
      <c r="E17" s="14">
        <f>SUM(E14:E16)</f>
        <v>10028.1</v>
      </c>
      <c r="F17" s="14">
        <f>SUM(F14:F16)</f>
        <v>418</v>
      </c>
      <c r="G17" s="21"/>
    </row>
    <row r="18" spans="1:7" s="5" customFormat="1" x14ac:dyDescent="0.2">
      <c r="A18" s="9"/>
      <c r="E18" s="13"/>
      <c r="F18" s="13"/>
      <c r="G18" s="21"/>
    </row>
    <row r="19" spans="1:7" s="5" customFormat="1" ht="13.5" thickBot="1" x14ac:dyDescent="0.25">
      <c r="A19" s="9">
        <v>5</v>
      </c>
      <c r="C19" s="5" t="s">
        <v>39</v>
      </c>
      <c r="E19" s="13"/>
      <c r="F19" s="13"/>
      <c r="G19" s="22">
        <f>100*F17/E17</f>
        <v>4.1682871132118748</v>
      </c>
    </row>
    <row r="20" spans="1:7" s="5" customFormat="1" ht="13.5" thickTop="1" x14ac:dyDescent="0.2">
      <c r="A20" s="9"/>
      <c r="E20" s="13"/>
      <c r="F20" s="13"/>
      <c r="G20" s="21"/>
    </row>
    <row r="21" spans="1:7" s="5" customFormat="1" x14ac:dyDescent="0.2">
      <c r="A21" s="9"/>
      <c r="C21" s="10" t="s">
        <v>4</v>
      </c>
      <c r="E21" s="13"/>
      <c r="F21" s="13"/>
      <c r="G21" s="21"/>
    </row>
    <row r="22" spans="1:7" s="5" customFormat="1" x14ac:dyDescent="0.2">
      <c r="A22" s="9"/>
      <c r="E22" s="13"/>
      <c r="F22" s="13"/>
      <c r="G22" s="21"/>
    </row>
    <row r="23" spans="1:7" s="5" customFormat="1" ht="13.5" thickBot="1" x14ac:dyDescent="0.25">
      <c r="A23" s="9">
        <v>6</v>
      </c>
      <c r="C23" s="11" t="s">
        <v>39</v>
      </c>
      <c r="E23" s="13"/>
      <c r="F23" s="13"/>
      <c r="G23" s="22">
        <v>3</v>
      </c>
    </row>
    <row r="24" spans="1:7" s="5" customFormat="1" ht="13.5" thickTop="1" x14ac:dyDescent="0.2">
      <c r="A24" s="9"/>
      <c r="C24" s="11"/>
      <c r="E24" s="13"/>
      <c r="F24" s="13"/>
      <c r="G24" s="21"/>
    </row>
    <row r="25" spans="1:7" s="5" customFormat="1" x14ac:dyDescent="0.2">
      <c r="A25" s="9"/>
      <c r="C25" s="20" t="s">
        <v>5</v>
      </c>
      <c r="E25" s="13"/>
      <c r="F25" s="13"/>
      <c r="G25" s="21"/>
    </row>
    <row r="26" spans="1:7" s="5" customFormat="1" x14ac:dyDescent="0.2">
      <c r="A26" s="9"/>
      <c r="C26" s="11"/>
      <c r="E26" s="13"/>
      <c r="F26" s="13"/>
      <c r="G26" s="21"/>
    </row>
    <row r="27" spans="1:7" s="5" customFormat="1" ht="13.5" thickBot="1" x14ac:dyDescent="0.25">
      <c r="A27" s="9">
        <v>7</v>
      </c>
      <c r="C27" s="11" t="s">
        <v>48</v>
      </c>
      <c r="E27" s="13"/>
      <c r="F27" s="13"/>
      <c r="G27" s="22">
        <v>8.66</v>
      </c>
    </row>
    <row r="28" spans="1:7" s="5" customFormat="1" ht="13.5" thickTop="1" x14ac:dyDescent="0.2">
      <c r="A28" s="9"/>
      <c r="E28" s="13"/>
      <c r="F28" s="13"/>
      <c r="G28" s="21"/>
    </row>
    <row r="29" spans="1:7" s="5" customFormat="1" x14ac:dyDescent="0.2">
      <c r="A29" s="9"/>
      <c r="E29" s="13"/>
      <c r="F29" s="13"/>
      <c r="G29" s="21"/>
    </row>
    <row r="30" spans="1:7" x14ac:dyDescent="0.2">
      <c r="E30" s="3"/>
      <c r="G30" s="19"/>
    </row>
    <row r="31" spans="1:7" x14ac:dyDescent="0.2">
      <c r="A31" s="7"/>
    </row>
    <row r="32" spans="1:7" x14ac:dyDescent="0.2">
      <c r="A32" s="8"/>
    </row>
  </sheetData>
  <mergeCells count="1">
    <mergeCell ref="A6:G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6
Page 6 of 6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Final PDF</Status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>2022-06-24T06:00:00+00:00</Reg_x002e__x0020_Review_x0020_Due_x0020_Date>
    <Finance_x0020_view xmlns="0e4c58a4-4156-4653-af30-d293e31e5ce5">Yes</Finance_x0020_view>
    <Accountable_x0020_Area xmlns="0e4c58a4-4156-4653-af30-d293e31e5ce5">Finance</Accountable_x0020_Area>
    <Formatting_x0020_Reqd xmlns="0e4c58a4-4156-4653-af30-d293e31e5ce5">false</Formatting_x0020_Reqd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</Regulatory_x0020_Leads>
    <Final_x0020_Draft_x0020_Due xmlns="0e4c58a4-4156-4653-af30-d293e31e5ce5">2022-07-29T06:00:00+00:00</Final_x0020_Draft_x0020_Due>
    <Exhibit_x002f_Tab_x002f_Schedule xmlns="0e4c58a4-4156-4653-af30-d293e31e5ce5">05.02.01</Exhibit_x002f_Tab_x002f_Schedule>
    <_x0031_st_x0020_Draft_x0020_SL_x0020_Review_x0020_Complete xmlns="0e4c58a4-4156-4653-af30-d293e31e5ce5">2022-07-08T06:00:00+00:00</_x0031_st_x0020_Draft_x0020_SL_x0020_Review_x0020_Complete>
    <Binder xmlns="0e4c58a4-4156-4653-af30-d293e31e5ce5">5</Binder>
    <Attachment xmlns="0e4c58a4-4156-4653-af30-d293e31e5ce5">6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  <UserInfo>
        <DisplayName>i:0#.w|gtna\wsreini</DisplayName>
        <AccountId>389</AccountId>
        <AccountType/>
      </UserInfo>
      <UserInfo>
        <DisplayName>i:0#.w|egd\fergusot</DisplayName>
        <AccountId>29</AccountId>
        <AccountType/>
      </UserInfo>
    </Witness>
    <Folder xmlns="0e4c58a4-4156-4653-af30-d293e31e5ce5">Updated Evidence</Folder>
    <_x0031_st_x0020_Draft_x0020_Evidence_x0020_Due xmlns="0e4c58a4-4156-4653-af30-d293e31e5ce5">2022-05-09T06:00:00+00:00</_x0031_st_x0020_Draft_x0020_Evidence_x0020_Due>
    <Cust_x0020_Eng xmlns="0e4c58a4-4156-4653-af30-d293e31e5ce5">No</Cust_x0020_Eng>
    <_x0031_st_x0020_draft_x0020_ready_x0020_for_x0020_Regulatory xmlns="0e4c58a4-4156-4653-af30-d293e31e5ce5">2022-05-10T06:00:00+00:00</_x0031_st_x0020_draft_x0020_ready_x0020_for_x0020_Regulatory>
    <Final_x0020_Draft_x0020_Reg_x002f_1st_x0020_Level_x0020_Review_x0020_Due_x0020_Date xmlns="0e4c58a4-4156-4653-af30-d293e31e5ce5">2022-08-19T06:00:00+00:00</Final_x0020_Draft_x0020_Reg_x002f_1st_x0020_Level_x0020_Review_x0020_Due_x0020_Date>
    <Legal_x0020_Handoff_x0020_Date xmlns="0e4c58a4-4156-4653-af30-d293e31e5ce5">2022-09-02T06:00:00+00:00</Legal_x0020_Handoff_x0020_Date>
    <Legal_x0020_Session_x0020_Date xmlns="0e4c58a4-4156-4653-af30-d293e31e5ce5">2022-09-09T06:00:00+00:00</Legal_x0020_Session_x0020_Date>
    <xewa xmlns="0e4c58a4-4156-4653-af30-d293e31e5ce5">2022-09-16T06:00:00+00:00</xewa>
    <TM_x0020_Sign_x0020_Off xmlns="0e4c58a4-4156-4653-af30-d293e31e5ce5" xsi:nil="true"/>
    <Reg_x002f_Formatting_x0020_Sign_x0020_Off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FE894B4E-3F4D-4732-A845-C8F7B44989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C99BE6-7507-4D85-B847-10C31C13EDE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FB28A20-72A6-409B-B97C-583E4D68E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3DD13E7-4BBE-4B4F-9C87-8C45C6E50285}">
  <ds:schemaRefs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 1</vt:lpstr>
      <vt:lpstr>Sheet 2</vt:lpstr>
      <vt:lpstr>Sheet 3</vt:lpstr>
      <vt:lpstr>Sheet 4</vt:lpstr>
      <vt:lpstr>Sheet 5</vt:lpstr>
      <vt:lpstr>'Sheet 1'!Print_Area</vt:lpstr>
      <vt:lpstr>'Sheet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Angela Monforton</cp:lastModifiedBy>
  <cp:lastPrinted>2022-10-29T01:03:26Z</cp:lastPrinted>
  <dcterms:modified xsi:type="dcterms:W3CDTF">2023-02-03T18:03:10Z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-1792844606</vt:i4>
  </property>
  <property fmtid="{D5CDD505-2E9C-101B-9397-08002B2CF9AE}" pid="3" name="_NewReviewCycle">
    <vt:lpwstr/>
  </property>
  <property fmtid="{D5CDD505-2E9C-101B-9397-08002B2CF9AE}" pid="4" name="_EmailSubject">
    <vt:lpwstr>5.2.1.1</vt:lpwstr>
  </property>
  <property fmtid="{D5CDD505-2E9C-101B-9397-08002B2CF9AE}" pid="5" name="_AuthorEmail">
    <vt:lpwstr>Daryl.Hills@enbridge.com</vt:lpwstr>
  </property>
  <property fmtid="{D5CDD505-2E9C-101B-9397-08002B2CF9AE}" pid="6" name="_AuthorEmailDisplayName">
    <vt:lpwstr>Daryl Hills</vt:lpwstr>
  </property>
  <property fmtid="{D5CDD505-2E9C-101B-9397-08002B2CF9AE}" pid="7" name="_ReviewingToolsShownOnce">
    <vt:lpwstr/>
  </property>
  <property fmtid="{D5CDD505-2E9C-101B-9397-08002B2CF9AE}" pid="8" name="ContentTypeId">
    <vt:lpwstr>0x010100BA68BE8D2D1B4442B56E8613E5D4A5D4</vt:lpwstr>
  </property>
  <property fmtid="{D5CDD505-2E9C-101B-9397-08002B2CF9AE}" pid="9" name="MSIP_Label_b1a6f161-e42b-4c47-8f69-f6a81e023e2d_Enabled">
    <vt:lpwstr>true</vt:lpwstr>
  </property>
  <property fmtid="{D5CDD505-2E9C-101B-9397-08002B2CF9AE}" pid="10" name="MSIP_Label_b1a6f161-e42b-4c47-8f69-f6a81e023e2d_SetDate">
    <vt:lpwstr>2022-09-21T13:09:43Z</vt:lpwstr>
  </property>
  <property fmtid="{D5CDD505-2E9C-101B-9397-08002B2CF9AE}" pid="11" name="MSIP_Label_b1a6f161-e42b-4c47-8f69-f6a81e023e2d_Method">
    <vt:lpwstr>Standard</vt:lpwstr>
  </property>
  <property fmtid="{D5CDD505-2E9C-101B-9397-08002B2CF9AE}" pid="12" name="MSIP_Label_b1a6f161-e42b-4c47-8f69-f6a81e023e2d_Name">
    <vt:lpwstr>b1a6f161-e42b-4c47-8f69-f6a81e023e2d</vt:lpwstr>
  </property>
  <property fmtid="{D5CDD505-2E9C-101B-9397-08002B2CF9AE}" pid="13" name="MSIP_Label_b1a6f161-e42b-4c47-8f69-f6a81e023e2d_SiteId">
    <vt:lpwstr>271df5c2-953a-497b-93ad-7adf7a4b3cd7</vt:lpwstr>
  </property>
  <property fmtid="{D5CDD505-2E9C-101B-9397-08002B2CF9AE}" pid="14" name="MSIP_Label_b1a6f161-e42b-4c47-8f69-f6a81e023e2d_ActionId">
    <vt:lpwstr>0ed8bb8e-a7bf-4190-a373-4caf7a300a4c</vt:lpwstr>
  </property>
  <property fmtid="{D5CDD505-2E9C-101B-9397-08002B2CF9AE}" pid="15" name="MSIP_Label_b1a6f161-e42b-4c47-8f69-f6a81e023e2d_ContentBits">
    <vt:lpwstr>0</vt:lpwstr>
  </property>
  <property fmtid="{D5CDD505-2E9C-101B-9397-08002B2CF9AE}" pid="16" name="SV_QUERY_LIST_4F35BF76-6C0D-4D9B-82B2-816C12CF3733">
    <vt:lpwstr>empty_477D106A-C0D6-4607-AEBD-E2C9D60EA279</vt:lpwstr>
  </property>
  <property fmtid="{D5CDD505-2E9C-101B-9397-08002B2CF9AE}" pid="17" name="SV_HIDDEN_GRID_QUERY_LIST_4F35BF76-6C0D-4D9B-82B2-816C12CF3733">
    <vt:lpwstr>empty_477D106A-C0D6-4607-AEBD-E2C9D60EA279</vt:lpwstr>
  </property>
</Properties>
</file>