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DB8690BE-1743-4DB1-986F-2161192AA646}" xr6:coauthVersionLast="47" xr6:coauthVersionMax="47" xr10:uidLastSave="{00000000-0000-0000-0000-000000000000}"/>
  <bookViews>
    <workbookView xWindow="-120" yWindow="-120" windowWidth="29040" windowHeight="15840" tabRatio="778" xr2:uid="{2A345687-FB31-4998-BC65-1F18BD106247}"/>
  </bookViews>
  <sheets>
    <sheet name="Sheet 1" sheetId="8" r:id="rId1"/>
    <sheet name="Sheet 2" sheetId="5" r:id="rId2"/>
    <sheet name="Sheet 3" sheetId="6" r:id="rId3"/>
    <sheet name="Sheet 4" sheetId="7" r:id="rId4"/>
  </sheets>
  <definedNames>
    <definedName name="_xlnm.Print_Area" localSheetId="0">'Sheet 1'!$A$1:$L$53</definedName>
    <definedName name="_xlnm.Print_Area" localSheetId="1">'Sheet 2'!$A$1:$I$38</definedName>
    <definedName name="_xlnm.Print_Area" localSheetId="2">'Sheet 3'!$A$1:$F$37</definedName>
    <definedName name="_xlnm.Print_Area" localSheetId="3">'Sheet 4'!$A$1:$F$28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5" l="1"/>
  <c r="E37" i="5"/>
  <c r="E27" i="5"/>
  <c r="E26" i="5"/>
  <c r="E24" i="5"/>
  <c r="E31" i="6"/>
  <c r="E26" i="7"/>
  <c r="K27" i="8" l="1"/>
  <c r="K22" i="8"/>
  <c r="K21" i="8"/>
  <c r="K20" i="8"/>
  <c r="K19" i="8"/>
  <c r="K48" i="8" l="1"/>
  <c r="K18" i="8"/>
  <c r="I51" i="8"/>
  <c r="I23" i="8"/>
  <c r="I43" i="8" s="1"/>
  <c r="G51" i="8"/>
  <c r="I53" i="8" l="1"/>
  <c r="K51" i="8"/>
  <c r="K29" i="8"/>
  <c r="K23" i="8"/>
  <c r="G23" i="8"/>
  <c r="K43" i="8" l="1"/>
  <c r="K53" i="8" s="1"/>
  <c r="G43" i="8"/>
  <c r="G53" i="8" s="1"/>
  <c r="E16" i="7"/>
  <c r="E20" i="6"/>
  <c r="E28" i="7" l="1"/>
  <c r="E33" i="6"/>
  <c r="E37" i="6" s="1"/>
</calcChain>
</file>

<file path=xl/sharedStrings.xml><?xml version="1.0" encoding="utf-8"?>
<sst xmlns="http://schemas.openxmlformats.org/spreadsheetml/2006/main" count="184" uniqueCount="98">
  <si>
    <t>Test Year</t>
  </si>
  <si>
    <t>Reference</t>
  </si>
  <si>
    <t>Particulars ($ millions)</t>
  </si>
  <si>
    <t>Total Revenue At Existing Rates</t>
  </si>
  <si>
    <t>Transmission, Compression &amp; Storage</t>
  </si>
  <si>
    <t>Gas Sales</t>
  </si>
  <si>
    <t>Revenue At Existing Rates</t>
  </si>
  <si>
    <t>Revenue Requirement</t>
  </si>
  <si>
    <t>Total</t>
  </si>
  <si>
    <t>Tax Shield Provided by Interest Expense</t>
  </si>
  <si>
    <t>Excluding Tax Shield</t>
  </si>
  <si>
    <t>Income Taxes on Earnings</t>
  </si>
  <si>
    <t>Other Income</t>
  </si>
  <si>
    <t>Other Operating Revenue</t>
  </si>
  <si>
    <t>Miscellaneous Operating and Non-Operating Revenue</t>
  </si>
  <si>
    <t>Municipal and Other Taxes</t>
  </si>
  <si>
    <t>Fixed Financing Costs</t>
  </si>
  <si>
    <t>Depreciation and Amortization</t>
  </si>
  <si>
    <t>Operations and Maintenance</t>
  </si>
  <si>
    <t>Gas Costs</t>
  </si>
  <si>
    <t>Cost of Service</t>
  </si>
  <si>
    <t>Required Return</t>
  </si>
  <si>
    <t>Required Rate of Return</t>
  </si>
  <si>
    <t>Rate Base</t>
  </si>
  <si>
    <t>Cost of Capital</t>
  </si>
  <si>
    <t>Operation and Maintenance</t>
  </si>
  <si>
    <t>Revenue at Existing Rates</t>
  </si>
  <si>
    <t>Earnings on Common Equity</t>
  </si>
  <si>
    <t>Allowed Rate of Return</t>
  </si>
  <si>
    <t>Common Equity</t>
  </si>
  <si>
    <t>Indicated Rate of Return</t>
  </si>
  <si>
    <t>Utility Income</t>
  </si>
  <si>
    <t>Total Debt</t>
  </si>
  <si>
    <t>Short Term Debt</t>
  </si>
  <si>
    <t>Debt</t>
  </si>
  <si>
    <t>(d) = (b x c)</t>
  </si>
  <si>
    <t>(c)</t>
  </si>
  <si>
    <t>(b)</t>
  </si>
  <si>
    <t>(a)</t>
  </si>
  <si>
    <t>Particulars</t>
  </si>
  <si>
    <t>(%)</t>
  </si>
  <si>
    <t>($ millions)</t>
  </si>
  <si>
    <t>Return Component</t>
  </si>
  <si>
    <t>Cost Rate</t>
  </si>
  <si>
    <t>Component</t>
  </si>
  <si>
    <t>Income Tax Expense</t>
  </si>
  <si>
    <t>Utility Income Before Income Taxes</t>
  </si>
  <si>
    <t>Debt Redemption Premium Amortization</t>
  </si>
  <si>
    <t>Depreciation and Amortization Expense</t>
  </si>
  <si>
    <t>Operating Cost</t>
  </si>
  <si>
    <t>Total Operating Revenue</t>
  </si>
  <si>
    <t>Interest and Property Rental</t>
  </si>
  <si>
    <t>Storage</t>
  </si>
  <si>
    <t>Transportation</t>
  </si>
  <si>
    <t>Gas Sales and Distribution</t>
  </si>
  <si>
    <t>Operating Income</t>
  </si>
  <si>
    <t>2024 Net Utility Income - EGI</t>
  </si>
  <si>
    <t>Utility Rate Base</t>
  </si>
  <si>
    <t>Total Working Capital</t>
  </si>
  <si>
    <t>Gas in Storage</t>
  </si>
  <si>
    <t>DCB Receivable/(Payable)</t>
  </si>
  <si>
    <t>Materials and Supplies</t>
  </si>
  <si>
    <t>Allowance for Working Capital</t>
  </si>
  <si>
    <t>Net Property, Plant and Equipment</t>
  </si>
  <si>
    <t>Accumulated Depreciation</t>
  </si>
  <si>
    <t>Gross Property, Plant and Equipment</t>
  </si>
  <si>
    <t>Property, Plant and Equipment</t>
  </si>
  <si>
    <t>2024 Utility Rate Base</t>
  </si>
  <si>
    <t>2024 Test Year - Calculation of Total Revenue Deficiency</t>
  </si>
  <si>
    <t>2024 Utility Deficiency Calculation and Required Rate of Return - EGI</t>
  </si>
  <si>
    <t>Delivery</t>
  </si>
  <si>
    <t>Gas Supply</t>
  </si>
  <si>
    <t>(Deficiency)/Sufficiency in Rate of Return</t>
  </si>
  <si>
    <t>Net (Deficiency)/Sufficiency</t>
  </si>
  <si>
    <t>Gross (Deficiency)/Sufficiency</t>
  </si>
  <si>
    <t>Gross Revenue (Deficiency)/Sufficiency</t>
  </si>
  <si>
    <t>Taxes on (Deficiency)/Sufficiency</t>
  </si>
  <si>
    <t xml:space="preserve">Gross (Deficiency)/Sufficiency </t>
  </si>
  <si>
    <t>Gross Revenue (Deficiency)</t>
  </si>
  <si>
    <t>(Deficiency)/Sufficiency In Common Equity Return</t>
  </si>
  <si>
    <t>Principal</t>
  </si>
  <si>
    <t>-</t>
  </si>
  <si>
    <t xml:space="preserve">Long and Medium Term Debt </t>
  </si>
  <si>
    <t xml:space="preserve">Customer Security Deposits </t>
  </si>
  <si>
    <t>Working Cash Allowance</t>
  </si>
  <si>
    <t>Line No.</t>
  </si>
  <si>
    <t>Exhibit 5 Tab 2  Schedule 1 Attachment 6</t>
  </si>
  <si>
    <t>Exhibit 4 Tab 5  Schedule 1 Attachment 2</t>
  </si>
  <si>
    <t>Exhibit 5 Tab 2  Schedule 1</t>
  </si>
  <si>
    <t>Exhibit 4 Tab 6  Schedule 2</t>
  </si>
  <si>
    <t>Exhibit 3 Tab 1  Schedule 1</t>
  </si>
  <si>
    <t>Exhibit 4 Tab 6  Schedule 1 Attachment 1</t>
  </si>
  <si>
    <t>Exhibit 4 Tab 2  Schedule 1 Attachment 1</t>
  </si>
  <si>
    <t>Exhibit 4 Tab 4  Schedule 1</t>
  </si>
  <si>
    <t>Exhibit 3 Tab 4  Schedule 1 Attachment 1</t>
  </si>
  <si>
    <t>Exhibit 3 Tab 2  Schedule 1 Attachment 3</t>
  </si>
  <si>
    <t>Exhibit 2 Tab 1 Schedule 1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</si>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</sst>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);\(#,##0.0\)"/>
    <numFmt numFmtId="165" formatCode="0.000%"/>
    <numFmt numFmtId="166" formatCode="0.000"/>
    <numFmt numFmtId="167" formatCode="###0.000%;\(###0.000%\)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wrapText="1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0" fontId="2" fillId="0" borderId="0" xfId="1" applyNumberFormat="1" applyFont="1" applyFill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2" fillId="0" borderId="0" xfId="0" quotePrefix="1" applyNumberFormat="1" applyFont="1" applyFill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37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 wrapText="1"/>
    </xf>
    <xf numFmtId="164" fontId="2" fillId="0" borderId="3" xfId="0" quotePrefix="1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wrapText="1"/>
    </xf>
    <xf numFmtId="164" fontId="2" fillId="0" borderId="2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Continuous"/>
    </xf>
    <xf numFmtId="0" fontId="3" fillId="0" borderId="0" xfId="0" applyFont="1" applyFill="1" applyAlignment="1">
      <alignment wrapText="1"/>
    </xf>
    <xf numFmtId="2" fontId="2" fillId="0" borderId="0" xfId="0" applyNumberFormat="1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2" fontId="2" fillId="0" borderId="3" xfId="0" applyNumberFormat="1" applyFont="1" applyFill="1" applyBorder="1" applyAlignment="1">
      <alignment horizontal="center"/>
    </xf>
    <xf numFmtId="166" fontId="2" fillId="0" borderId="3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166" fontId="2" fillId="0" borderId="2" xfId="0" applyNumberFormat="1" applyFont="1" applyFill="1" applyBorder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7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37" fontId="2" fillId="0" borderId="0" xfId="0" quotePrefix="1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E61A7-E519-4C26-8FA3-7BC8C66B409C}">
  <sheetPr>
    <pageSetUpPr fitToPage="1"/>
  </sheetPr>
  <dimension ref="A6:L54"/>
  <sheetViews>
    <sheetView tabSelected="1" view="pageLayout" topLeftCell="A10" zoomScaleNormal="100" workbookViewId="0">
      <selection activeCell="A10" sqref="A1:XFD1048576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3.7109375" style="1" customWidth="1"/>
    <col min="4" max="4" width="1.28515625" style="1" customWidth="1"/>
    <col min="5" max="5" width="34.7109375" style="15" customWidth="1"/>
    <col min="6" max="6" width="1.28515625" style="1" customWidth="1"/>
    <col min="7" max="7" width="13.7109375" style="1" customWidth="1"/>
    <col min="8" max="8" width="1.28515625" style="1" customWidth="1"/>
    <col min="9" max="9" width="13.7109375" style="1" customWidth="1"/>
    <col min="10" max="10" width="1.28515625" style="1" customWidth="1"/>
    <col min="11" max="11" width="13.7109375" style="1" customWidth="1"/>
    <col min="12" max="12" width="8" style="1" customWidth="1"/>
    <col min="13" max="16384" width="101.28515625" style="1"/>
  </cols>
  <sheetData>
    <row r="6" spans="1:12" s="11" customFormat="1" x14ac:dyDescent="0.2">
      <c r="A6" s="10" t="s">
        <v>68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2" s="11" customFormat="1" x14ac:dyDescent="0.2">
      <c r="A7" s="12"/>
      <c r="B7" s="12"/>
      <c r="C7" s="12"/>
      <c r="D7" s="12"/>
      <c r="E7" s="13"/>
      <c r="F7" s="12"/>
      <c r="G7" s="12"/>
      <c r="H7" s="12"/>
      <c r="I7" s="12"/>
      <c r="J7" s="12"/>
      <c r="K7" s="12"/>
    </row>
    <row r="8" spans="1:12" s="15" customFormat="1" ht="25.5" x14ac:dyDescent="0.2">
      <c r="A8" s="14" t="s">
        <v>85</v>
      </c>
      <c r="C8" s="16" t="s">
        <v>2</v>
      </c>
      <c r="E8" s="14" t="s">
        <v>1</v>
      </c>
      <c r="G8" s="14" t="s">
        <v>70</v>
      </c>
      <c r="H8" s="17"/>
      <c r="I8" s="14" t="s">
        <v>71</v>
      </c>
      <c r="J8" s="2"/>
      <c r="K8" s="14" t="s">
        <v>8</v>
      </c>
    </row>
    <row r="9" spans="1:12" x14ac:dyDescent="0.2">
      <c r="E9" s="2"/>
      <c r="G9" s="4"/>
      <c r="H9" s="4"/>
      <c r="I9" s="4"/>
      <c r="K9" s="4"/>
    </row>
    <row r="10" spans="1:12" x14ac:dyDescent="0.2">
      <c r="C10" s="18" t="s">
        <v>24</v>
      </c>
      <c r="D10" s="18"/>
      <c r="E10" s="19"/>
      <c r="G10" s="4"/>
      <c r="H10" s="4"/>
      <c r="I10" s="4"/>
      <c r="K10" s="4"/>
    </row>
    <row r="11" spans="1:12" x14ac:dyDescent="0.2">
      <c r="E11" s="2"/>
    </row>
    <row r="12" spans="1:12" x14ac:dyDescent="0.2">
      <c r="A12" s="4">
        <v>1</v>
      </c>
      <c r="C12" s="1" t="s">
        <v>23</v>
      </c>
      <c r="E12" s="2" t="s">
        <v>96</v>
      </c>
      <c r="G12" s="3">
        <v>16281.095663301463</v>
      </c>
      <c r="H12" s="3"/>
      <c r="I12" s="4"/>
      <c r="J12" s="4"/>
      <c r="K12" s="3">
        <v>16281.095663301463</v>
      </c>
      <c r="L12" s="1" t="s">
        <v>97</v>
      </c>
    </row>
    <row r="13" spans="1:12" ht="25.5" x14ac:dyDescent="0.2">
      <c r="A13" s="4">
        <v>2</v>
      </c>
      <c r="C13" s="1" t="s">
        <v>22</v>
      </c>
      <c r="E13" s="2" t="s">
        <v>86</v>
      </c>
      <c r="G13" s="5">
        <v>5.8700897458991798E-2</v>
      </c>
      <c r="H13" s="5"/>
      <c r="I13" s="4"/>
      <c r="J13" s="4"/>
      <c r="K13" s="5">
        <v>5.8700897458991798E-2</v>
      </c>
      <c r="L13" s="1" t="s">
        <v>97</v>
      </c>
    </row>
    <row r="14" spans="1:12" x14ac:dyDescent="0.2">
      <c r="A14" s="4">
        <v>3</v>
      </c>
      <c r="C14" s="1" t="s">
        <v>21</v>
      </c>
      <c r="E14" s="2"/>
      <c r="G14" s="8">
        <v>955.72246386882159</v>
      </c>
      <c r="H14" s="6"/>
      <c r="I14" s="4"/>
      <c r="J14" s="4"/>
      <c r="K14" s="8">
        <v>955.72246386882159</v>
      </c>
      <c r="L14" s="1" t="s">
        <v>97</v>
      </c>
    </row>
    <row r="15" spans="1:12" x14ac:dyDescent="0.2">
      <c r="A15" s="4"/>
      <c r="E15" s="2"/>
      <c r="G15" s="9"/>
      <c r="H15" s="9"/>
      <c r="I15" s="9"/>
      <c r="J15" s="4"/>
      <c r="K15" s="9"/>
    </row>
    <row r="16" spans="1:12" x14ac:dyDescent="0.2">
      <c r="A16" s="4"/>
      <c r="C16" s="18" t="s">
        <v>20</v>
      </c>
      <c r="E16" s="2"/>
      <c r="G16" s="9"/>
      <c r="H16" s="9"/>
      <c r="I16" s="9"/>
      <c r="J16" s="4"/>
      <c r="K16" s="9"/>
    </row>
    <row r="17" spans="1:12" x14ac:dyDescent="0.2">
      <c r="A17" s="4"/>
      <c r="E17" s="2"/>
      <c r="G17" s="9"/>
      <c r="H17" s="9"/>
      <c r="I17" s="9"/>
      <c r="J17" s="4"/>
      <c r="K17" s="9"/>
    </row>
    <row r="18" spans="1:12" ht="25.5" x14ac:dyDescent="0.2">
      <c r="A18" s="4">
        <v>4</v>
      </c>
      <c r="C18" s="1" t="s">
        <v>19</v>
      </c>
      <c r="E18" s="2" t="s">
        <v>92</v>
      </c>
      <c r="G18" s="3">
        <v>17.612274764011602</v>
      </c>
      <c r="H18" s="3"/>
      <c r="I18" s="3">
        <v>3210.4183343761702</v>
      </c>
      <c r="J18" s="4"/>
      <c r="K18" s="3">
        <f>I18+G18</f>
        <v>3228.0306091401817</v>
      </c>
    </row>
    <row r="19" spans="1:12" x14ac:dyDescent="0.2">
      <c r="A19" s="4">
        <v>5</v>
      </c>
      <c r="C19" s="1" t="s">
        <v>18</v>
      </c>
      <c r="E19" s="2" t="s">
        <v>93</v>
      </c>
      <c r="G19" s="3">
        <v>1045.9917479600003</v>
      </c>
      <c r="H19" s="3"/>
      <c r="I19" s="7" t="s">
        <v>81</v>
      </c>
      <c r="J19" s="4"/>
      <c r="K19" s="3">
        <f>G19</f>
        <v>1045.9917479600003</v>
      </c>
      <c r="L19" s="1" t="s">
        <v>97</v>
      </c>
    </row>
    <row r="20" spans="1:12" ht="25.5" x14ac:dyDescent="0.2">
      <c r="A20" s="4">
        <v>6</v>
      </c>
      <c r="C20" s="1" t="s">
        <v>17</v>
      </c>
      <c r="E20" s="2" t="s">
        <v>87</v>
      </c>
      <c r="G20" s="3">
        <v>892</v>
      </c>
      <c r="H20" s="3"/>
      <c r="I20" s="7" t="s">
        <v>81</v>
      </c>
      <c r="J20" s="4"/>
      <c r="K20" s="3">
        <f>G20</f>
        <v>892</v>
      </c>
      <c r="L20" s="1" t="s">
        <v>97</v>
      </c>
    </row>
    <row r="21" spans="1:12" x14ac:dyDescent="0.2">
      <c r="A21" s="4">
        <v>7</v>
      </c>
      <c r="C21" s="1" t="s">
        <v>16</v>
      </c>
      <c r="E21" s="2" t="s">
        <v>88</v>
      </c>
      <c r="G21" s="3">
        <v>4</v>
      </c>
      <c r="H21" s="3"/>
      <c r="I21" s="7" t="s">
        <v>81</v>
      </c>
      <c r="J21" s="4"/>
      <c r="K21" s="3">
        <f>G21</f>
        <v>4</v>
      </c>
    </row>
    <row r="22" spans="1:12" x14ac:dyDescent="0.2">
      <c r="A22" s="4">
        <v>8</v>
      </c>
      <c r="C22" s="1" t="s">
        <v>15</v>
      </c>
      <c r="E22" s="2" t="s">
        <v>89</v>
      </c>
      <c r="G22" s="3">
        <v>127.182502920392</v>
      </c>
      <c r="H22" s="3"/>
      <c r="I22" s="7" t="s">
        <v>81</v>
      </c>
      <c r="J22" s="4"/>
      <c r="K22" s="3">
        <f>G22</f>
        <v>127.182502920392</v>
      </c>
    </row>
    <row r="23" spans="1:12" x14ac:dyDescent="0.2">
      <c r="A23" s="4">
        <v>9</v>
      </c>
      <c r="C23" s="1" t="s">
        <v>8</v>
      </c>
      <c r="E23" s="2"/>
      <c r="G23" s="8">
        <f>SUM(G18:G22)</f>
        <v>2086.7865256444038</v>
      </c>
      <c r="H23" s="6"/>
      <c r="I23" s="8">
        <f>SUM(I18:I22)</f>
        <v>3210.4183343761702</v>
      </c>
      <c r="J23" s="4"/>
      <c r="K23" s="8">
        <f>SUM(K18:K22)</f>
        <v>5297.2048600205744</v>
      </c>
      <c r="L23" s="1" t="s">
        <v>97</v>
      </c>
    </row>
    <row r="24" spans="1:12" x14ac:dyDescent="0.2">
      <c r="A24" s="4"/>
      <c r="E24" s="2"/>
      <c r="G24" s="9"/>
      <c r="H24" s="9"/>
      <c r="I24" s="9"/>
      <c r="J24" s="4"/>
      <c r="K24" s="9"/>
    </row>
    <row r="25" spans="1:12" x14ac:dyDescent="0.2">
      <c r="A25" s="4"/>
      <c r="C25" s="18" t="s">
        <v>14</v>
      </c>
      <c r="E25" s="2"/>
      <c r="G25" s="9"/>
      <c r="H25" s="9"/>
      <c r="I25" s="9"/>
      <c r="J25" s="4"/>
      <c r="K25" s="9"/>
    </row>
    <row r="26" spans="1:12" x14ac:dyDescent="0.2">
      <c r="A26" s="4"/>
      <c r="E26" s="2"/>
      <c r="G26" s="9"/>
      <c r="H26" s="9"/>
      <c r="I26" s="9"/>
      <c r="J26" s="4"/>
      <c r="K26" s="9"/>
    </row>
    <row r="27" spans="1:12" x14ac:dyDescent="0.2">
      <c r="A27" s="4">
        <v>10</v>
      </c>
      <c r="C27" s="1" t="s">
        <v>13</v>
      </c>
      <c r="E27" s="2" t="s">
        <v>90</v>
      </c>
      <c r="G27" s="3">
        <v>-64.279665700703788</v>
      </c>
      <c r="H27" s="3"/>
      <c r="I27" s="7" t="s">
        <v>81</v>
      </c>
      <c r="J27" s="4"/>
      <c r="K27" s="3">
        <f>G27</f>
        <v>-64.279665700703788</v>
      </c>
    </row>
    <row r="28" spans="1:12" x14ac:dyDescent="0.2">
      <c r="A28" s="4">
        <v>11</v>
      </c>
      <c r="C28" s="1" t="s">
        <v>12</v>
      </c>
      <c r="E28" s="2" t="s">
        <v>90</v>
      </c>
      <c r="G28" s="7" t="s">
        <v>81</v>
      </c>
      <c r="H28" s="3"/>
      <c r="I28" s="7" t="s">
        <v>81</v>
      </c>
      <c r="J28" s="4"/>
      <c r="K28" s="7" t="s">
        <v>81</v>
      </c>
    </row>
    <row r="29" spans="1:12" x14ac:dyDescent="0.2">
      <c r="A29" s="4">
        <v>12</v>
      </c>
      <c r="C29" s="1" t="s">
        <v>8</v>
      </c>
      <c r="E29" s="2"/>
      <c r="G29" s="8">
        <v>-64.279665700703788</v>
      </c>
      <c r="H29" s="6"/>
      <c r="I29" s="20" t="s">
        <v>81</v>
      </c>
      <c r="J29" s="4"/>
      <c r="K29" s="8">
        <f>SUM(K27:K28)</f>
        <v>-64.279665700703788</v>
      </c>
    </row>
    <row r="30" spans="1:12" x14ac:dyDescent="0.2">
      <c r="A30" s="4"/>
      <c r="E30" s="21"/>
      <c r="G30" s="9"/>
      <c r="H30" s="9"/>
      <c r="I30" s="9"/>
      <c r="J30" s="4"/>
      <c r="K30" s="9"/>
    </row>
    <row r="31" spans="1:12" x14ac:dyDescent="0.2">
      <c r="A31" s="4"/>
      <c r="C31" s="18" t="s">
        <v>11</v>
      </c>
      <c r="E31" s="21"/>
      <c r="G31" s="9"/>
      <c r="H31" s="9"/>
      <c r="I31" s="9"/>
      <c r="J31" s="4"/>
      <c r="K31" s="9"/>
    </row>
    <row r="32" spans="1:12" x14ac:dyDescent="0.2">
      <c r="A32" s="4"/>
      <c r="C32" s="18"/>
      <c r="E32" s="21"/>
      <c r="G32" s="9"/>
      <c r="H32" s="9"/>
      <c r="I32" s="9"/>
      <c r="J32" s="4"/>
      <c r="K32" s="9"/>
    </row>
    <row r="33" spans="1:12" ht="25.5" x14ac:dyDescent="0.2">
      <c r="A33" s="4">
        <v>13</v>
      </c>
      <c r="C33" s="1" t="s">
        <v>10</v>
      </c>
      <c r="E33" s="2" t="s">
        <v>91</v>
      </c>
      <c r="G33" s="3">
        <v>161.24290059211023</v>
      </c>
      <c r="H33" s="3"/>
      <c r="I33" s="3">
        <v>-6.1409000000000002</v>
      </c>
      <c r="J33" s="4"/>
      <c r="K33" s="3">
        <v>155.10204495751276</v>
      </c>
      <c r="L33" s="1" t="s">
        <v>97</v>
      </c>
    </row>
    <row r="34" spans="1:12" ht="25.5" x14ac:dyDescent="0.2">
      <c r="A34" s="4">
        <v>14</v>
      </c>
      <c r="C34" s="1" t="s">
        <v>9</v>
      </c>
      <c r="E34" s="2" t="s">
        <v>91</v>
      </c>
      <c r="G34" s="3">
        <v>-111.29036913623059</v>
      </c>
      <c r="H34" s="3"/>
      <c r="I34" s="7" t="s">
        <v>81</v>
      </c>
      <c r="J34" s="4"/>
      <c r="K34" s="3">
        <v>-111.29036913623059</v>
      </c>
      <c r="L34" s="1" t="s">
        <v>97</v>
      </c>
    </row>
    <row r="35" spans="1:12" x14ac:dyDescent="0.2">
      <c r="A35" s="4">
        <v>15</v>
      </c>
      <c r="C35" s="1" t="s">
        <v>8</v>
      </c>
      <c r="E35" s="2"/>
      <c r="G35" s="8">
        <v>49.952531455879637</v>
      </c>
      <c r="H35" s="6"/>
      <c r="I35" s="8">
        <v>-6.1409000000000002</v>
      </c>
      <c r="J35" s="4"/>
      <c r="K35" s="8">
        <v>43.811675821282165</v>
      </c>
      <c r="L35" s="1" t="s">
        <v>97</v>
      </c>
    </row>
    <row r="36" spans="1:12" x14ac:dyDescent="0.2">
      <c r="A36" s="4"/>
      <c r="C36" s="18"/>
      <c r="E36" s="2"/>
      <c r="G36" s="9"/>
      <c r="H36" s="9"/>
      <c r="I36" s="9"/>
      <c r="J36" s="4"/>
      <c r="K36" s="9"/>
    </row>
    <row r="37" spans="1:12" x14ac:dyDescent="0.2">
      <c r="A37" s="4"/>
      <c r="C37" s="18" t="s">
        <v>76</v>
      </c>
      <c r="E37" s="2"/>
      <c r="G37" s="9"/>
      <c r="H37" s="9"/>
      <c r="I37" s="9"/>
      <c r="J37" s="4"/>
      <c r="K37" s="9"/>
    </row>
    <row r="38" spans="1:12" x14ac:dyDescent="0.2">
      <c r="A38" s="4"/>
      <c r="C38" s="18"/>
      <c r="E38" s="2"/>
      <c r="G38" s="3"/>
      <c r="H38" s="3"/>
      <c r="I38" s="3"/>
      <c r="J38" s="4"/>
      <c r="K38" s="3"/>
    </row>
    <row r="39" spans="1:12" x14ac:dyDescent="0.2">
      <c r="A39" s="4">
        <v>16</v>
      </c>
      <c r="C39" s="1" t="s">
        <v>77</v>
      </c>
      <c r="E39" s="2"/>
      <c r="G39" s="3">
        <v>-270.93923382672551</v>
      </c>
      <c r="H39" s="3"/>
      <c r="I39" s="3">
        <v>-23.183800000000002</v>
      </c>
      <c r="J39" s="4"/>
      <c r="K39" s="3">
        <v>-294.12144303415846</v>
      </c>
      <c r="L39" s="1" t="s">
        <v>97</v>
      </c>
    </row>
    <row r="40" spans="1:12" x14ac:dyDescent="0.2">
      <c r="A40" s="4">
        <v>17</v>
      </c>
      <c r="C40" s="1" t="s">
        <v>73</v>
      </c>
      <c r="E40" s="2"/>
      <c r="G40" s="3">
        <v>-199.14033686264324</v>
      </c>
      <c r="H40" s="3"/>
      <c r="I40" s="3">
        <v>-17.040099999999999</v>
      </c>
      <c r="J40" s="4"/>
      <c r="K40" s="3">
        <v>-216.17926063010648</v>
      </c>
      <c r="L40" s="1" t="s">
        <v>97</v>
      </c>
    </row>
    <row r="41" spans="1:12" x14ac:dyDescent="0.2">
      <c r="A41" s="4">
        <v>18</v>
      </c>
      <c r="C41" s="1" t="s">
        <v>8</v>
      </c>
      <c r="E41" s="2"/>
      <c r="G41" s="8">
        <v>71.798896964082275</v>
      </c>
      <c r="H41" s="6"/>
      <c r="I41" s="8">
        <v>6.1437000000000026</v>
      </c>
      <c r="J41" s="4"/>
      <c r="K41" s="8">
        <v>77.942182404051977</v>
      </c>
      <c r="L41" s="1" t="s">
        <v>97</v>
      </c>
    </row>
    <row r="42" spans="1:12" x14ac:dyDescent="0.2">
      <c r="A42" s="4"/>
      <c r="C42" s="18"/>
      <c r="E42" s="2"/>
      <c r="G42" s="3"/>
      <c r="H42" s="3"/>
      <c r="I42" s="3"/>
      <c r="J42" s="4"/>
      <c r="K42" s="3"/>
    </row>
    <row r="43" spans="1:12" ht="13.5" thickBot="1" x14ac:dyDescent="0.25">
      <c r="A43" s="4">
        <v>19</v>
      </c>
      <c r="C43" s="1" t="s">
        <v>7</v>
      </c>
      <c r="E43" s="2"/>
      <c r="G43" s="22">
        <f>G14+G23+G29+G35+G41</f>
        <v>3099.9807522324836</v>
      </c>
      <c r="H43" s="6"/>
      <c r="I43" s="22">
        <f>I14+I23+I35+I41</f>
        <v>3210.4211343761704</v>
      </c>
      <c r="J43" s="4"/>
      <c r="K43" s="22">
        <f>K14+K23+K29+K35+K41</f>
        <v>6310.4015164140255</v>
      </c>
      <c r="L43" s="1" t="s">
        <v>97</v>
      </c>
    </row>
    <row r="44" spans="1:12" ht="13.5" thickTop="1" x14ac:dyDescent="0.2">
      <c r="A44" s="4"/>
      <c r="C44" s="18"/>
      <c r="E44" s="2"/>
      <c r="G44" s="3"/>
      <c r="H44" s="3"/>
      <c r="I44" s="3"/>
      <c r="J44" s="4"/>
      <c r="K44" s="3"/>
    </row>
    <row r="45" spans="1:12" x14ac:dyDescent="0.2">
      <c r="A45" s="4"/>
      <c r="E45" s="2"/>
      <c r="G45" s="3"/>
      <c r="H45" s="3"/>
      <c r="I45" s="3"/>
      <c r="J45" s="4"/>
      <c r="K45" s="3"/>
    </row>
    <row r="46" spans="1:12" x14ac:dyDescent="0.2">
      <c r="A46" s="4">
        <v>20</v>
      </c>
      <c r="C46" s="18" t="s">
        <v>6</v>
      </c>
      <c r="E46" s="2"/>
      <c r="G46" s="3"/>
      <c r="H46" s="3"/>
      <c r="I46" s="3"/>
      <c r="J46" s="4"/>
      <c r="K46" s="3"/>
    </row>
    <row r="47" spans="1:12" x14ac:dyDescent="0.2">
      <c r="A47" s="4"/>
      <c r="E47" s="2"/>
      <c r="G47" s="3"/>
      <c r="H47" s="3"/>
      <c r="I47" s="3"/>
      <c r="J47" s="4"/>
      <c r="K47" s="3"/>
    </row>
    <row r="48" spans="1:12" ht="25.5" x14ac:dyDescent="0.2">
      <c r="A48" s="4">
        <v>21</v>
      </c>
      <c r="C48" s="1" t="s">
        <v>5</v>
      </c>
      <c r="D48" s="18"/>
      <c r="E48" s="2" t="s">
        <v>95</v>
      </c>
      <c r="G48" s="3">
        <v>2666.91479110501</v>
      </c>
      <c r="H48" s="3"/>
      <c r="I48" s="3">
        <v>3184.69956488354</v>
      </c>
      <c r="J48" s="4"/>
      <c r="K48" s="3">
        <f t="shared" ref="K48" si="0">I48+G48</f>
        <v>5851.6143559885495</v>
      </c>
    </row>
    <row r="49" spans="1:12" ht="25.5" x14ac:dyDescent="0.2">
      <c r="A49" s="4">
        <v>22</v>
      </c>
      <c r="C49" s="1" t="s">
        <v>4</v>
      </c>
      <c r="E49" s="2" t="s">
        <v>94</v>
      </c>
      <c r="G49" s="3">
        <v>162.19058609472123</v>
      </c>
      <c r="H49" s="3"/>
      <c r="I49" s="3">
        <v>2.53899009056896</v>
      </c>
      <c r="J49" s="4"/>
      <c r="K49" s="3">
        <v>164.7295761852902</v>
      </c>
      <c r="L49" s="1" t="s">
        <v>97</v>
      </c>
    </row>
    <row r="50" spans="1:12" x14ac:dyDescent="0.2">
      <c r="A50" s="4"/>
      <c r="E50" s="21"/>
      <c r="G50" s="3"/>
      <c r="H50" s="3"/>
      <c r="I50" s="3"/>
      <c r="J50" s="4"/>
      <c r="K50" s="3"/>
    </row>
    <row r="51" spans="1:12" ht="13.5" thickBot="1" x14ac:dyDescent="0.25">
      <c r="A51" s="4">
        <v>23</v>
      </c>
      <c r="C51" s="1" t="s">
        <v>3</v>
      </c>
      <c r="E51" s="21"/>
      <c r="G51" s="22">
        <f>SUM(G48:G50)</f>
        <v>2829.1053771997313</v>
      </c>
      <c r="H51" s="6"/>
      <c r="I51" s="22">
        <f>SUM(I48:I50)</f>
        <v>3187.2385549741089</v>
      </c>
      <c r="J51" s="4"/>
      <c r="K51" s="22">
        <f>SUM(K48:K50)</f>
        <v>6016.3439321738397</v>
      </c>
      <c r="L51" s="1" t="s">
        <v>97</v>
      </c>
    </row>
    <row r="52" spans="1:12" ht="13.5" thickTop="1" x14ac:dyDescent="0.2">
      <c r="A52" s="4"/>
      <c r="E52" s="2"/>
      <c r="G52" s="9"/>
      <c r="H52" s="9"/>
      <c r="I52" s="9"/>
      <c r="J52" s="4"/>
      <c r="K52" s="9"/>
    </row>
    <row r="53" spans="1:12" ht="13.5" thickBot="1" x14ac:dyDescent="0.25">
      <c r="A53" s="4">
        <v>24</v>
      </c>
      <c r="C53" s="1" t="s">
        <v>78</v>
      </c>
      <c r="E53" s="2"/>
      <c r="G53" s="22">
        <f>G51-G43</f>
        <v>-270.87537503275234</v>
      </c>
      <c r="H53" s="6"/>
      <c r="I53" s="22">
        <f>I51-I43</f>
        <v>-23.182579402061492</v>
      </c>
      <c r="J53" s="4"/>
      <c r="K53" s="22">
        <f>K51-K43</f>
        <v>-294.05758424018586</v>
      </c>
      <c r="L53" s="1" t="s">
        <v>97</v>
      </c>
    </row>
    <row r="54" spans="1:12" ht="13.5" thickTop="1" x14ac:dyDescent="0.2">
      <c r="A54" s="4"/>
      <c r="E54" s="2"/>
      <c r="G54" s="9"/>
      <c r="H54" s="9"/>
      <c r="I54" s="9"/>
      <c r="K54" s="9"/>
    </row>
  </sheetData>
  <mergeCells count="1">
    <mergeCell ref="A6:K6"/>
  </mergeCells>
  <pageMargins left="0.7" right="0.7" top="0.75" bottom="0.75" header="0.3" footer="0.3"/>
  <pageSetup scale="64" orientation="portrait" r:id="rId1"/>
  <headerFooter>
    <oddHeader>&amp;R&amp;"Arial,Regular"&amp;10Updated: 2023-03-08
EB-2022-0200
Exhibit 6
Tab 1
Schedule 2
Attachment 1
Page 1 of 4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82331-E5B7-4586-8256-687AA2A21BAF}">
  <sheetPr>
    <pageSetUpPr fitToPage="1"/>
  </sheetPr>
  <dimension ref="A6:I38"/>
  <sheetViews>
    <sheetView view="pageLayout" zoomScaleNormal="100" workbookViewId="0">
      <selection sqref="A1:XFD1048576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2.42578125" style="1" bestFit="1" customWidth="1"/>
    <col min="4" max="4" width="1.28515625" style="1" customWidth="1"/>
    <col min="5" max="5" width="10.28515625" style="1" customWidth="1"/>
    <col min="6" max="6" width="12.42578125" style="4" customWidth="1"/>
    <col min="7" max="7" width="10.28515625" style="4" customWidth="1"/>
    <col min="8" max="8" width="10.5703125" style="4" customWidth="1"/>
    <col min="9" max="9" width="7.28515625" style="1" customWidth="1"/>
    <col min="10" max="16384" width="101.28515625" style="1"/>
  </cols>
  <sheetData>
    <row r="6" spans="1:9" s="11" customFormat="1" x14ac:dyDescent="0.2">
      <c r="A6" s="12" t="s">
        <v>69</v>
      </c>
      <c r="B6" s="12"/>
      <c r="C6" s="12"/>
      <c r="D6" s="12"/>
      <c r="E6" s="12"/>
      <c r="F6" s="23"/>
      <c r="G6" s="23"/>
      <c r="H6" s="23"/>
    </row>
    <row r="8" spans="1:9" s="24" customFormat="1" ht="25.5" customHeight="1" x14ac:dyDescent="0.2">
      <c r="E8" s="2" t="s">
        <v>80</v>
      </c>
      <c r="F8" s="2" t="s">
        <v>44</v>
      </c>
      <c r="G8" s="2" t="s">
        <v>43</v>
      </c>
      <c r="H8" s="2" t="s">
        <v>42</v>
      </c>
    </row>
    <row r="9" spans="1:9" s="24" customFormat="1" x14ac:dyDescent="0.2">
      <c r="E9" s="2" t="s">
        <v>41</v>
      </c>
      <c r="F9" s="2" t="s">
        <v>40</v>
      </c>
      <c r="G9" s="2" t="s">
        <v>40</v>
      </c>
      <c r="H9" s="2" t="s">
        <v>40</v>
      </c>
    </row>
    <row r="10" spans="1:9" s="15" customFormat="1" ht="25.5" x14ac:dyDescent="0.2">
      <c r="A10" s="14" t="s">
        <v>85</v>
      </c>
      <c r="C10" s="16" t="s">
        <v>39</v>
      </c>
      <c r="E10" s="14" t="s">
        <v>0</v>
      </c>
      <c r="F10" s="14" t="s">
        <v>0</v>
      </c>
      <c r="G10" s="14" t="s">
        <v>0</v>
      </c>
      <c r="H10" s="14" t="s">
        <v>0</v>
      </c>
    </row>
    <row r="11" spans="1:9" s="15" customFormat="1" ht="13.15" customHeight="1" x14ac:dyDescent="0.2">
      <c r="A11" s="2"/>
      <c r="E11" s="2" t="s">
        <v>38</v>
      </c>
      <c r="F11" s="2" t="s">
        <v>37</v>
      </c>
      <c r="G11" s="2" t="s">
        <v>36</v>
      </c>
      <c r="H11" s="2" t="s">
        <v>35</v>
      </c>
    </row>
    <row r="12" spans="1:9" ht="13.15" customHeight="1" x14ac:dyDescent="0.2">
      <c r="E12" s="4"/>
    </row>
    <row r="13" spans="1:9" x14ac:dyDescent="0.2">
      <c r="C13" s="18" t="s">
        <v>34</v>
      </c>
      <c r="E13" s="4"/>
    </row>
    <row r="15" spans="1:9" x14ac:dyDescent="0.2">
      <c r="A15" s="4">
        <v>1</v>
      </c>
      <c r="C15" s="1" t="s">
        <v>82</v>
      </c>
      <c r="E15" s="3">
        <v>10028.1</v>
      </c>
      <c r="F15" s="25">
        <v>61.589490226851254</v>
      </c>
      <c r="G15" s="25">
        <v>4.1678774142306425</v>
      </c>
      <c r="H15" s="26">
        <v>2.5669744527047227</v>
      </c>
      <c r="I15" s="1" t="s">
        <v>97</v>
      </c>
    </row>
    <row r="16" spans="1:9" x14ac:dyDescent="0.2">
      <c r="A16" s="4">
        <v>2</v>
      </c>
      <c r="C16" s="1" t="s">
        <v>33</v>
      </c>
      <c r="E16" s="3">
        <v>66.190145686527103</v>
      </c>
      <c r="F16" s="25">
        <v>0.41050977314875453</v>
      </c>
      <c r="G16" s="25">
        <v>3</v>
      </c>
      <c r="H16" s="26">
        <v>1.2315293194462635E-2</v>
      </c>
      <c r="I16" s="1" t="s">
        <v>97</v>
      </c>
    </row>
    <row r="17" spans="1:9" x14ac:dyDescent="0.2">
      <c r="A17" s="4"/>
      <c r="E17" s="9"/>
    </row>
    <row r="18" spans="1:9" x14ac:dyDescent="0.2">
      <c r="A18" s="4">
        <v>3</v>
      </c>
      <c r="C18" s="1" t="s">
        <v>32</v>
      </c>
      <c r="E18" s="8">
        <v>10094.279311246908</v>
      </c>
      <c r="F18" s="27">
        <v>62.000000000000007</v>
      </c>
      <c r="H18" s="28">
        <v>2.5792897458991852</v>
      </c>
      <c r="I18" s="1" t="s">
        <v>97</v>
      </c>
    </row>
    <row r="19" spans="1:9" x14ac:dyDescent="0.2">
      <c r="A19" s="4"/>
      <c r="E19" s="9"/>
    </row>
    <row r="20" spans="1:9" x14ac:dyDescent="0.2">
      <c r="A20" s="4">
        <v>4</v>
      </c>
      <c r="C20" s="18" t="s">
        <v>29</v>
      </c>
      <c r="E20" s="3">
        <v>6186.8163520545559</v>
      </c>
      <c r="F20" s="25">
        <v>38</v>
      </c>
      <c r="G20" s="25">
        <v>8.66</v>
      </c>
      <c r="H20" s="26">
        <v>3.2907999999999999</v>
      </c>
      <c r="I20" s="1" t="s">
        <v>97</v>
      </c>
    </row>
    <row r="21" spans="1:9" x14ac:dyDescent="0.2">
      <c r="A21" s="4"/>
      <c r="E21" s="9"/>
    </row>
    <row r="22" spans="1:9" ht="13.5" thickBot="1" x14ac:dyDescent="0.25">
      <c r="A22" s="4">
        <v>6</v>
      </c>
      <c r="C22" s="1" t="s">
        <v>8</v>
      </c>
      <c r="E22" s="22">
        <v>16281.095663301463</v>
      </c>
      <c r="F22" s="29">
        <v>100</v>
      </c>
      <c r="H22" s="30">
        <v>5.8700897458991852</v>
      </c>
      <c r="I22" s="1" t="s">
        <v>97</v>
      </c>
    </row>
    <row r="23" spans="1:9" ht="13.5" thickTop="1" x14ac:dyDescent="0.2">
      <c r="A23" s="4"/>
      <c r="E23" s="9"/>
    </row>
    <row r="24" spans="1:9" x14ac:dyDescent="0.2">
      <c r="A24" s="4">
        <v>7</v>
      </c>
      <c r="C24" s="1" t="s">
        <v>23</v>
      </c>
      <c r="E24" s="3">
        <f>E22</f>
        <v>16281.095663301463</v>
      </c>
      <c r="I24" s="1" t="s">
        <v>97</v>
      </c>
    </row>
    <row r="25" spans="1:9" x14ac:dyDescent="0.2">
      <c r="A25" s="4">
        <v>8</v>
      </c>
      <c r="C25" s="1" t="s">
        <v>31</v>
      </c>
      <c r="E25" s="3">
        <v>739.59717403268462</v>
      </c>
      <c r="I25" s="1" t="s">
        <v>97</v>
      </c>
    </row>
    <row r="26" spans="1:9" x14ac:dyDescent="0.2">
      <c r="A26" s="4">
        <v>9</v>
      </c>
      <c r="C26" s="1" t="s">
        <v>30</v>
      </c>
      <c r="E26" s="31">
        <f>454.264273519058%/100</f>
        <v>4.5426427351905801E-2</v>
      </c>
      <c r="I26" s="1" t="s">
        <v>97</v>
      </c>
    </row>
    <row r="27" spans="1:9" x14ac:dyDescent="0.2">
      <c r="A27" s="4">
        <v>10</v>
      </c>
      <c r="C27" s="1" t="s">
        <v>72</v>
      </c>
      <c r="E27" s="32">
        <f>-132.749330253983%/100</f>
        <v>-1.3274933025398301E-2</v>
      </c>
      <c r="I27" s="1" t="s">
        <v>97</v>
      </c>
    </row>
    <row r="28" spans="1:9" x14ac:dyDescent="0.2">
      <c r="A28" s="4">
        <v>11</v>
      </c>
      <c r="C28" s="1" t="s">
        <v>73</v>
      </c>
      <c r="E28" s="3">
        <v>-216.13045451042981</v>
      </c>
      <c r="I28" s="1" t="s">
        <v>97</v>
      </c>
    </row>
    <row r="29" spans="1:9" x14ac:dyDescent="0.2">
      <c r="A29" s="4">
        <v>12</v>
      </c>
      <c r="C29" s="1" t="s">
        <v>74</v>
      </c>
      <c r="E29" s="3">
        <v>-294.12144303415846</v>
      </c>
      <c r="I29" s="1" t="s">
        <v>97</v>
      </c>
    </row>
    <row r="30" spans="1:9" x14ac:dyDescent="0.2">
      <c r="A30" s="4">
        <v>13</v>
      </c>
      <c r="C30" s="1" t="s">
        <v>26</v>
      </c>
      <c r="E30" s="3">
        <v>6016.3439321738379</v>
      </c>
      <c r="I30" s="1" t="s">
        <v>97</v>
      </c>
    </row>
    <row r="31" spans="1:9" x14ac:dyDescent="0.2">
      <c r="A31" s="4">
        <v>14</v>
      </c>
      <c r="C31" s="1" t="s">
        <v>7</v>
      </c>
      <c r="E31" s="3">
        <v>6310.3989723240829</v>
      </c>
      <c r="I31" s="1" t="s">
        <v>97</v>
      </c>
    </row>
    <row r="32" spans="1:9" x14ac:dyDescent="0.2">
      <c r="A32" s="4">
        <v>15</v>
      </c>
      <c r="C32" s="1" t="s">
        <v>75</v>
      </c>
      <c r="E32" s="3">
        <v>-294.05500000000001</v>
      </c>
      <c r="I32" s="1" t="s">
        <v>97</v>
      </c>
    </row>
    <row r="33" spans="1:9" x14ac:dyDescent="0.2">
      <c r="A33" s="4"/>
      <c r="E33" s="9"/>
    </row>
    <row r="34" spans="1:9" x14ac:dyDescent="0.2">
      <c r="A34" s="4"/>
      <c r="C34" s="18" t="s">
        <v>29</v>
      </c>
      <c r="E34" s="9"/>
    </row>
    <row r="35" spans="1:9" x14ac:dyDescent="0.2">
      <c r="A35" s="4"/>
      <c r="E35" s="9"/>
    </row>
    <row r="36" spans="1:9" x14ac:dyDescent="0.2">
      <c r="A36" s="4">
        <v>16</v>
      </c>
      <c r="C36" s="1" t="s">
        <v>28</v>
      </c>
      <c r="E36" s="31">
        <v>8.6599999999999996E-2</v>
      </c>
      <c r="I36" s="1" t="s">
        <v>97</v>
      </c>
    </row>
    <row r="37" spans="1:9" x14ac:dyDescent="0.2">
      <c r="A37" s="4">
        <v>17</v>
      </c>
      <c r="C37" s="1" t="s">
        <v>27</v>
      </c>
      <c r="E37" s="31">
        <f>516.65965722636%/100</f>
        <v>5.1665965722635994E-2</v>
      </c>
      <c r="I37" s="1" t="s">
        <v>97</v>
      </c>
    </row>
    <row r="38" spans="1:9" x14ac:dyDescent="0.2">
      <c r="A38" s="4">
        <v>18</v>
      </c>
      <c r="C38" s="1" t="s">
        <v>79</v>
      </c>
      <c r="E38" s="32">
        <f>-349.34034277364%/100</f>
        <v>-3.4934034277363996E-2</v>
      </c>
      <c r="I38" s="1" t="s">
        <v>97</v>
      </c>
    </row>
  </sheetData>
  <pageMargins left="0.7" right="0.7" top="0.75" bottom="0.75" header="0.3" footer="0.3"/>
  <pageSetup scale="89" orientation="portrait" r:id="rId1"/>
  <headerFooter>
    <oddHeader>&amp;R&amp;"Arial,Regular"&amp;10Updated: 2023-03-08
EB-2022-0200
Exhibit 6
Tab 1
Schedule 2
Attachment 1
Page 2 of 4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D8672-A4EA-46C5-B881-E44259E3012E}">
  <dimension ref="A6:F38"/>
  <sheetViews>
    <sheetView view="pageLayout" zoomScaleNormal="100" workbookViewId="0">
      <selection sqref="A1:XFD1048576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52.28515625" style="1" customWidth="1"/>
    <col min="4" max="4" width="1.28515625" style="1" customWidth="1"/>
    <col min="5" max="5" width="14" style="1" customWidth="1"/>
    <col min="6" max="6" width="8.140625" style="1" customWidth="1"/>
    <col min="7" max="16384" width="101.28515625" style="1"/>
  </cols>
  <sheetData>
    <row r="6" spans="1:6" s="11" customFormat="1" x14ac:dyDescent="0.2">
      <c r="A6" s="10" t="s">
        <v>56</v>
      </c>
      <c r="B6" s="10"/>
      <c r="C6" s="10"/>
      <c r="D6" s="10"/>
      <c r="E6" s="10"/>
    </row>
    <row r="7" spans="1:6" s="11" customFormat="1" x14ac:dyDescent="0.2">
      <c r="A7" s="12"/>
      <c r="B7" s="12"/>
      <c r="C7" s="12"/>
      <c r="D7" s="12"/>
      <c r="E7" s="12"/>
    </row>
    <row r="8" spans="1:6" x14ac:dyDescent="0.2">
      <c r="E8" s="33"/>
    </row>
    <row r="9" spans="1:6" s="15" customFormat="1" ht="25.5" x14ac:dyDescent="0.2">
      <c r="A9" s="14" t="s">
        <v>85</v>
      </c>
      <c r="C9" s="16" t="s">
        <v>2</v>
      </c>
      <c r="E9" s="14" t="s">
        <v>0</v>
      </c>
    </row>
    <row r="10" spans="1:6" x14ac:dyDescent="0.2">
      <c r="E10" s="4"/>
    </row>
    <row r="11" spans="1:6" x14ac:dyDescent="0.2">
      <c r="C11" s="18" t="s">
        <v>55</v>
      </c>
      <c r="E11" s="4"/>
    </row>
    <row r="13" spans="1:6" x14ac:dyDescent="0.2">
      <c r="A13" s="4">
        <v>1</v>
      </c>
      <c r="C13" s="1" t="s">
        <v>54</v>
      </c>
      <c r="E13" s="3">
        <v>5851.6143559885477</v>
      </c>
    </row>
    <row r="14" spans="1:6" x14ac:dyDescent="0.2">
      <c r="A14" s="4">
        <v>2</v>
      </c>
      <c r="C14" s="1" t="s">
        <v>53</v>
      </c>
      <c r="E14" s="3">
        <v>164.7295761852902</v>
      </c>
      <c r="F14" s="1" t="s">
        <v>97</v>
      </c>
    </row>
    <row r="15" spans="1:6" x14ac:dyDescent="0.2">
      <c r="A15" s="4">
        <v>3</v>
      </c>
      <c r="C15" s="1" t="s">
        <v>52</v>
      </c>
      <c r="E15" s="3">
        <v>0</v>
      </c>
    </row>
    <row r="16" spans="1:6" x14ac:dyDescent="0.2">
      <c r="A16" s="4">
        <v>4</v>
      </c>
      <c r="C16" s="1" t="s">
        <v>13</v>
      </c>
      <c r="E16" s="3">
        <v>64.279665700703788</v>
      </c>
    </row>
    <row r="17" spans="1:6" x14ac:dyDescent="0.2">
      <c r="A17" s="4">
        <v>5</v>
      </c>
      <c r="C17" s="1" t="s">
        <v>51</v>
      </c>
      <c r="E17" s="34" t="s">
        <v>81</v>
      </c>
    </row>
    <row r="18" spans="1:6" x14ac:dyDescent="0.2">
      <c r="A18" s="4">
        <v>6</v>
      </c>
      <c r="C18" s="1" t="s">
        <v>12</v>
      </c>
      <c r="E18" s="34" t="s">
        <v>81</v>
      </c>
    </row>
    <row r="19" spans="1:6" x14ac:dyDescent="0.2">
      <c r="A19" s="4"/>
      <c r="E19" s="9"/>
    </row>
    <row r="20" spans="1:6" x14ac:dyDescent="0.2">
      <c r="A20" s="4">
        <v>7</v>
      </c>
      <c r="C20" s="1" t="s">
        <v>50</v>
      </c>
      <c r="E20" s="8">
        <f>SUM(E13:E18)</f>
        <v>6080.6235978745417</v>
      </c>
      <c r="F20" s="1" t="s">
        <v>97</v>
      </c>
    </row>
    <row r="21" spans="1:6" x14ac:dyDescent="0.2">
      <c r="A21" s="4"/>
      <c r="E21" s="3"/>
    </row>
    <row r="22" spans="1:6" x14ac:dyDescent="0.2">
      <c r="A22" s="4"/>
      <c r="C22" s="18" t="s">
        <v>49</v>
      </c>
      <c r="E22" s="3"/>
    </row>
    <row r="23" spans="1:6" x14ac:dyDescent="0.2">
      <c r="A23" s="4"/>
      <c r="E23" s="3"/>
    </row>
    <row r="24" spans="1:6" x14ac:dyDescent="0.2">
      <c r="A24" s="4">
        <v>8</v>
      </c>
      <c r="C24" s="1" t="s">
        <v>19</v>
      </c>
      <c r="E24" s="3">
        <v>3228.0306091401835</v>
      </c>
    </row>
    <row r="25" spans="1:6" x14ac:dyDescent="0.2">
      <c r="A25" s="4">
        <v>9</v>
      </c>
      <c r="C25" s="1" t="s">
        <v>25</v>
      </c>
      <c r="E25" s="3">
        <v>1045.9917479600003</v>
      </c>
      <c r="F25" s="1" t="s">
        <v>97</v>
      </c>
    </row>
    <row r="26" spans="1:6" x14ac:dyDescent="0.2">
      <c r="A26" s="4">
        <v>10</v>
      </c>
      <c r="C26" s="1" t="s">
        <v>48</v>
      </c>
      <c r="E26" s="3">
        <v>891.96638800000005</v>
      </c>
      <c r="F26" s="1" t="s">
        <v>97</v>
      </c>
    </row>
    <row r="27" spans="1:6" x14ac:dyDescent="0.2">
      <c r="A27" s="4">
        <v>11</v>
      </c>
      <c r="C27" s="1" t="s">
        <v>16</v>
      </c>
      <c r="E27" s="3">
        <v>4.0434999999999999</v>
      </c>
    </row>
    <row r="28" spans="1:6" x14ac:dyDescent="0.2">
      <c r="A28" s="4">
        <v>12</v>
      </c>
      <c r="C28" s="1" t="s">
        <v>47</v>
      </c>
      <c r="E28" s="3">
        <v>0</v>
      </c>
    </row>
    <row r="29" spans="1:6" x14ac:dyDescent="0.2">
      <c r="A29" s="4">
        <v>13</v>
      </c>
      <c r="C29" s="1" t="s">
        <v>15</v>
      </c>
      <c r="E29" s="3">
        <v>127.18250292039151</v>
      </c>
    </row>
    <row r="30" spans="1:6" x14ac:dyDescent="0.2">
      <c r="A30" s="4"/>
      <c r="E30" s="3"/>
    </row>
    <row r="31" spans="1:6" x14ac:dyDescent="0.2">
      <c r="A31" s="4">
        <v>14</v>
      </c>
      <c r="C31" s="1" t="s">
        <v>20</v>
      </c>
      <c r="E31" s="8">
        <f>SUM(E24:E29)</f>
        <v>5297.2147480205758</v>
      </c>
      <c r="F31" s="1" t="s">
        <v>97</v>
      </c>
    </row>
    <row r="32" spans="1:6" x14ac:dyDescent="0.2">
      <c r="A32" s="4"/>
      <c r="E32" s="3"/>
    </row>
    <row r="33" spans="1:6" x14ac:dyDescent="0.2">
      <c r="A33" s="4">
        <v>15</v>
      </c>
      <c r="C33" s="1" t="s">
        <v>46</v>
      </c>
      <c r="E33" s="8">
        <f>E20-E31</f>
        <v>783.40884985396588</v>
      </c>
      <c r="F33" s="1" t="s">
        <v>97</v>
      </c>
    </row>
    <row r="34" spans="1:6" x14ac:dyDescent="0.2">
      <c r="A34" s="4"/>
      <c r="E34" s="3"/>
    </row>
    <row r="35" spans="1:6" x14ac:dyDescent="0.2">
      <c r="A35" s="4">
        <v>16</v>
      </c>
      <c r="C35" s="1" t="s">
        <v>45</v>
      </c>
      <c r="E35" s="8">
        <v>-43.811675821282201</v>
      </c>
      <c r="F35" s="1" t="s">
        <v>97</v>
      </c>
    </row>
    <row r="36" spans="1:6" x14ac:dyDescent="0.2">
      <c r="A36" s="4"/>
      <c r="E36" s="8"/>
    </row>
    <row r="37" spans="1:6" ht="13.5" thickBot="1" x14ac:dyDescent="0.25">
      <c r="A37" s="4">
        <v>17</v>
      </c>
      <c r="C37" s="1" t="s">
        <v>31</v>
      </c>
      <c r="E37" s="22">
        <f>E33+E35</f>
        <v>739.59717403268371</v>
      </c>
      <c r="F37" s="1" t="s">
        <v>97</v>
      </c>
    </row>
    <row r="38" spans="1:6" ht="13.5" thickTop="1" x14ac:dyDescent="0.2">
      <c r="A38" s="4"/>
      <c r="E38" s="9"/>
    </row>
  </sheetData>
  <mergeCells count="1">
    <mergeCell ref="A6:E6"/>
  </mergeCells>
  <pageMargins left="0.7" right="0.7" top="0.75" bottom="0.75" header="0.3" footer="0.3"/>
  <pageSetup orientation="portrait" r:id="rId1"/>
  <headerFooter>
    <oddHeader>&amp;R&amp;"Arial,Regular"&amp;10Updated: 2023-03-08
EB-2022-0200
Exhibit 6
Tab 1
Schedule 2
Attachment 1
Page 3 of 4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622FF-EB8B-412B-B818-FF0A333EC67A}">
  <dimension ref="A6:F29"/>
  <sheetViews>
    <sheetView view="pageLayout" zoomScaleNormal="100" workbookViewId="0">
      <selection sqref="A1:XFD1048576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54.5703125" style="1" customWidth="1"/>
    <col min="4" max="4" width="1.28515625" style="1" customWidth="1"/>
    <col min="5" max="5" width="13.7109375" style="1" customWidth="1"/>
    <col min="6" max="6" width="7.42578125" style="1" customWidth="1"/>
    <col min="7" max="16384" width="101.28515625" style="1"/>
  </cols>
  <sheetData>
    <row r="6" spans="1:6" s="11" customFormat="1" x14ac:dyDescent="0.2">
      <c r="A6" s="12" t="s">
        <v>67</v>
      </c>
      <c r="B6" s="12"/>
      <c r="C6" s="12"/>
      <c r="D6" s="12"/>
      <c r="E6" s="12"/>
    </row>
    <row r="8" spans="1:6" s="18" customFormat="1" x14ac:dyDescent="0.2">
      <c r="E8" s="33"/>
    </row>
    <row r="9" spans="1:6" s="15" customFormat="1" ht="25.5" x14ac:dyDescent="0.2">
      <c r="A9" s="14" t="s">
        <v>85</v>
      </c>
      <c r="C9" s="16" t="s">
        <v>2</v>
      </c>
      <c r="E9" s="14" t="s">
        <v>0</v>
      </c>
    </row>
    <row r="10" spans="1:6" x14ac:dyDescent="0.2">
      <c r="E10" s="4"/>
    </row>
    <row r="11" spans="1:6" x14ac:dyDescent="0.2">
      <c r="C11" s="18" t="s">
        <v>66</v>
      </c>
      <c r="E11" s="4"/>
    </row>
    <row r="13" spans="1:6" x14ac:dyDescent="0.2">
      <c r="A13" s="4">
        <v>1</v>
      </c>
      <c r="C13" s="1" t="s">
        <v>65</v>
      </c>
      <c r="E13" s="3">
        <v>24902.871662692782</v>
      </c>
      <c r="F13" s="1" t="s">
        <v>97</v>
      </c>
    </row>
    <row r="14" spans="1:6" x14ac:dyDescent="0.2">
      <c r="A14" s="4">
        <v>2</v>
      </c>
      <c r="C14" s="1" t="s">
        <v>64</v>
      </c>
      <c r="E14" s="3">
        <v>-9178.8924698742467</v>
      </c>
      <c r="F14" s="1" t="s">
        <v>97</v>
      </c>
    </row>
    <row r="15" spans="1:6" x14ac:dyDescent="0.2">
      <c r="A15" s="4"/>
      <c r="E15" s="3"/>
    </row>
    <row r="16" spans="1:6" x14ac:dyDescent="0.2">
      <c r="A16" s="4">
        <v>3</v>
      </c>
      <c r="C16" s="1" t="s">
        <v>63</v>
      </c>
      <c r="E16" s="8">
        <f>E13+E14</f>
        <v>15723.979192818535</v>
      </c>
      <c r="F16" s="1" t="s">
        <v>97</v>
      </c>
    </row>
    <row r="17" spans="1:6" x14ac:dyDescent="0.2">
      <c r="A17" s="4"/>
      <c r="E17" s="3"/>
    </row>
    <row r="18" spans="1:6" x14ac:dyDescent="0.2">
      <c r="A18" s="4"/>
      <c r="C18" s="18" t="s">
        <v>62</v>
      </c>
      <c r="E18" s="3"/>
    </row>
    <row r="19" spans="1:6" x14ac:dyDescent="0.2">
      <c r="A19" s="4"/>
      <c r="E19" s="3"/>
    </row>
    <row r="20" spans="1:6" x14ac:dyDescent="0.2">
      <c r="A20" s="4">
        <v>4</v>
      </c>
      <c r="C20" s="1" t="s">
        <v>61</v>
      </c>
      <c r="E20" s="3">
        <v>106.99037774285468</v>
      </c>
    </row>
    <row r="21" spans="1:6" x14ac:dyDescent="0.2">
      <c r="A21" s="4">
        <v>5</v>
      </c>
      <c r="C21" s="1" t="s">
        <v>83</v>
      </c>
      <c r="E21" s="3">
        <v>-60.186114249104641</v>
      </c>
    </row>
    <row r="22" spans="1:6" x14ac:dyDescent="0.2">
      <c r="A22" s="4">
        <v>7</v>
      </c>
      <c r="C22" s="1" t="s">
        <v>60</v>
      </c>
      <c r="E22" s="3">
        <v>-5.0764162604167291</v>
      </c>
    </row>
    <row r="23" spans="1:6" x14ac:dyDescent="0.2">
      <c r="A23" s="4">
        <v>9</v>
      </c>
      <c r="C23" s="1" t="s">
        <v>59</v>
      </c>
      <c r="E23" s="3">
        <v>648.41124997650365</v>
      </c>
    </row>
    <row r="24" spans="1:6" x14ac:dyDescent="0.2">
      <c r="A24" s="4">
        <v>10</v>
      </c>
      <c r="C24" s="1" t="s">
        <v>84</v>
      </c>
      <c r="E24" s="3">
        <v>-133.1</v>
      </c>
      <c r="F24" s="1" t="s">
        <v>97</v>
      </c>
    </row>
    <row r="25" spans="1:6" x14ac:dyDescent="0.2">
      <c r="A25" s="4"/>
      <c r="E25" s="3"/>
    </row>
    <row r="26" spans="1:6" x14ac:dyDescent="0.2">
      <c r="A26" s="4">
        <v>11</v>
      </c>
      <c r="C26" s="1" t="s">
        <v>58</v>
      </c>
      <c r="E26" s="8">
        <f>SUM(E20:E24)+0.1</f>
        <v>557.13909720983702</v>
      </c>
    </row>
    <row r="27" spans="1:6" x14ac:dyDescent="0.2">
      <c r="A27" s="4"/>
      <c r="E27" s="3"/>
    </row>
    <row r="28" spans="1:6" ht="13.5" thickBot="1" x14ac:dyDescent="0.25">
      <c r="A28" s="4">
        <v>12</v>
      </c>
      <c r="C28" s="1" t="s">
        <v>57</v>
      </c>
      <c r="E28" s="22">
        <f>E16+E26</f>
        <v>16281.118290028371</v>
      </c>
      <c r="F28" s="1" t="s">
        <v>97</v>
      </c>
    </row>
    <row r="29" spans="1:6" ht="13.5" thickTop="1" x14ac:dyDescent="0.2"/>
  </sheetData>
  <pageMargins left="0.7" right="0.7" top="0.75" bottom="0.75" header="0.3" footer="0.3"/>
  <pageSetup orientation="portrait" r:id="rId1"/>
  <headerFooter>
    <oddHeader>&amp;R&amp;"Arial,Regular"&amp;10Updated: 2023-03-08
EB-2022-0200
Exhibit 6
Tab 1
Schedule 2
Attachment 1
Page 4 of 4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14ab40f3-767a-43a9-8b62-265d64c54f3b" ContentTypeId="0x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>2022-06-24T06:00:00+00:00</Reg_x002e__x0020_Review_x0020_Due_x0020_Date>
    <Finance_x0020_view xmlns="0e4c58a4-4156-4653-af30-d293e31e5ce5">Yes</Finance_x0020_view>
    <Accountable_x0020_Area xmlns="0e4c58a4-4156-4653-af30-d293e31e5ce5">Finance</Accountable_x0020_Area>
    <Formatting_x0020_Reqd xmlns="0e4c58a4-4156-4653-af30-d293e31e5ce5">false</Formatting_x0020_Reqd>
    <Status xmlns="0e4c58a4-4156-4653-af30-d293e31e5ce5">Final PDF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i:0#.w|egd\denomyj</DisplayName>
        <AccountId>19</AccountId>
        <AccountType/>
      </UserInfo>
      <UserInfo>
        <DisplayName>i:0#.w|gtna\lsheehan</DisplayName>
        <AccountId>228</AccountId>
        <AccountType/>
      </UserInfo>
      <UserInfo>
        <DisplayName>i:0#.w|gtna\rwebb</DisplayName>
        <AccountId>25</AccountId>
        <AccountType/>
      </UserInfo>
    </Regulatory_x0020_Leads>
    <Final_x0020_Draft_x0020_Due xmlns="0e4c58a4-4156-4653-af30-d293e31e5ce5">2022-08-03T06:00:00+00:00</Final_x0020_Draft_x0020_Due>
    <Exhibit_x002f_Tab_x002f_Schedule xmlns="0e4c58a4-4156-4653-af30-d293e31e5ce5">06.01.02</Exhibit_x002f_Tab_x002f_Schedule>
    <_x0031_st_x0020_Draft_x0020_SL_x0020_Review_x0020_Complete xmlns="0e4c58a4-4156-4653-af30-d293e31e5ce5">2022-07-04T06:00:00+00:00</_x0031_st_x0020_Draft_x0020_SL_x0020_Review_x0020_Complete>
    <Binder xmlns="0e4c58a4-4156-4653-af30-d293e31e5ce5">6</Binder>
    <Attachment xmlns="0e4c58a4-4156-4653-af30-d293e31e5ce5">1</Attachment>
    <Phase xmlns="0e4c58a4-4156-4653-af30-d293e31e5ce5">Phase 1</Phase>
    <Version_x0020_Comments xmlns="0e4c58a4-4156-4653-af30-d293e31e5ce5">COMPLETE</Version_x0020_Comments>
    <Executive_x0020_Review xmlns="0e4c58a4-4156-4653-af30-d293e31e5ce5">true</Executive_x0020_Review>
    <Legal_x0020_Team xmlns="0e4c58a4-4156-4653-af30-d293e31e5ce5">
      <UserInfo>
        <DisplayName>i:0#.w|external\olearyd1</DisplayName>
        <AccountId>408</AccountId>
        <AccountType/>
      </UserInfo>
    </Legal_x0020_Team>
    <Witness xmlns="0e4c58a4-4156-4653-af30-d293e31e5ce5">
      <UserInfo>
        <DisplayName>i:0#.w|gtna\javinag</DisplayName>
        <AccountId>55</AccountId>
        <AccountType/>
      </UserInfo>
      <UserInfo>
        <DisplayName>i:0#.w|gtna\rmgoodr</DisplayName>
        <AccountId>54</AccountId>
        <AccountType/>
      </UserInfo>
      <UserInfo>
        <DisplayName>i:0#.w|egd\hoc1</DisplayName>
        <AccountId>30</AccountId>
        <AccountType/>
      </UserInfo>
    </Witness>
    <Folder xmlns="0e4c58a4-4156-4653-af30-d293e31e5ce5">Updated Evidence</Folder>
    <_x0031_st_x0020_Draft_x0020_Evidence_x0020_Due xmlns="0e4c58a4-4156-4653-af30-d293e31e5ce5">2022-05-27T06:00:00+00:00</_x0031_st_x0020_Draft_x0020_Evidence_x0020_Due>
    <Cust_x0020_Eng xmlns="0e4c58a4-4156-4653-af30-d293e31e5ce5">No</Cust_x0020_Eng>
    <_x0031_st_x0020_draft_x0020_ready_x0020_for_x0020_Regulatory xmlns="0e4c58a4-4156-4653-af30-d293e31e5ce5">2022-05-30T06:00:00+00:00</_x0031_st_x0020_draft_x0020_ready_x0020_for_x0020_Regulatory>
    <Final_x0020_Draft_x0020_Reg_x002f_1st_x0020_Level_x0020_Review_x0020_Due_x0020_Date xmlns="0e4c58a4-4156-4653-af30-d293e31e5ce5">2022-08-22T06:00:00+00:00</Final_x0020_Draft_x0020_Reg_x002f_1st_x0020_Level_x0020_Review_x0020_Due_x0020_Date>
    <Legal_x0020_Handoff_x0020_Date xmlns="0e4c58a4-4156-4653-af30-d293e31e5ce5">2022-09-05T06:00:00+00:00</Legal_x0020_Handoff_x0020_Date>
    <Legal_x0020_Session_x0020_Date xmlns="0e4c58a4-4156-4653-af30-d293e31e5ce5">2022-09-13T06:00:00+00:00</Legal_x0020_Session_x0020_Date>
    <xewa xmlns="0e4c58a4-4156-4653-af30-d293e31e5ce5">2022-09-20T06:00:00+00:00</xewa>
    <TM_x0020_Sign_x0020_Off xmlns="0e4c58a4-4156-4653-af30-d293e31e5ce5">2022-10-13T06:00:00+00:00</TM_x0020_Sign_x0020_Off>
    <Reg_x002f_Formatting_x0020_Sign_x0020_Off xmlns="0e4c58a4-4156-4653-af30-d293e31e5ce5">2022-10-21T06:00:00+00:00</Reg_x002f_Formatting_x0020_Sign_x0020_Of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26465B-5131-4E3A-840A-D2066E2F7E9A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36894EA7-A1ED-4DA4-87CB-F3FDDEDCC2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140351-36C4-46D7-8A5D-4A44EC83E892}">
  <ds:schemaRefs>
    <ds:schemaRef ds:uri="0e4c58a4-4156-4653-af30-d293e31e5c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B5458FA0-35B4-4B74-805D-594AC710B9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Sheet 1</vt:lpstr>
      <vt:lpstr>Sheet 2</vt:lpstr>
      <vt:lpstr>Sheet 3</vt:lpstr>
      <vt:lpstr>Sheet 4</vt:lpstr>
      <vt:lpstr>'Sheet 1'!Print_Area</vt:lpstr>
      <vt:lpstr>'Sheet 2'!Print_Area</vt:lpstr>
      <vt:lpstr>'Sheet 3'!Print_Area</vt:lpstr>
      <vt:lpstr>'Sheet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Emily Pavli</dc:creator>
  <cp:lastModifiedBy>Angela Monforton</cp:lastModifiedBy>
  <cp:lastPrinted>2022-08-17T19:16:47Z</cp:lastPrinted>
  <dcterms:created xsi:type="dcterms:W3CDTF">2022-06-22T13:13:44Z</dcterms:created>
  <dcterms:modified xsi:type="dcterms:W3CDTF">2023-02-03T18:13:20Z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2022-06-22T13:57:03Z</vt:lpwstr>
  </property>
  <property fmtid="{D5CDD505-2E9C-101B-9397-08002B2CF9AE}" pid="4" name="MSIP_Label_b1a6f161-e42b-4c47-8f69-f6a81e023e2d_Method">
    <vt:lpwstr>Privileged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545849c0-6326-48e6-924f-f5d703742106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</Properties>
</file>