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77F263FD-4552-4402-8BDC-0FC5F7B01310}" xr6:coauthVersionLast="47" xr6:coauthVersionMax="47" xr10:uidLastSave="{00000000-0000-0000-0000-000000000000}"/>
  <bookViews>
    <workbookView xWindow="-120" yWindow="-120" windowWidth="29040" windowHeight="15840" tabRatio="798" firstSheet="2" activeTab="19" xr2:uid="{4C7829E5-D1C0-4633-AEAB-B9182A37C49F}"/>
  </bookViews>
  <sheets>
    <sheet name="Sheet 1" sheetId="18" r:id="rId1"/>
    <sheet name="Sheet 2" sheetId="19" r:id="rId2"/>
    <sheet name="Sheet 3" sheetId="20" r:id="rId3"/>
    <sheet name="Sheet 4" sheetId="21" r:id="rId4"/>
    <sheet name="Sheet 5" sheetId="14" r:id="rId5"/>
    <sheet name="Sheet 6" sheetId="15" r:id="rId6"/>
    <sheet name="Sheet 7" sheetId="16" r:id="rId7"/>
    <sheet name="Sheet 8" sheetId="17" r:id="rId8"/>
    <sheet name="Sheet 9" sheetId="10" r:id="rId9"/>
    <sheet name="Sheet 10" sheetId="11" r:id="rId10"/>
    <sheet name="Sheet 11" sheetId="12" r:id="rId11"/>
    <sheet name="Sheet 12" sheetId="13" r:id="rId12"/>
    <sheet name="Sheet 13" sheetId="6" r:id="rId13"/>
    <sheet name="Sheet 14" sheetId="7" r:id="rId14"/>
    <sheet name="Sheet 15" sheetId="8" r:id="rId15"/>
    <sheet name="Sheet 16" sheetId="9" r:id="rId16"/>
    <sheet name="Sheet 17" sheetId="2" r:id="rId17"/>
    <sheet name="Sheet 18" sheetId="3" r:id="rId18"/>
    <sheet name="Sheet 19" sheetId="4" r:id="rId19"/>
    <sheet name="Sheet 20" sheetId="5" r:id="rId20"/>
  </sheets>
  <definedNames>
    <definedName name="_xlnm.Print_Area" localSheetId="12">'Sheet 13'!$A$1:$H$53</definedName>
    <definedName name="_xlnm.Print_Area" localSheetId="13">'Sheet 14'!$A$1:$I$38</definedName>
    <definedName name="_xlnm.Print_Area" localSheetId="14">'Sheet 15'!$A$1:$F$35</definedName>
    <definedName name="_xlnm.Print_Area" localSheetId="15">'Sheet 16'!$A$1:$F$30</definedName>
    <definedName name="_xlnm.Print_Area" localSheetId="16">'Sheet 17'!$A$1:$H$66</definedName>
    <definedName name="_xlnm.Print_Area" localSheetId="17">'Sheet 18'!$A$1:$I$38</definedName>
    <definedName name="_xlnm.Print_Area" localSheetId="18">'Sheet 19'!$A$1:$F$35</definedName>
    <definedName name="_xlnm.Print_Area" localSheetId="19">'Sheet 20'!$A$1:$F$30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3" l="1"/>
  <c r="E37" i="3"/>
  <c r="E27" i="3"/>
  <c r="E26" i="3"/>
  <c r="E24" i="3"/>
  <c r="E30" i="9"/>
  <c r="E28" i="9"/>
  <c r="E36" i="11" l="1"/>
  <c r="E38" i="15"/>
  <c r="E36" i="15"/>
  <c r="E37" i="19"/>
  <c r="E39" i="19" l="1"/>
  <c r="E29" i="12" l="1"/>
  <c r="E16" i="21" l="1"/>
  <c r="E28" i="21"/>
  <c r="E30" i="21" s="1"/>
  <c r="G11" i="18" s="1"/>
  <c r="H16" i="19"/>
  <c r="H17" i="19"/>
  <c r="E19" i="19"/>
  <c r="E23" i="19" s="1"/>
  <c r="F19" i="19"/>
  <c r="F23" i="19" s="1"/>
  <c r="H21" i="19"/>
  <c r="G17" i="18"/>
  <c r="G18" i="18"/>
  <c r="G19" i="18"/>
  <c r="G20" i="18"/>
  <c r="G21" i="18"/>
  <c r="G26" i="18"/>
  <c r="G27" i="18"/>
  <c r="G34" i="18"/>
  <c r="G40" i="18"/>
  <c r="G47" i="18"/>
  <c r="G50" i="18" s="1"/>
  <c r="E16" i="17"/>
  <c r="E28" i="17"/>
  <c r="E19" i="16"/>
  <c r="H15" i="15"/>
  <c r="H16" i="15"/>
  <c r="E18" i="15"/>
  <c r="F18" i="15"/>
  <c r="H20" i="15"/>
  <c r="F22" i="15"/>
  <c r="E27" i="15"/>
  <c r="E28" i="15" s="1"/>
  <c r="E29" i="15" s="1"/>
  <c r="E32" i="15"/>
  <c r="G27" i="14"/>
  <c r="G28" i="14"/>
  <c r="G35" i="14"/>
  <c r="G39" i="14"/>
  <c r="G41" i="14" s="1"/>
  <c r="G51" i="14"/>
  <c r="E16" i="13"/>
  <c r="E28" i="13"/>
  <c r="E19" i="12"/>
  <c r="E31" i="12" s="1"/>
  <c r="E35" i="12" s="1"/>
  <c r="E22" i="11"/>
  <c r="E26" i="11"/>
  <c r="E38" i="11"/>
  <c r="G13" i="10"/>
  <c r="G18" i="10"/>
  <c r="G19" i="10"/>
  <c r="G20" i="10"/>
  <c r="G21" i="10"/>
  <c r="G22" i="10"/>
  <c r="G27" i="10"/>
  <c r="G28" i="10"/>
  <c r="G35" i="10"/>
  <c r="G41" i="10"/>
  <c r="G65" i="10"/>
  <c r="E19" i="8"/>
  <c r="E29" i="8"/>
  <c r="G18" i="6"/>
  <c r="G19" i="6"/>
  <c r="G20" i="6"/>
  <c r="G21" i="6"/>
  <c r="G22" i="6"/>
  <c r="G27" i="6"/>
  <c r="G29" i="6" s="1"/>
  <c r="G35" i="6"/>
  <c r="E28" i="5"/>
  <c r="E19" i="4"/>
  <c r="E29" i="4"/>
  <c r="G18" i="2"/>
  <c r="G20" i="2"/>
  <c r="G21" i="2"/>
  <c r="G22" i="2"/>
  <c r="G27" i="2"/>
  <c r="G29" i="2" s="1"/>
  <c r="H18" i="15" l="1"/>
  <c r="H22" i="15" s="1"/>
  <c r="G13" i="14" s="1"/>
  <c r="G28" i="18"/>
  <c r="G29" i="14"/>
  <c r="G29" i="10"/>
  <c r="G22" i="18"/>
  <c r="H19" i="19"/>
  <c r="H23" i="19" s="1"/>
  <c r="G12" i="18" s="1"/>
  <c r="G13" i="18" s="1"/>
  <c r="G42" i="18" s="1"/>
  <c r="E30" i="17"/>
  <c r="G12" i="14" s="1"/>
  <c r="E31" i="16"/>
  <c r="E35" i="16" s="1"/>
  <c r="E30" i="13"/>
  <c r="G12" i="10" s="1"/>
  <c r="G14" i="10" s="1"/>
  <c r="G23" i="10"/>
  <c r="G41" i="6"/>
  <c r="G23" i="6"/>
  <c r="E31" i="8"/>
  <c r="E35" i="8" s="1"/>
  <c r="G51" i="6"/>
  <c r="E30" i="5"/>
  <c r="G14" i="2" s="1"/>
  <c r="G23" i="2"/>
  <c r="E31" i="4"/>
  <c r="E35" i="4" s="1"/>
  <c r="G51" i="2"/>
  <c r="G14" i="14" l="1"/>
  <c r="G52" i="18"/>
  <c r="G43" i="14"/>
  <c r="G53" i="14" s="1"/>
  <c r="G43" i="10"/>
  <c r="G67" i="10" s="1"/>
  <c r="G43" i="2"/>
  <c r="G53" i="2" s="1"/>
  <c r="G14" i="6"/>
  <c r="G43" i="6" s="1"/>
  <c r="G53" i="6" s="1"/>
</calcChain>
</file>

<file path=xl/sharedStrings.xml><?xml version="1.0" encoding="utf-8"?>
<sst xmlns="http://schemas.openxmlformats.org/spreadsheetml/2006/main" count="735" uniqueCount="149">
  <si>
    <t>(1)</t>
  </si>
  <si>
    <t>Test Year</t>
  </si>
  <si>
    <t>Reference</t>
  </si>
  <si>
    <t>Particulars ($ millions)</t>
  </si>
  <si>
    <t>Transmission, Compression &amp; Storage</t>
  </si>
  <si>
    <t>Gas Sales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</si>
  <si>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</si>
  <si>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</si>
  <si>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</si>
  <si>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</si>
  <si>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</si>
  <si>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</si>
  <si>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</si>
  <si>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</si>
  <si>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</si>
  <si>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</si>
  <si>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</si>
  <si>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</si>
  <si>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Gas Costs</t>
  </si>
  <si>
    <t>Cost of Service</t>
  </si>
  <si>
    <t>Required Return</t>
  </si>
  <si>
    <t>Required Rate of Return</t>
  </si>
  <si>
    <t>Rate Base</t>
  </si>
  <si>
    <t>Cost of Capital</t>
  </si>
  <si>
    <t>Allowed Rate of Return</t>
  </si>
  <si>
    <t>Common Equity</t>
  </si>
  <si>
    <t>Revenue at Existing Rates</t>
  </si>
  <si>
    <t>Indicated Rate of Return</t>
  </si>
  <si>
    <t>Utility Income</t>
  </si>
  <si>
    <t>Total Capital Structure and Return Components</t>
  </si>
  <si>
    <t>Total Debt</t>
  </si>
  <si>
    <t>Short Term Debt</t>
  </si>
  <si>
    <t>Debt</t>
  </si>
  <si>
    <t>(d) = (b x c)</t>
  </si>
  <si>
    <t>(c)</t>
  </si>
  <si>
    <t>(b)</t>
  </si>
  <si>
    <t>(a)</t>
  </si>
  <si>
    <t>Bridge
Year</t>
  </si>
  <si>
    <t>Bridge Year</t>
  </si>
  <si>
    <t>Particulars</t>
  </si>
  <si>
    <t>(%)</t>
  </si>
  <si>
    <t>($ millions)</t>
  </si>
  <si>
    <t>Return Component</t>
  </si>
  <si>
    <t>Cost Rate</t>
  </si>
  <si>
    <t>Component</t>
  </si>
  <si>
    <t>Income Tax Expense</t>
  </si>
  <si>
    <t>Utility Income Before Income Taxes</t>
  </si>
  <si>
    <t>Depreciation and Amortization Expense</t>
  </si>
  <si>
    <t>Operation and Maintenance</t>
  </si>
  <si>
    <t>Operating Cost</t>
  </si>
  <si>
    <t>Total Operating Revenue</t>
  </si>
  <si>
    <t>Storage</t>
  </si>
  <si>
    <t>Transportation</t>
  </si>
  <si>
    <t>Gas Sales and Distribution</t>
  </si>
  <si>
    <t>Operating Income</t>
  </si>
  <si>
    <t>2023 Net Utility Income - EGI</t>
  </si>
  <si>
    <t>Utility Rate Base</t>
  </si>
  <si>
    <t>Total Working Capital</t>
  </si>
  <si>
    <t>Gas in Storage</t>
  </si>
  <si>
    <t>Balancing Gas</t>
  </si>
  <si>
    <t>ABC Receivable/(Payable)</t>
  </si>
  <si>
    <t>Prepaid Expenses</t>
  </si>
  <si>
    <t>Materials and Supplies</t>
  </si>
  <si>
    <t>Allowance for Working Capital</t>
  </si>
  <si>
    <t>Net Property, Plant and Equipment</t>
  </si>
  <si>
    <t>Accumulated Depreciation</t>
  </si>
  <si>
    <t xml:space="preserve">Gross Property, Plant and Equipment </t>
  </si>
  <si>
    <t>Property, Plant and Equipment</t>
  </si>
  <si>
    <t>2023 Utility Rate Base - EGI</t>
  </si>
  <si>
    <t>Estimate</t>
  </si>
  <si>
    <t>2022 Net Utility Income - EGI</t>
  </si>
  <si>
    <t>Gross Property, Plant and Equipment</t>
  </si>
  <si>
    <t>2022 Utility Rate Base - EGI</t>
  </si>
  <si>
    <t>Required rate of return reflective of base amount not including 150 basis point threshold for earnings sharing purposes.</t>
  </si>
  <si>
    <t>Required Rate of Return (1)</t>
  </si>
  <si>
    <t>Indicated Rate of Return on Rate Base</t>
  </si>
  <si>
    <t>Actual</t>
  </si>
  <si>
    <t>2021 Net Utility Income - EGI</t>
  </si>
  <si>
    <t>Cash Working Capital</t>
  </si>
  <si>
    <t>Customer Security Deposits</t>
  </si>
  <si>
    <t>2021 Utility Rate Base - EGI</t>
  </si>
  <si>
    <t>Long and Medium Term Debt</t>
  </si>
  <si>
    <t>2020 Net Utility Income - EGI</t>
  </si>
  <si>
    <t>2020 Utility Rate Base - EGI</t>
  </si>
  <si>
    <t>Utility Capital Structure</t>
  </si>
  <si>
    <t>2019 Net Utility Income - EGI</t>
  </si>
  <si>
    <t>2019 Utility Rate Base - EGI</t>
  </si>
  <si>
    <t>DCB Receivable/(Payable)</t>
  </si>
  <si>
    <t xml:space="preserve">2023 Bridge Year - Calculation of Total Revenue (Deficiency)/Sufficiency </t>
  </si>
  <si>
    <t>Taxes on (Deficiency)/Sufficiency</t>
  </si>
  <si>
    <t>Gross (Deficiency)/Sufficiency</t>
  </si>
  <si>
    <t>Net (Deficiency)/Sufficiency</t>
  </si>
  <si>
    <t>Total Revenue at Existing Rates</t>
  </si>
  <si>
    <t>Gross Revenue (Deficiency)/Sufficiency</t>
  </si>
  <si>
    <t>2023 Utility (Deficiency)/Sufficiency Calculation and Required Rate of Return - EGI</t>
  </si>
  <si>
    <t>(Deficiency)/Sufficiency in Rate of Return</t>
  </si>
  <si>
    <t>(Deficiency)/Sufficiency In Common Equity Return</t>
  </si>
  <si>
    <t xml:space="preserve">Customer Security Deposits </t>
  </si>
  <si>
    <t xml:space="preserve">Working Cash Allowance </t>
  </si>
  <si>
    <t>2022 Estimate - Calculation of Total Revenue (Deficiency)/Sufficiency</t>
  </si>
  <si>
    <t>2023 
Bridge Year</t>
  </si>
  <si>
    <t>2022 Estimate</t>
  </si>
  <si>
    <t xml:space="preserve">2021 Actuals - Calculation of Total Revenue (Deficiency)/Sufficiency </t>
  </si>
  <si>
    <t xml:space="preserve">Taxes on (Deficiency)/Sufficiency </t>
  </si>
  <si>
    <t xml:space="preserve">Gross (Deficiency)/Sufficiency </t>
  </si>
  <si>
    <t xml:space="preserve">Net (Deficiency)/Sufficiency </t>
  </si>
  <si>
    <t xml:space="preserve">Gross Revenue (Deficiency)/Sufficiency </t>
  </si>
  <si>
    <t>2021 Actuals</t>
  </si>
  <si>
    <t>2020 Actuals</t>
  </si>
  <si>
    <t xml:space="preserve">2020 Actuals - Calculation of Total Revenue (Deficiency)/Sufficiency </t>
  </si>
  <si>
    <t xml:space="preserve">2019 Actuals - Calculation of Total Revenue (Deficiency)/Sufficiency </t>
  </si>
  <si>
    <t>2019 Utility (Deficiency)/Sufficiency Calculation and Required Rate of Return - EGI</t>
  </si>
  <si>
    <t>Achieved Rate of Return on Equity</t>
  </si>
  <si>
    <t>Approved Return on Equity (1)</t>
  </si>
  <si>
    <t>(Deficiency)/Sufficiency in Return on Equity</t>
  </si>
  <si>
    <t>Excludes 150bp deadband applicable to earning sharing.</t>
  </si>
  <si>
    <t>2020 Utility (Deficiency)/Sufficiency Calculation and Required Rate of Return - EGI</t>
  </si>
  <si>
    <t>2021 Utility (Deficiency)/Sufficiency Calculation and Required Rate of Return - EGI</t>
  </si>
  <si>
    <t>2022 Utility (Deficiency)/Sufficiency Calculation and Required Rate of Return - EGI</t>
  </si>
  <si>
    <t>Principal</t>
  </si>
  <si>
    <t>-</t>
  </si>
  <si>
    <t>Line No.</t>
  </si>
  <si>
    <t>Exhibit4 Tab 6 Schedule 2</t>
  </si>
  <si>
    <t>Exhibit 2 Tab 1 Schedule 1 Page 5</t>
  </si>
  <si>
    <t>Exhibit 5 Tab 2 Schedule 1 Attachment 3</t>
  </si>
  <si>
    <t>Exhibit 4 Tab 2 Schedule 1 Attachment 1</t>
  </si>
  <si>
    <t>Exhibit 4 Tab 4 Schedule 1</t>
  </si>
  <si>
    <t>Exhibit 4 Tab 5 Schedule 1 Attachment 2</t>
  </si>
  <si>
    <t>Exhibit 3 Tab 1 Schedule 1</t>
  </si>
  <si>
    <t>Exhibit 4 Tab 6 Schedule 1 Attachment 1</t>
  </si>
  <si>
    <t>Exhibit 6 Tab 1 Schedule 1</t>
  </si>
  <si>
    <t>Exhibit 3 Tab 4 Schedule 1</t>
  </si>
  <si>
    <t>2021 Actuals - Calculation of Total Revenue (Deficiency)/Sufficiency (Continued)</t>
  </si>
  <si>
    <t>Exhibit 2 Tab 1 Schedule 1 page 5</t>
  </si>
  <si>
    <t>Exhibit 4 Tab 6 Schedule 2</t>
  </si>
  <si>
    <t>Exhibit 5 Tab 2 Schedule 1 Attachment1</t>
  </si>
  <si>
    <t>Exhibit 4 Tab 2 Schedule 1 Attachment1</t>
  </si>
  <si>
    <t>Exhibit 4 Tab 5 Schedule 1 Attachment2</t>
  </si>
  <si>
    <t>Exhibit 4 Tab 6 Schedule 1 Attachment1</t>
  </si>
  <si>
    <t>Exhibit 3 Tab 2 Schedule 1 Attachment1</t>
  </si>
  <si>
    <t>Exhibit 5 Tab 2 Schedule 1 Attachment 2</t>
  </si>
  <si>
    <t>Exhibit 3 Tab 2 Schedule 1 Attachment 1</t>
  </si>
  <si>
    <t>Exhibit 5 Tab 2 Schedule 1 Attachment 4</t>
  </si>
  <si>
    <t>Exhibit 5 Tab 2 Schedule 1</t>
  </si>
  <si>
    <t>Exhibit 3 Tab 2 Schedule 1 Attachent 1</t>
  </si>
  <si>
    <t>Exhibit 5 Tab 2 Schedule 1 Attachment 5</t>
  </si>
  <si>
    <t>Exhibit 3  Tab 2 Schedule 1 Attachment 1</t>
  </si>
  <si>
    <t>Note: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</si>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</sst>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0.000%"/>
    <numFmt numFmtId="166" formatCode="0.000"/>
    <numFmt numFmtId="167" formatCode="0.0"/>
    <numFmt numFmtId="168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right" wrapText="1"/>
    </xf>
    <xf numFmtId="0" fontId="4" fillId="0" borderId="0" xfId="0" applyFont="1"/>
    <xf numFmtId="165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0" xfId="0" quotePrefix="1" applyNumberFormat="1" applyFont="1" applyFill="1" applyAlignment="1">
      <alignment horizontal="center"/>
    </xf>
    <xf numFmtId="0" fontId="3" fillId="0" borderId="0" xfId="0" applyFont="1" applyAlignment="1">
      <alignment horizontal="centerContinuous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0" fontId="2" fillId="0" borderId="0" xfId="1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7" fontId="2" fillId="0" borderId="0" xfId="0" quotePrefix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A8D1-7E91-4BE1-BDE7-31018F911069}">
  <sheetPr>
    <pageSetUpPr fitToPage="1"/>
  </sheetPr>
  <dimension ref="A5:G55"/>
  <sheetViews>
    <sheetView view="pageLayout" topLeftCell="A55" zoomScaleNormal="100" workbookViewId="0">
      <selection activeCell="G6" sqref="G6"/>
    </sheetView>
  </sheetViews>
  <sheetFormatPr defaultColWidth="83.7109375" defaultRowHeight="12.75" x14ac:dyDescent="0.2"/>
  <cols>
    <col min="1" max="1" width="5.85546875" style="1" bestFit="1" customWidth="1"/>
    <col min="2" max="2" width="1.140625" style="1" customWidth="1"/>
    <col min="3" max="3" width="30.42578125" style="7" customWidth="1"/>
    <col min="4" max="4" width="1.28515625" style="1" customWidth="1"/>
    <col min="5" max="5" width="34.85546875" style="7" customWidth="1"/>
    <col min="6" max="6" width="1.28515625" style="1" customWidth="1"/>
    <col min="7" max="7" width="13.85546875" style="1" customWidth="1"/>
    <col min="8" max="16384" width="83.7109375" style="1"/>
  </cols>
  <sheetData>
    <row r="5" spans="1:7" s="10" customFormat="1" x14ac:dyDescent="0.2">
      <c r="A5" s="56" t="s">
        <v>110</v>
      </c>
      <c r="B5" s="56"/>
      <c r="C5" s="56"/>
      <c r="D5" s="56"/>
      <c r="E5" s="56"/>
      <c r="F5" s="56"/>
      <c r="G5" s="56"/>
    </row>
    <row r="6" spans="1:7" s="10" customFormat="1" x14ac:dyDescent="0.2">
      <c r="A6" s="11"/>
      <c r="B6" s="11"/>
      <c r="C6" s="50"/>
      <c r="D6" s="11"/>
      <c r="E6" s="23"/>
      <c r="F6" s="11"/>
      <c r="G6" s="11"/>
    </row>
    <row r="7" spans="1:7" s="7" customFormat="1" ht="25.5" x14ac:dyDescent="0.2">
      <c r="A7" s="8" t="s">
        <v>121</v>
      </c>
      <c r="C7" s="9" t="s">
        <v>3</v>
      </c>
      <c r="E7" s="9" t="s">
        <v>2</v>
      </c>
      <c r="G7" s="8" t="s">
        <v>1</v>
      </c>
    </row>
    <row r="8" spans="1:7" x14ac:dyDescent="0.2">
      <c r="G8" s="2"/>
    </row>
    <row r="9" spans="1:7" x14ac:dyDescent="0.2">
      <c r="C9" s="23" t="s">
        <v>23</v>
      </c>
      <c r="D9" s="4"/>
      <c r="E9" s="23"/>
      <c r="G9" s="2"/>
    </row>
    <row r="11" spans="1:7" ht="12.95" customHeight="1" x14ac:dyDescent="0.2">
      <c r="A11" s="2">
        <v>1</v>
      </c>
      <c r="C11" s="7" t="s">
        <v>22</v>
      </c>
      <c r="E11" s="7" t="s">
        <v>133</v>
      </c>
      <c r="G11" s="6">
        <f>'Sheet 4'!E30</f>
        <v>13138.961748927331</v>
      </c>
    </row>
    <row r="12" spans="1:7" ht="12.95" customHeight="1" x14ac:dyDescent="0.2">
      <c r="A12" s="2">
        <v>2</v>
      </c>
      <c r="C12" s="7" t="s">
        <v>74</v>
      </c>
      <c r="E12" s="52" t="s">
        <v>135</v>
      </c>
      <c r="G12" s="14">
        <f>'Sheet 2'!H23/100</f>
        <v>6.00609E-2</v>
      </c>
    </row>
    <row r="13" spans="1:7" ht="12.95" customHeight="1" x14ac:dyDescent="0.2">
      <c r="A13" s="2">
        <v>3</v>
      </c>
      <c r="C13" s="7" t="s">
        <v>20</v>
      </c>
      <c r="G13" s="13">
        <f>G11*G12+0.1</f>
        <v>789.23786770614959</v>
      </c>
    </row>
    <row r="14" spans="1:7" x14ac:dyDescent="0.2">
      <c r="A14" s="2"/>
      <c r="G14" s="5"/>
    </row>
    <row r="15" spans="1:7" x14ac:dyDescent="0.2">
      <c r="A15" s="2"/>
      <c r="C15" s="23" t="s">
        <v>19</v>
      </c>
      <c r="G15" s="5"/>
    </row>
    <row r="16" spans="1:7" x14ac:dyDescent="0.2">
      <c r="A16" s="2"/>
      <c r="G16" s="5"/>
    </row>
    <row r="17" spans="1:7" ht="13.5" customHeight="1" x14ac:dyDescent="0.2">
      <c r="A17" s="2">
        <v>4</v>
      </c>
      <c r="C17" s="7" t="s">
        <v>18</v>
      </c>
      <c r="E17" s="7" t="s">
        <v>136</v>
      </c>
      <c r="G17" s="6">
        <f>'Sheet 3'!E23</f>
        <v>2265.3000000000002</v>
      </c>
    </row>
    <row r="18" spans="1:7" x14ac:dyDescent="0.2">
      <c r="A18" s="2">
        <v>5</v>
      </c>
      <c r="C18" s="7" t="s">
        <v>17</v>
      </c>
      <c r="E18" s="7" t="s">
        <v>126</v>
      </c>
      <c r="G18" s="6">
        <f>'Sheet 3'!E24</f>
        <v>914.6</v>
      </c>
    </row>
    <row r="19" spans="1:7" ht="25.5" x14ac:dyDescent="0.2">
      <c r="A19" s="2">
        <v>6</v>
      </c>
      <c r="C19" s="7" t="s">
        <v>16</v>
      </c>
      <c r="E19" s="52" t="s">
        <v>137</v>
      </c>
      <c r="G19" s="6">
        <f>'Sheet 3'!E25</f>
        <v>601.70000000000005</v>
      </c>
    </row>
    <row r="20" spans="1:7" x14ac:dyDescent="0.2">
      <c r="A20" s="2">
        <v>7</v>
      </c>
      <c r="C20" s="7" t="s">
        <v>15</v>
      </c>
      <c r="E20" s="52"/>
      <c r="G20" s="6">
        <f>'Sheet 3'!E26</f>
        <v>4.7</v>
      </c>
    </row>
    <row r="21" spans="1:7" x14ac:dyDescent="0.2">
      <c r="A21" s="2">
        <v>8</v>
      </c>
      <c r="C21" s="7" t="s">
        <v>14</v>
      </c>
      <c r="E21" s="7" t="s">
        <v>134</v>
      </c>
      <c r="G21" s="6">
        <f>'Sheet 3'!E27</f>
        <v>121.4</v>
      </c>
    </row>
    <row r="22" spans="1:7" x14ac:dyDescent="0.2">
      <c r="A22" s="2">
        <v>9</v>
      </c>
      <c r="C22" s="7" t="s">
        <v>7</v>
      </c>
      <c r="G22" s="13">
        <f>SUM(G17:G21)</f>
        <v>3907.7000000000003</v>
      </c>
    </row>
    <row r="23" spans="1:7" x14ac:dyDescent="0.2">
      <c r="A23" s="2"/>
      <c r="G23" s="5"/>
    </row>
    <row r="24" spans="1:7" ht="25.5" x14ac:dyDescent="0.2">
      <c r="A24" s="2"/>
      <c r="C24" s="23" t="s">
        <v>13</v>
      </c>
      <c r="G24" s="5"/>
    </row>
    <row r="25" spans="1:7" x14ac:dyDescent="0.2">
      <c r="A25" s="2"/>
      <c r="G25" s="5"/>
    </row>
    <row r="26" spans="1:7" x14ac:dyDescent="0.2">
      <c r="A26" s="2">
        <v>10</v>
      </c>
      <c r="C26" s="7" t="s">
        <v>12</v>
      </c>
      <c r="E26" s="7" t="s">
        <v>128</v>
      </c>
      <c r="G26" s="6">
        <f>-'Sheet 3'!E16</f>
        <v>-49.6</v>
      </c>
    </row>
    <row r="27" spans="1:7" x14ac:dyDescent="0.2">
      <c r="A27" s="2">
        <v>11</v>
      </c>
      <c r="C27" s="7" t="s">
        <v>11</v>
      </c>
      <c r="E27" s="7" t="s">
        <v>128</v>
      </c>
      <c r="G27" s="6">
        <f>-'Sheet 3'!E17</f>
        <v>1.8</v>
      </c>
    </row>
    <row r="28" spans="1:7" x14ac:dyDescent="0.2">
      <c r="A28" s="2">
        <v>12</v>
      </c>
      <c r="C28" s="7" t="s">
        <v>7</v>
      </c>
      <c r="G28" s="13">
        <f>SUM(G26:G27)</f>
        <v>-47.800000000000004</v>
      </c>
    </row>
    <row r="29" spans="1:7" x14ac:dyDescent="0.2">
      <c r="A29" s="2"/>
      <c r="G29" s="5"/>
    </row>
    <row r="30" spans="1:7" x14ac:dyDescent="0.2">
      <c r="A30" s="2"/>
      <c r="C30" s="23" t="s">
        <v>10</v>
      </c>
      <c r="G30" s="5"/>
    </row>
    <row r="31" spans="1:7" x14ac:dyDescent="0.2">
      <c r="A31" s="2"/>
      <c r="C31" s="23"/>
      <c r="G31" s="5"/>
    </row>
    <row r="32" spans="1:7" ht="25.5" x14ac:dyDescent="0.2">
      <c r="A32" s="2">
        <v>13</v>
      </c>
      <c r="C32" s="7" t="s">
        <v>9</v>
      </c>
      <c r="E32" s="7" t="s">
        <v>138</v>
      </c>
      <c r="G32" s="6">
        <v>156.46065973703611</v>
      </c>
    </row>
    <row r="33" spans="1:7" ht="25.5" x14ac:dyDescent="0.2">
      <c r="A33" s="2">
        <v>14</v>
      </c>
      <c r="C33" s="7" t="s">
        <v>8</v>
      </c>
      <c r="E33" s="7" t="s">
        <v>138</v>
      </c>
      <c r="G33" s="6">
        <v>-96.56652949531049</v>
      </c>
    </row>
    <row r="34" spans="1:7" x14ac:dyDescent="0.2">
      <c r="A34" s="2">
        <v>15</v>
      </c>
      <c r="C34" s="7" t="s">
        <v>7</v>
      </c>
      <c r="G34" s="13">
        <f>SUM(G32:G33)</f>
        <v>59.89413024172562</v>
      </c>
    </row>
    <row r="35" spans="1:7" x14ac:dyDescent="0.2">
      <c r="A35" s="2"/>
      <c r="C35" s="23"/>
      <c r="G35" s="5"/>
    </row>
    <row r="36" spans="1:7" x14ac:dyDescent="0.2">
      <c r="A36" s="2"/>
      <c r="C36" s="23" t="s">
        <v>103</v>
      </c>
      <c r="G36" s="5"/>
    </row>
    <row r="37" spans="1:7" x14ac:dyDescent="0.2">
      <c r="A37" s="2"/>
      <c r="C37" s="23"/>
      <c r="G37" s="6"/>
    </row>
    <row r="38" spans="1:7" x14ac:dyDescent="0.2">
      <c r="A38" s="2">
        <v>16</v>
      </c>
      <c r="C38" s="7" t="s">
        <v>104</v>
      </c>
      <c r="E38" s="7" t="s">
        <v>130</v>
      </c>
      <c r="G38" s="6">
        <v>96.183562646203512</v>
      </c>
    </row>
    <row r="39" spans="1:7" x14ac:dyDescent="0.2">
      <c r="A39" s="2">
        <v>17</v>
      </c>
      <c r="C39" s="7" t="s">
        <v>105</v>
      </c>
      <c r="E39" s="7" t="s">
        <v>130</v>
      </c>
      <c r="G39" s="6">
        <v>70.694918544959577</v>
      </c>
    </row>
    <row r="40" spans="1:7" x14ac:dyDescent="0.2">
      <c r="A40" s="2">
        <v>18</v>
      </c>
      <c r="C40" s="7" t="s">
        <v>7</v>
      </c>
      <c r="G40" s="13">
        <f>G39-G38</f>
        <v>-25.488644101243935</v>
      </c>
    </row>
    <row r="41" spans="1:7" x14ac:dyDescent="0.2">
      <c r="A41" s="2"/>
      <c r="C41" s="23"/>
      <c r="G41" s="6"/>
    </row>
    <row r="42" spans="1:7" ht="13.5" thickBot="1" x14ac:dyDescent="0.25">
      <c r="A42" s="2">
        <v>19</v>
      </c>
      <c r="C42" s="7" t="s">
        <v>6</v>
      </c>
      <c r="G42" s="12">
        <f>G13+G22+G28+G34+G40</f>
        <v>4683.5433538466305</v>
      </c>
    </row>
    <row r="43" spans="1:7" ht="13.5" thickTop="1" x14ac:dyDescent="0.2">
      <c r="A43" s="2"/>
      <c r="C43" s="23"/>
      <c r="G43" s="6"/>
    </row>
    <row r="44" spans="1:7" x14ac:dyDescent="0.2">
      <c r="A44" s="2"/>
      <c r="G44" s="6"/>
    </row>
    <row r="45" spans="1:7" x14ac:dyDescent="0.2">
      <c r="A45" s="2"/>
      <c r="C45" s="23" t="s">
        <v>26</v>
      </c>
      <c r="G45" s="6"/>
    </row>
    <row r="46" spans="1:7" x14ac:dyDescent="0.2">
      <c r="A46" s="2"/>
      <c r="G46" s="6"/>
    </row>
    <row r="47" spans="1:7" ht="25.5" x14ac:dyDescent="0.2">
      <c r="A47" s="2">
        <v>20</v>
      </c>
      <c r="C47" s="7" t="s">
        <v>5</v>
      </c>
      <c r="D47" s="4"/>
      <c r="E47" s="7" t="s">
        <v>139</v>
      </c>
      <c r="G47" s="6">
        <f>'Sheet 3'!E13</f>
        <v>4631.5</v>
      </c>
    </row>
    <row r="48" spans="1:7" ht="25.5" x14ac:dyDescent="0.2">
      <c r="A48" s="2">
        <v>21</v>
      </c>
      <c r="C48" s="7" t="s">
        <v>4</v>
      </c>
      <c r="E48" s="7" t="s">
        <v>131</v>
      </c>
      <c r="G48" s="41">
        <v>148.19999999999999</v>
      </c>
    </row>
    <row r="49" spans="1:7" x14ac:dyDescent="0.2">
      <c r="A49" s="2"/>
      <c r="G49" s="6"/>
    </row>
    <row r="50" spans="1:7" ht="13.5" thickBot="1" x14ac:dyDescent="0.25">
      <c r="A50" s="2">
        <v>22</v>
      </c>
      <c r="C50" s="7" t="s">
        <v>92</v>
      </c>
      <c r="G50" s="12">
        <f>SUM(G47:G48)</f>
        <v>4779.7</v>
      </c>
    </row>
    <row r="51" spans="1:7" ht="13.5" thickTop="1" x14ac:dyDescent="0.2">
      <c r="A51" s="2"/>
      <c r="G51" s="55"/>
    </row>
    <row r="52" spans="1:7" ht="25.5" x14ac:dyDescent="0.2">
      <c r="A52" s="2">
        <v>23</v>
      </c>
      <c r="C52" s="7" t="s">
        <v>106</v>
      </c>
      <c r="G52" s="6">
        <f>G50-G42</f>
        <v>96.156646153369365</v>
      </c>
    </row>
    <row r="53" spans="1:7" x14ac:dyDescent="0.2">
      <c r="A53" s="2"/>
      <c r="G53" s="5"/>
    </row>
    <row r="54" spans="1:7" x14ac:dyDescent="0.2">
      <c r="A54" s="4" t="s">
        <v>147</v>
      </c>
    </row>
    <row r="55" spans="1:7" ht="25.5" customHeight="1" x14ac:dyDescent="0.2">
      <c r="A55" s="26" t="s">
        <v>0</v>
      </c>
      <c r="C55" s="57" t="s">
        <v>73</v>
      </c>
      <c r="D55" s="57"/>
      <c r="E55" s="57"/>
      <c r="F55" s="57"/>
      <c r="G55" s="57"/>
    </row>
  </sheetData>
  <mergeCells count="2">
    <mergeCell ref="A5:G5"/>
    <mergeCell ref="C55:G55"/>
  </mergeCells>
  <pageMargins left="0.7" right="0.7" top="0.75" bottom="0.75" header="0.3" footer="0.3"/>
  <pageSetup scale="86" orientation="portrait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A0EA-47B6-42F5-BF0F-9668E0CA48AB}">
  <sheetPr>
    <pageSetUpPr fitToPage="1"/>
  </sheetPr>
  <dimension ref="A6:H41"/>
  <sheetViews>
    <sheetView view="pageLayout" zoomScale="90" zoomScaleNormal="100" zoomScalePageLayoutView="90" workbookViewId="0">
      <selection activeCell="C46" sqref="C46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2" style="2" customWidth="1"/>
    <col min="7" max="7" width="10.140625" style="2" customWidth="1"/>
    <col min="8" max="8" width="10.5703125" style="2" customWidth="1"/>
    <col min="9" max="16384" width="101.140625" style="1"/>
  </cols>
  <sheetData>
    <row r="6" spans="1:8" s="10" customFormat="1" x14ac:dyDescent="0.2">
      <c r="A6" s="11" t="s">
        <v>117</v>
      </c>
      <c r="B6" s="11"/>
      <c r="C6" s="11"/>
      <c r="D6" s="11"/>
      <c r="E6" s="11"/>
      <c r="F6" s="24"/>
      <c r="G6" s="24"/>
      <c r="H6" s="24"/>
    </row>
    <row r="8" spans="1:8" s="23" customFormat="1" ht="25.5" customHeight="1" x14ac:dyDescent="0.2">
      <c r="E8" s="22" t="s">
        <v>119</v>
      </c>
      <c r="F8" s="22" t="s">
        <v>44</v>
      </c>
      <c r="G8" s="22" t="s">
        <v>43</v>
      </c>
      <c r="H8" s="22" t="s">
        <v>42</v>
      </c>
    </row>
    <row r="9" spans="1:8" s="23" customFormat="1" x14ac:dyDescent="0.2">
      <c r="E9" s="22" t="s">
        <v>41</v>
      </c>
      <c r="F9" s="22" t="s">
        <v>40</v>
      </c>
      <c r="G9" s="22" t="s">
        <v>40</v>
      </c>
      <c r="H9" s="22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76</v>
      </c>
      <c r="F10" s="8" t="s">
        <v>76</v>
      </c>
      <c r="G10" s="8" t="s">
        <v>76</v>
      </c>
      <c r="H10" s="8" t="s">
        <v>76</v>
      </c>
    </row>
    <row r="11" spans="1:8" s="7" customFormat="1" ht="12.95" customHeight="1" x14ac:dyDescent="0.2">
      <c r="A11" s="22"/>
      <c r="E11" s="22" t="s">
        <v>36</v>
      </c>
      <c r="F11" s="22" t="s">
        <v>35</v>
      </c>
      <c r="G11" s="22" t="s">
        <v>34</v>
      </c>
      <c r="H11" s="22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36">
        <v>8505.2999999999993</v>
      </c>
      <c r="F15" s="27">
        <v>59.81</v>
      </c>
      <c r="G15" s="27">
        <v>4.37</v>
      </c>
      <c r="H15" s="27">
        <v>2.6110000000000002</v>
      </c>
    </row>
    <row r="16" spans="1:8" x14ac:dyDescent="0.2">
      <c r="A16" s="2">
        <v>2</v>
      </c>
      <c r="C16" s="1" t="s">
        <v>31</v>
      </c>
      <c r="E16" s="36">
        <v>596.51623728265804</v>
      </c>
      <c r="F16" s="27">
        <v>4.1900000000000004</v>
      </c>
      <c r="G16" s="27">
        <v>0.31</v>
      </c>
      <c r="H16" s="27">
        <v>1.2999999999999999E-2</v>
      </c>
    </row>
    <row r="17" spans="1:8" x14ac:dyDescent="0.2">
      <c r="A17" s="2"/>
      <c r="E17" s="36"/>
      <c r="F17" s="27"/>
      <c r="G17" s="27"/>
      <c r="H17" s="27"/>
    </row>
    <row r="18" spans="1:8" x14ac:dyDescent="0.2">
      <c r="A18" s="2">
        <v>3</v>
      </c>
      <c r="C18" s="1" t="s">
        <v>30</v>
      </c>
      <c r="E18" s="35">
        <v>9101.8323353783053</v>
      </c>
      <c r="F18" s="34">
        <v>64</v>
      </c>
      <c r="G18" s="27"/>
      <c r="H18" s="33">
        <v>2.6240000000000001</v>
      </c>
    </row>
    <row r="19" spans="1:8" x14ac:dyDescent="0.2">
      <c r="A19" s="2"/>
      <c r="E19" s="36"/>
      <c r="F19" s="32"/>
      <c r="G19" s="27"/>
      <c r="H19" s="27"/>
    </row>
    <row r="20" spans="1:8" x14ac:dyDescent="0.2">
      <c r="A20" s="2">
        <v>4</v>
      </c>
      <c r="C20" s="4" t="s">
        <v>25</v>
      </c>
      <c r="E20" s="35">
        <v>5119.7806886502967</v>
      </c>
      <c r="F20" s="34">
        <v>36</v>
      </c>
      <c r="G20" s="46">
        <v>8.34</v>
      </c>
      <c r="H20" s="33">
        <v>3.0019999999999998</v>
      </c>
    </row>
    <row r="21" spans="1:8" x14ac:dyDescent="0.2">
      <c r="A21" s="2"/>
      <c r="E21" s="27"/>
      <c r="F21" s="32"/>
      <c r="G21" s="27"/>
      <c r="H21" s="27"/>
    </row>
    <row r="22" spans="1:8" ht="13.5" thickBot="1" x14ac:dyDescent="0.25">
      <c r="A22" s="2">
        <v>6</v>
      </c>
      <c r="C22" s="1" t="s">
        <v>7</v>
      </c>
      <c r="E22" s="31">
        <f>E18+E20</f>
        <v>14221.613024028602</v>
      </c>
      <c r="F22" s="30">
        <v>100</v>
      </c>
      <c r="G22" s="27"/>
      <c r="H22" s="42">
        <v>5.6263055640414166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14221.6</v>
      </c>
    </row>
    <row r="25" spans="1:8" x14ac:dyDescent="0.2">
      <c r="A25" s="2">
        <v>8</v>
      </c>
      <c r="C25" s="1" t="s">
        <v>28</v>
      </c>
      <c r="E25" s="6">
        <v>842.5</v>
      </c>
    </row>
    <row r="26" spans="1:8" x14ac:dyDescent="0.2">
      <c r="A26" s="2">
        <v>9</v>
      </c>
      <c r="C26" s="1" t="s">
        <v>75</v>
      </c>
      <c r="E26" s="15">
        <f>(E25/E24)</f>
        <v>5.9240873038195418E-2</v>
      </c>
    </row>
    <row r="27" spans="1:8" x14ac:dyDescent="0.2">
      <c r="A27" s="2">
        <v>10</v>
      </c>
      <c r="C27" s="1" t="s">
        <v>95</v>
      </c>
      <c r="E27" s="29">
        <v>2.98E-3</v>
      </c>
    </row>
    <row r="28" spans="1:8" x14ac:dyDescent="0.2">
      <c r="A28" s="2">
        <v>11</v>
      </c>
      <c r="C28" s="1" t="s">
        <v>105</v>
      </c>
      <c r="E28" s="27">
        <v>42.4</v>
      </c>
    </row>
    <row r="29" spans="1:8" x14ac:dyDescent="0.2">
      <c r="A29" s="2">
        <v>12</v>
      </c>
      <c r="C29" s="1" t="s">
        <v>104</v>
      </c>
      <c r="E29" s="27">
        <v>57.7</v>
      </c>
    </row>
    <row r="30" spans="1:8" x14ac:dyDescent="0.2">
      <c r="A30" s="2">
        <v>13</v>
      </c>
      <c r="C30" s="1" t="s">
        <v>26</v>
      </c>
      <c r="E30" s="36">
        <v>4628.6000000000004</v>
      </c>
    </row>
    <row r="31" spans="1:8" x14ac:dyDescent="0.2">
      <c r="A31" s="2">
        <v>14</v>
      </c>
      <c r="C31" s="1" t="s">
        <v>6</v>
      </c>
      <c r="E31" s="36">
        <v>4570.8999999999996</v>
      </c>
    </row>
    <row r="32" spans="1:8" x14ac:dyDescent="0.2">
      <c r="A32" s="2">
        <v>15</v>
      </c>
      <c r="C32" s="1" t="s">
        <v>106</v>
      </c>
      <c r="E32" s="27">
        <v>57.7</v>
      </c>
    </row>
    <row r="33" spans="1:5" x14ac:dyDescent="0.2">
      <c r="A33" s="2"/>
      <c r="E33" s="5"/>
    </row>
    <row r="34" spans="1:5" x14ac:dyDescent="0.2">
      <c r="A34" s="2"/>
      <c r="C34" s="4" t="s">
        <v>25</v>
      </c>
      <c r="E34" s="5"/>
    </row>
    <row r="35" spans="1:5" x14ac:dyDescent="0.2">
      <c r="A35" s="2"/>
      <c r="E35" s="5"/>
    </row>
    <row r="36" spans="1:5" x14ac:dyDescent="0.2">
      <c r="A36" s="2">
        <v>16</v>
      </c>
      <c r="C36" s="1" t="s">
        <v>113</v>
      </c>
      <c r="E36" s="40">
        <f>9.84%-1.5%</f>
        <v>8.3400000000000002E-2</v>
      </c>
    </row>
    <row r="37" spans="1:5" x14ac:dyDescent="0.2">
      <c r="A37" s="2">
        <v>17</v>
      </c>
      <c r="C37" s="1" t="s">
        <v>112</v>
      </c>
      <c r="E37" s="15">
        <v>9.1679999999999998E-2</v>
      </c>
    </row>
    <row r="38" spans="1:5" x14ac:dyDescent="0.2">
      <c r="A38" s="2">
        <v>18</v>
      </c>
      <c r="C38" s="1" t="s">
        <v>114</v>
      </c>
      <c r="E38" s="15">
        <f>E37-E36</f>
        <v>8.2799999999999957E-3</v>
      </c>
    </row>
    <row r="40" spans="1:5" x14ac:dyDescent="0.2">
      <c r="A40" s="4" t="s">
        <v>147</v>
      </c>
    </row>
    <row r="41" spans="1:5" x14ac:dyDescent="0.2">
      <c r="A41" s="3" t="s">
        <v>0</v>
      </c>
      <c r="C41" s="39" t="s">
        <v>115</v>
      </c>
    </row>
  </sheetData>
  <pageMargins left="0.7" right="0.7" top="0.75" bottom="0.75" header="0.3" footer="0.3"/>
  <pageSetup scale="98" firstPageNumber="11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0491-3F5E-4DAB-88E2-A738E139B602}">
  <dimension ref="A6:E36"/>
  <sheetViews>
    <sheetView view="pageLayout" zoomScaleNormal="100" workbookViewId="0">
      <selection activeCell="D20" sqref="D20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38.57031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77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5">
        <v>2021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4480.6000000000004</v>
      </c>
    </row>
    <row r="14" spans="1:5" x14ac:dyDescent="0.2">
      <c r="A14" s="2">
        <v>2</v>
      </c>
      <c r="C14" s="1" t="s">
        <v>52</v>
      </c>
      <c r="E14" s="6">
        <v>142</v>
      </c>
    </row>
    <row r="15" spans="1:5" x14ac:dyDescent="0.2">
      <c r="A15" s="2">
        <v>3</v>
      </c>
      <c r="C15" s="1" t="s">
        <v>51</v>
      </c>
      <c r="E15" s="6">
        <v>6</v>
      </c>
    </row>
    <row r="16" spans="1:5" x14ac:dyDescent="0.2">
      <c r="A16" s="2">
        <v>4</v>
      </c>
      <c r="C16" s="1" t="s">
        <v>12</v>
      </c>
      <c r="E16" s="6">
        <v>49.1</v>
      </c>
    </row>
    <row r="17" spans="1:5" x14ac:dyDescent="0.2">
      <c r="A17" s="2">
        <v>5</v>
      </c>
      <c r="C17" s="1" t="s">
        <v>11</v>
      </c>
      <c r="E17" s="6">
        <v>0.9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f>SUM(E13:E17)-0.1</f>
        <v>4678.5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2110.5369433699998</v>
      </c>
    </row>
    <row r="24" spans="1:5" x14ac:dyDescent="0.2">
      <c r="A24" s="2">
        <v>8</v>
      </c>
      <c r="C24" s="1" t="s">
        <v>48</v>
      </c>
      <c r="E24" s="6">
        <v>920.61116397476667</v>
      </c>
    </row>
    <row r="25" spans="1:5" x14ac:dyDescent="0.2">
      <c r="A25" s="2">
        <v>9</v>
      </c>
      <c r="C25" s="1" t="s">
        <v>47</v>
      </c>
      <c r="E25" s="6">
        <v>640.14702155410964</v>
      </c>
    </row>
    <row r="26" spans="1:5" x14ac:dyDescent="0.2">
      <c r="A26" s="2">
        <v>10</v>
      </c>
      <c r="C26" s="1" t="s">
        <v>15</v>
      </c>
      <c r="E26" s="6">
        <v>6.7791551899999991</v>
      </c>
    </row>
    <row r="27" spans="1:5" x14ac:dyDescent="0.2">
      <c r="A27" s="2">
        <v>11</v>
      </c>
      <c r="C27" s="1" t="s">
        <v>14</v>
      </c>
      <c r="E27" s="6">
        <v>116.1590364728102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f>SUM(E23:E27)</f>
        <v>3794.2333205616865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884.26667943831353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-41.778500814847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842.48817862346652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12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BBF3-9BD3-4193-88AD-917E7F614B23}">
  <dimension ref="A6:E31"/>
  <sheetViews>
    <sheetView view="pageLayout" zoomScaleNormal="100" workbookViewId="0">
      <selection activeCell="C22" sqref="C2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0.285156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80</v>
      </c>
      <c r="B6" s="11"/>
      <c r="C6" s="11"/>
      <c r="D6" s="11"/>
      <c r="E6" s="11"/>
    </row>
    <row r="8" spans="1:5" s="4" customFormat="1" x14ac:dyDescent="0.2">
      <c r="E8" s="25">
        <v>2021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21539.7881987168</v>
      </c>
    </row>
    <row r="14" spans="1:5" x14ac:dyDescent="0.2">
      <c r="A14" s="2">
        <v>2</v>
      </c>
      <c r="C14" s="1" t="s">
        <v>65</v>
      </c>
      <c r="E14" s="6">
        <v>-8005.915901442022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13533.872297274778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92.474324527989225</v>
      </c>
    </row>
    <row r="21" spans="1:5" x14ac:dyDescent="0.2">
      <c r="A21" s="2">
        <v>5</v>
      </c>
      <c r="C21" s="1" t="s">
        <v>79</v>
      </c>
      <c r="E21" s="6">
        <v>-68.874368350833336</v>
      </c>
    </row>
    <row r="22" spans="1:5" x14ac:dyDescent="0.2">
      <c r="A22" s="2">
        <v>6</v>
      </c>
      <c r="C22" s="1" t="s">
        <v>61</v>
      </c>
      <c r="E22" s="6">
        <v>4.6634633400557499</v>
      </c>
    </row>
    <row r="23" spans="1:5" x14ac:dyDescent="0.2">
      <c r="A23" s="2">
        <v>7</v>
      </c>
      <c r="C23" s="1" t="s">
        <v>60</v>
      </c>
      <c r="E23" s="6">
        <v>-15.51293445666667</v>
      </c>
    </row>
    <row r="24" spans="1:5" x14ac:dyDescent="0.2">
      <c r="A24" s="2">
        <v>8</v>
      </c>
      <c r="C24" s="1" t="s">
        <v>59</v>
      </c>
      <c r="E24" s="6">
        <v>59.460736880000006</v>
      </c>
    </row>
    <row r="25" spans="1:5" x14ac:dyDescent="0.2">
      <c r="A25" s="2">
        <v>9</v>
      </c>
      <c r="C25" s="1" t="s">
        <v>58</v>
      </c>
      <c r="E25" s="6">
        <v>594.65984582375006</v>
      </c>
    </row>
    <row r="26" spans="1:5" x14ac:dyDescent="0.2">
      <c r="A26" s="2">
        <v>10</v>
      </c>
      <c r="C26" s="1" t="s">
        <v>78</v>
      </c>
      <c r="E26" s="6">
        <v>20.862713492196569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687.73378125649162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14221.606078531269</v>
      </c>
    </row>
    <row r="31" spans="1:5" ht="13.5" thickTop="1" x14ac:dyDescent="0.2"/>
  </sheetData>
  <pageMargins left="0.7" right="0.7" top="0.75" bottom="0.75" header="0.3" footer="0.3"/>
  <pageSetup firstPageNumber="13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65AC-4D2C-407A-9AC5-599A644ABAE8}">
  <dimension ref="A6:H62"/>
  <sheetViews>
    <sheetView view="pageLayout" zoomScaleNormal="75" workbookViewId="0">
      <selection sqref="A1:XFD1048576"/>
    </sheetView>
  </sheetViews>
  <sheetFormatPr defaultColWidth="92" defaultRowHeight="12.75" x14ac:dyDescent="0.2"/>
  <cols>
    <col min="1" max="1" width="5.85546875" style="43" bestFit="1" customWidth="1"/>
    <col min="2" max="2" width="1.140625" style="43" customWidth="1"/>
    <col min="3" max="3" width="43.85546875" style="43" customWidth="1"/>
    <col min="4" max="4" width="1.28515625" style="43" customWidth="1"/>
    <col min="5" max="5" width="33" style="54" customWidth="1"/>
    <col min="6" max="6" width="1.140625" style="43" customWidth="1"/>
    <col min="7" max="7" width="13.85546875" style="43" customWidth="1"/>
    <col min="8" max="8" width="6.28515625" style="43" customWidth="1"/>
    <col min="9" max="16384" width="92" style="43"/>
  </cols>
  <sheetData>
    <row r="6" spans="1:8" s="54" customFormat="1" x14ac:dyDescent="0.2">
      <c r="A6" s="59" t="s">
        <v>99</v>
      </c>
      <c r="B6" s="59"/>
      <c r="C6" s="59"/>
      <c r="D6" s="59"/>
      <c r="E6" s="59"/>
      <c r="F6" s="59"/>
      <c r="G6" s="59"/>
    </row>
    <row r="7" spans="1:8" s="54" customFormat="1" x14ac:dyDescent="0.2">
      <c r="A7" s="60"/>
      <c r="B7" s="60"/>
      <c r="C7" s="60"/>
      <c r="D7" s="60"/>
      <c r="E7" s="61"/>
      <c r="F7" s="60"/>
      <c r="G7" s="60"/>
    </row>
    <row r="8" spans="1:8" s="52" customFormat="1" ht="25.5" x14ac:dyDescent="0.2">
      <c r="A8" s="62" t="s">
        <v>121</v>
      </c>
      <c r="C8" s="63" t="s">
        <v>3</v>
      </c>
      <c r="E8" s="64" t="s">
        <v>2</v>
      </c>
      <c r="G8" s="62" t="s">
        <v>101</v>
      </c>
    </row>
    <row r="9" spans="1:8" x14ac:dyDescent="0.2">
      <c r="G9" s="65"/>
    </row>
    <row r="10" spans="1:8" x14ac:dyDescent="0.2">
      <c r="C10" s="66" t="s">
        <v>23</v>
      </c>
      <c r="D10" s="66"/>
      <c r="E10" s="61"/>
      <c r="G10" s="65"/>
    </row>
    <row r="12" spans="1:8" x14ac:dyDescent="0.2">
      <c r="A12" s="65">
        <v>1</v>
      </c>
      <c r="C12" s="43" t="s">
        <v>22</v>
      </c>
      <c r="E12" s="54" t="s">
        <v>123</v>
      </c>
      <c r="G12" s="41">
        <v>15101.322567459914</v>
      </c>
      <c r="H12" s="43" t="s">
        <v>148</v>
      </c>
    </row>
    <row r="13" spans="1:8" x14ac:dyDescent="0.2">
      <c r="A13" s="65">
        <v>2</v>
      </c>
      <c r="C13" s="43" t="s">
        <v>21</v>
      </c>
      <c r="E13" s="54" t="s">
        <v>142</v>
      </c>
      <c r="G13" s="67">
        <v>5.7598877367977697E-2</v>
      </c>
      <c r="H13" s="43" t="s">
        <v>148</v>
      </c>
    </row>
    <row r="14" spans="1:8" x14ac:dyDescent="0.2">
      <c r="A14" s="65">
        <v>3</v>
      </c>
      <c r="C14" s="43" t="s">
        <v>20</v>
      </c>
      <c r="G14" s="48">
        <f>G12*G13</f>
        <v>869.81922665739773</v>
      </c>
      <c r="H14" s="43" t="s">
        <v>148</v>
      </c>
    </row>
    <row r="15" spans="1:8" x14ac:dyDescent="0.2">
      <c r="A15" s="65"/>
      <c r="G15" s="68"/>
    </row>
    <row r="16" spans="1:8" x14ac:dyDescent="0.2">
      <c r="A16" s="65"/>
      <c r="C16" s="66" t="s">
        <v>19</v>
      </c>
      <c r="G16" s="68"/>
    </row>
    <row r="17" spans="1:7" x14ac:dyDescent="0.2">
      <c r="A17" s="65"/>
      <c r="G17" s="68"/>
    </row>
    <row r="18" spans="1:7" x14ac:dyDescent="0.2">
      <c r="A18" s="65">
        <v>4</v>
      </c>
      <c r="C18" s="43" t="s">
        <v>18</v>
      </c>
      <c r="E18" s="54" t="s">
        <v>125</v>
      </c>
      <c r="G18" s="41">
        <f>'Sheet 15'!E23</f>
        <v>2440.121137963793</v>
      </c>
    </row>
    <row r="19" spans="1:7" x14ac:dyDescent="0.2">
      <c r="A19" s="65">
        <v>5</v>
      </c>
      <c r="C19" s="43" t="s">
        <v>17</v>
      </c>
      <c r="E19" s="54" t="s">
        <v>126</v>
      </c>
      <c r="G19" s="41">
        <f>'Sheet 15'!E24</f>
        <v>963.83719855791719</v>
      </c>
    </row>
    <row r="20" spans="1:7" x14ac:dyDescent="0.2">
      <c r="A20" s="65">
        <v>6</v>
      </c>
      <c r="C20" s="43" t="s">
        <v>16</v>
      </c>
      <c r="E20" s="54" t="s">
        <v>127</v>
      </c>
      <c r="G20" s="41">
        <f>'Sheet 15'!E25</f>
        <v>705.37224200000003</v>
      </c>
    </row>
    <row r="21" spans="1:7" x14ac:dyDescent="0.2">
      <c r="A21" s="65">
        <v>7</v>
      </c>
      <c r="C21" s="43" t="s">
        <v>15</v>
      </c>
      <c r="E21" s="54" t="s">
        <v>143</v>
      </c>
      <c r="G21" s="41">
        <f>'Sheet 15'!E26</f>
        <v>3.9</v>
      </c>
    </row>
    <row r="22" spans="1:7" x14ac:dyDescent="0.2">
      <c r="A22" s="65">
        <v>8</v>
      </c>
      <c r="C22" s="43" t="s">
        <v>14</v>
      </c>
      <c r="E22" s="54" t="s">
        <v>134</v>
      </c>
      <c r="G22" s="41">
        <f>'Sheet 15'!E27</f>
        <v>118.52407079999999</v>
      </c>
    </row>
    <row r="23" spans="1:7" x14ac:dyDescent="0.2">
      <c r="A23" s="65">
        <v>9</v>
      </c>
      <c r="C23" s="43" t="s">
        <v>7</v>
      </c>
      <c r="G23" s="48">
        <f>SUM(G18:G22)</f>
        <v>4231.7546493217105</v>
      </c>
    </row>
    <row r="24" spans="1:7" x14ac:dyDescent="0.2">
      <c r="A24" s="65"/>
      <c r="G24" s="68"/>
    </row>
    <row r="25" spans="1:7" x14ac:dyDescent="0.2">
      <c r="A25" s="65"/>
      <c r="C25" s="66" t="s">
        <v>13</v>
      </c>
      <c r="G25" s="68"/>
    </row>
    <row r="26" spans="1:7" x14ac:dyDescent="0.2">
      <c r="A26" s="65"/>
      <c r="G26" s="68"/>
    </row>
    <row r="27" spans="1:7" x14ac:dyDescent="0.2">
      <c r="A27" s="65">
        <v>10</v>
      </c>
      <c r="C27" s="43" t="s">
        <v>12</v>
      </c>
      <c r="E27" s="54" t="s">
        <v>128</v>
      </c>
      <c r="G27" s="41">
        <f>-'Sheet 15'!E16</f>
        <v>-59.960747198122931</v>
      </c>
    </row>
    <row r="28" spans="1:7" x14ac:dyDescent="0.2">
      <c r="A28" s="65">
        <v>11</v>
      </c>
      <c r="C28" s="43" t="s">
        <v>11</v>
      </c>
      <c r="E28" s="54" t="s">
        <v>128</v>
      </c>
      <c r="G28" s="49" t="s">
        <v>120</v>
      </c>
    </row>
    <row r="29" spans="1:7" x14ac:dyDescent="0.2">
      <c r="A29" s="65">
        <v>12</v>
      </c>
      <c r="C29" s="43" t="s">
        <v>7</v>
      </c>
      <c r="G29" s="48">
        <f>SUM(G27:G28)</f>
        <v>-59.960747198122931</v>
      </c>
    </row>
    <row r="30" spans="1:7" x14ac:dyDescent="0.2">
      <c r="A30" s="65"/>
      <c r="G30" s="68"/>
    </row>
    <row r="31" spans="1:7" x14ac:dyDescent="0.2">
      <c r="A31" s="65"/>
      <c r="C31" s="66" t="s">
        <v>10</v>
      </c>
      <c r="G31" s="68"/>
    </row>
    <row r="32" spans="1:7" x14ac:dyDescent="0.2">
      <c r="A32" s="65"/>
      <c r="C32" s="66"/>
      <c r="G32" s="68"/>
    </row>
    <row r="33" spans="1:8" x14ac:dyDescent="0.2">
      <c r="A33" s="65">
        <v>13</v>
      </c>
      <c r="C33" s="43" t="s">
        <v>9</v>
      </c>
      <c r="E33" s="54" t="s">
        <v>129</v>
      </c>
      <c r="G33" s="41">
        <v>139.44998127578833</v>
      </c>
      <c r="H33" s="43" t="s">
        <v>148</v>
      </c>
    </row>
    <row r="34" spans="1:8" x14ac:dyDescent="0.2">
      <c r="A34" s="65">
        <v>14</v>
      </c>
      <c r="C34" s="43" t="s">
        <v>8</v>
      </c>
      <c r="E34" s="54" t="s">
        <v>129</v>
      </c>
      <c r="G34" s="41">
        <v>-105.74040448798065</v>
      </c>
      <c r="H34" s="43" t="s">
        <v>148</v>
      </c>
    </row>
    <row r="35" spans="1:8" x14ac:dyDescent="0.2">
      <c r="A35" s="65">
        <v>15</v>
      </c>
      <c r="C35" s="43" t="s">
        <v>7</v>
      </c>
      <c r="G35" s="48">
        <f>SUM(G33:G34)</f>
        <v>33.709576787807677</v>
      </c>
      <c r="H35" s="43" t="s">
        <v>148</v>
      </c>
    </row>
    <row r="36" spans="1:8" x14ac:dyDescent="0.2">
      <c r="A36" s="65"/>
      <c r="C36" s="66"/>
      <c r="G36" s="68"/>
    </row>
    <row r="37" spans="1:8" x14ac:dyDescent="0.2">
      <c r="A37" s="65"/>
      <c r="C37" s="66" t="s">
        <v>89</v>
      </c>
      <c r="G37" s="68"/>
    </row>
    <row r="38" spans="1:8" x14ac:dyDescent="0.2">
      <c r="A38" s="65"/>
      <c r="C38" s="66"/>
      <c r="G38" s="41"/>
    </row>
    <row r="39" spans="1:8" x14ac:dyDescent="0.2">
      <c r="A39" s="65">
        <v>16</v>
      </c>
      <c r="C39" s="43" t="s">
        <v>90</v>
      </c>
      <c r="E39" s="54" t="s">
        <v>130</v>
      </c>
      <c r="G39" s="41">
        <v>27.210323462100643</v>
      </c>
      <c r="H39" s="43" t="s">
        <v>148</v>
      </c>
    </row>
    <row r="40" spans="1:8" x14ac:dyDescent="0.2">
      <c r="A40" s="65">
        <v>17</v>
      </c>
      <c r="C40" s="43" t="s">
        <v>91</v>
      </c>
      <c r="E40" s="54" t="s">
        <v>130</v>
      </c>
      <c r="G40" s="41">
        <v>19.999587744643971</v>
      </c>
      <c r="H40" s="43" t="s">
        <v>148</v>
      </c>
    </row>
    <row r="41" spans="1:8" x14ac:dyDescent="0.2">
      <c r="A41" s="65">
        <v>18</v>
      </c>
      <c r="C41" s="43" t="s">
        <v>7</v>
      </c>
      <c r="G41" s="48">
        <f>G40-G39</f>
        <v>-7.2107357174566715</v>
      </c>
      <c r="H41" s="43" t="s">
        <v>148</v>
      </c>
    </row>
    <row r="42" spans="1:8" x14ac:dyDescent="0.2">
      <c r="A42" s="65"/>
      <c r="C42" s="66"/>
      <c r="G42" s="41"/>
    </row>
    <row r="43" spans="1:8" ht="13.5" thickBot="1" x14ac:dyDescent="0.25">
      <c r="A43" s="65">
        <v>19</v>
      </c>
      <c r="C43" s="43" t="s">
        <v>6</v>
      </c>
      <c r="G43" s="69">
        <f>G14+G23+G29+G35+G41</f>
        <v>5068.1119698513367</v>
      </c>
      <c r="H43" s="43" t="s">
        <v>148</v>
      </c>
    </row>
    <row r="44" spans="1:8" ht="13.5" thickTop="1" x14ac:dyDescent="0.2">
      <c r="A44" s="65"/>
      <c r="C44" s="66"/>
      <c r="G44" s="41"/>
    </row>
    <row r="45" spans="1:8" x14ac:dyDescent="0.2">
      <c r="A45" s="65"/>
      <c r="C45" s="70"/>
      <c r="D45" s="70"/>
      <c r="E45" s="71"/>
      <c r="G45" s="41"/>
    </row>
    <row r="46" spans="1:8" x14ac:dyDescent="0.2">
      <c r="A46" s="65"/>
      <c r="C46" s="72" t="s">
        <v>26</v>
      </c>
      <c r="D46" s="70"/>
      <c r="E46" s="71"/>
      <c r="G46" s="41"/>
    </row>
    <row r="47" spans="1:8" x14ac:dyDescent="0.2">
      <c r="A47" s="65"/>
      <c r="G47" s="41"/>
    </row>
    <row r="48" spans="1:8" x14ac:dyDescent="0.2">
      <c r="A48" s="65">
        <v>20</v>
      </c>
      <c r="C48" s="43" t="s">
        <v>5</v>
      </c>
      <c r="D48" s="66"/>
      <c r="E48" s="54" t="s">
        <v>144</v>
      </c>
      <c r="G48" s="41">
        <v>4947.2261136265324</v>
      </c>
    </row>
    <row r="49" spans="1:8" x14ac:dyDescent="0.2">
      <c r="A49" s="65">
        <v>21</v>
      </c>
      <c r="C49" s="43" t="s">
        <v>4</v>
      </c>
      <c r="E49" s="54" t="s">
        <v>131</v>
      </c>
      <c r="G49" s="41">
        <v>148.0961796869035</v>
      </c>
    </row>
    <row r="50" spans="1:8" x14ac:dyDescent="0.2">
      <c r="A50" s="65"/>
      <c r="G50" s="41"/>
    </row>
    <row r="51" spans="1:8" ht="13.5" thickBot="1" x14ac:dyDescent="0.25">
      <c r="A51" s="65">
        <v>22</v>
      </c>
      <c r="C51" s="43" t="s">
        <v>92</v>
      </c>
      <c r="G51" s="69">
        <f>SUM(G48:G49)</f>
        <v>5095.3222933134357</v>
      </c>
    </row>
    <row r="52" spans="1:8" ht="13.5" thickTop="1" x14ac:dyDescent="0.2">
      <c r="A52" s="65"/>
      <c r="G52" s="68"/>
    </row>
    <row r="53" spans="1:8" x14ac:dyDescent="0.2">
      <c r="A53" s="65">
        <v>23</v>
      </c>
      <c r="C53" s="43" t="s">
        <v>93</v>
      </c>
      <c r="G53" s="41">
        <f>G51-G43</f>
        <v>27.210323462099041</v>
      </c>
      <c r="H53" s="43" t="s">
        <v>148</v>
      </c>
    </row>
    <row r="54" spans="1:8" x14ac:dyDescent="0.2">
      <c r="A54" s="65"/>
      <c r="G54" s="68"/>
    </row>
    <row r="55" spans="1:8" x14ac:dyDescent="0.2">
      <c r="A55" s="65"/>
      <c r="G55" s="68"/>
    </row>
    <row r="56" spans="1:8" x14ac:dyDescent="0.2">
      <c r="A56" s="65"/>
      <c r="G56" s="68"/>
    </row>
    <row r="57" spans="1:8" x14ac:dyDescent="0.2">
      <c r="A57" s="65"/>
      <c r="G57" s="68"/>
    </row>
    <row r="58" spans="1:8" x14ac:dyDescent="0.2">
      <c r="A58" s="65"/>
      <c r="G58" s="68"/>
    </row>
    <row r="59" spans="1:8" x14ac:dyDescent="0.2">
      <c r="A59" s="65"/>
      <c r="G59" s="68"/>
    </row>
    <row r="60" spans="1:8" x14ac:dyDescent="0.2">
      <c r="A60" s="65"/>
      <c r="G60" s="68"/>
    </row>
    <row r="61" spans="1:8" x14ac:dyDescent="0.2">
      <c r="A61" s="66"/>
    </row>
    <row r="62" spans="1:8" x14ac:dyDescent="0.2">
      <c r="A62" s="73"/>
    </row>
  </sheetData>
  <mergeCells count="1">
    <mergeCell ref="A6:G6"/>
  </mergeCells>
  <pageMargins left="0.7" right="0.7" top="0.75" bottom="0.75" header="0.3" footer="0.3"/>
  <pageSetup scale="85" firstPageNumber="14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CC9D-91A1-4327-B9A0-1B198732CE61}">
  <sheetPr>
    <pageSetUpPr fitToPage="1"/>
  </sheetPr>
  <dimension ref="A6:I41"/>
  <sheetViews>
    <sheetView view="pageLayout" topLeftCell="A10" zoomScaleNormal="100" workbookViewId="0">
      <selection activeCell="A10"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1" style="43" customWidth="1"/>
    <col min="4" max="4" width="1.140625" style="43" customWidth="1"/>
    <col min="5" max="5" width="10.140625" style="43" customWidth="1"/>
    <col min="6" max="6" width="11.140625" style="65" customWidth="1"/>
    <col min="7" max="7" width="10.140625" style="65" customWidth="1"/>
    <col min="8" max="8" width="10.5703125" style="65" customWidth="1"/>
    <col min="9" max="9" width="7.85546875" style="43" customWidth="1"/>
    <col min="10" max="16384" width="101.140625" style="43"/>
  </cols>
  <sheetData>
    <row r="6" spans="1:9" s="54" customFormat="1" x14ac:dyDescent="0.2">
      <c r="A6" s="60" t="s">
        <v>118</v>
      </c>
      <c r="B6" s="60"/>
      <c r="C6" s="60"/>
      <c r="D6" s="60"/>
      <c r="E6" s="60"/>
      <c r="F6" s="74"/>
      <c r="G6" s="74"/>
      <c r="H6" s="74"/>
    </row>
    <row r="8" spans="1:9" s="75" customFormat="1" ht="25.5" customHeight="1" x14ac:dyDescent="0.2">
      <c r="E8" s="76" t="s">
        <v>119</v>
      </c>
      <c r="F8" s="76" t="s">
        <v>44</v>
      </c>
      <c r="G8" s="76" t="s">
        <v>43</v>
      </c>
      <c r="H8" s="76" t="s">
        <v>42</v>
      </c>
    </row>
    <row r="9" spans="1:9" s="75" customFormat="1" x14ac:dyDescent="0.2">
      <c r="E9" s="76" t="s">
        <v>41</v>
      </c>
      <c r="F9" s="76" t="s">
        <v>40</v>
      </c>
      <c r="G9" s="76" t="s">
        <v>40</v>
      </c>
      <c r="H9" s="76" t="s">
        <v>40</v>
      </c>
    </row>
    <row r="10" spans="1:9" s="52" customFormat="1" ht="25.5" x14ac:dyDescent="0.2">
      <c r="A10" s="62" t="s">
        <v>121</v>
      </c>
      <c r="C10" s="63" t="s">
        <v>39</v>
      </c>
      <c r="E10" s="62" t="s">
        <v>69</v>
      </c>
      <c r="F10" s="62" t="s">
        <v>69</v>
      </c>
      <c r="G10" s="62" t="s">
        <v>69</v>
      </c>
      <c r="H10" s="62" t="s">
        <v>69</v>
      </c>
    </row>
    <row r="11" spans="1:9" s="52" customFormat="1" ht="12.95" customHeight="1" x14ac:dyDescent="0.2">
      <c r="A11" s="76"/>
      <c r="E11" s="76" t="s">
        <v>36</v>
      </c>
      <c r="F11" s="76" t="s">
        <v>35</v>
      </c>
      <c r="G11" s="76" t="s">
        <v>34</v>
      </c>
      <c r="H11" s="76" t="s">
        <v>33</v>
      </c>
    </row>
    <row r="12" spans="1:9" ht="12.95" customHeight="1" x14ac:dyDescent="0.2">
      <c r="E12" s="65"/>
    </row>
    <row r="13" spans="1:9" x14ac:dyDescent="0.2">
      <c r="C13" s="66" t="s">
        <v>32</v>
      </c>
      <c r="E13" s="65"/>
    </row>
    <row r="15" spans="1:9" x14ac:dyDescent="0.2">
      <c r="A15" s="65">
        <v>1</v>
      </c>
      <c r="C15" s="43" t="s">
        <v>81</v>
      </c>
      <c r="E15" s="41">
        <v>9079.5695466349116</v>
      </c>
      <c r="F15" s="77">
        <v>60.124333521617643</v>
      </c>
      <c r="G15" s="77">
        <v>4.24</v>
      </c>
      <c r="H15" s="78">
        <v>2.5492717413165882</v>
      </c>
      <c r="I15" s="43" t="s">
        <v>148</v>
      </c>
    </row>
    <row r="16" spans="1:9" x14ac:dyDescent="0.2">
      <c r="A16" s="65">
        <v>2</v>
      </c>
      <c r="C16" s="43" t="s">
        <v>31</v>
      </c>
      <c r="E16" s="41">
        <v>585.27689653943344</v>
      </c>
      <c r="F16" s="77">
        <v>3.8756664783823545</v>
      </c>
      <c r="G16" s="77">
        <v>2.4</v>
      </c>
      <c r="H16" s="78">
        <v>9.3015995481176506E-2</v>
      </c>
      <c r="I16" s="43" t="s">
        <v>148</v>
      </c>
    </row>
    <row r="17" spans="1:9" x14ac:dyDescent="0.2">
      <c r="A17" s="65"/>
      <c r="E17" s="68"/>
    </row>
    <row r="18" spans="1:9" x14ac:dyDescent="0.2">
      <c r="A18" s="65">
        <v>3</v>
      </c>
      <c r="C18" s="43" t="s">
        <v>30</v>
      </c>
      <c r="E18" s="48">
        <v>9664.846443174345</v>
      </c>
      <c r="F18" s="79">
        <v>64</v>
      </c>
      <c r="H18" s="80">
        <v>2.6422877367977646</v>
      </c>
      <c r="I18" s="43" t="s">
        <v>148</v>
      </c>
    </row>
    <row r="19" spans="1:9" x14ac:dyDescent="0.2">
      <c r="A19" s="65"/>
      <c r="E19" s="68"/>
    </row>
    <row r="20" spans="1:9" x14ac:dyDescent="0.2">
      <c r="A20" s="65">
        <v>4</v>
      </c>
      <c r="C20" s="66" t="s">
        <v>25</v>
      </c>
      <c r="E20" s="41">
        <v>5436.4761242855693</v>
      </c>
      <c r="F20" s="77">
        <v>36</v>
      </c>
      <c r="G20" s="77">
        <v>8.66</v>
      </c>
      <c r="H20" s="78">
        <v>3.1175999999999999</v>
      </c>
      <c r="I20" s="43" t="s">
        <v>148</v>
      </c>
    </row>
    <row r="21" spans="1:9" x14ac:dyDescent="0.2">
      <c r="A21" s="65"/>
      <c r="E21" s="68"/>
    </row>
    <row r="22" spans="1:9" ht="13.5" thickBot="1" x14ac:dyDescent="0.25">
      <c r="A22" s="65">
        <v>6</v>
      </c>
      <c r="C22" s="43" t="s">
        <v>7</v>
      </c>
      <c r="E22" s="81">
        <v>15101.322567459914</v>
      </c>
      <c r="F22" s="82">
        <v>100</v>
      </c>
      <c r="H22" s="83">
        <v>5.759887736797765</v>
      </c>
      <c r="I22" s="43" t="s">
        <v>148</v>
      </c>
    </row>
    <row r="23" spans="1:9" ht="13.5" thickTop="1" x14ac:dyDescent="0.2">
      <c r="A23" s="65"/>
      <c r="E23" s="68"/>
    </row>
    <row r="24" spans="1:9" x14ac:dyDescent="0.2">
      <c r="A24" s="65">
        <v>7</v>
      </c>
      <c r="C24" s="43" t="s">
        <v>22</v>
      </c>
      <c r="E24" s="41">
        <v>15101.322567459914</v>
      </c>
      <c r="I24" s="43" t="s">
        <v>148</v>
      </c>
    </row>
    <row r="25" spans="1:9" x14ac:dyDescent="0.2">
      <c r="A25" s="65">
        <v>8</v>
      </c>
      <c r="C25" s="43" t="s">
        <v>28</v>
      </c>
      <c r="E25" s="41">
        <v>889.81881440204097</v>
      </c>
      <c r="I25" s="43" t="s">
        <v>148</v>
      </c>
    </row>
    <row r="26" spans="1:9" x14ac:dyDescent="0.2">
      <c r="A26" s="65">
        <v>9</v>
      </c>
      <c r="C26" s="43" t="s">
        <v>27</v>
      </c>
      <c r="E26" s="40">
        <v>5.8923237380506539E-2</v>
      </c>
      <c r="I26" s="43" t="s">
        <v>148</v>
      </c>
    </row>
    <row r="27" spans="1:9" x14ac:dyDescent="0.2">
      <c r="A27" s="65">
        <v>10</v>
      </c>
      <c r="C27" s="43" t="s">
        <v>95</v>
      </c>
      <c r="E27" s="40">
        <v>1.3243600125288899E-3</v>
      </c>
      <c r="I27" s="43" t="s">
        <v>148</v>
      </c>
    </row>
    <row r="28" spans="1:9" x14ac:dyDescent="0.2">
      <c r="A28" s="65">
        <v>11</v>
      </c>
      <c r="C28" s="43" t="s">
        <v>91</v>
      </c>
      <c r="E28" s="41">
        <v>19.999587744643971</v>
      </c>
      <c r="I28" s="43" t="s">
        <v>148</v>
      </c>
    </row>
    <row r="29" spans="1:9" x14ac:dyDescent="0.2">
      <c r="A29" s="65">
        <v>12</v>
      </c>
      <c r="C29" s="43" t="s">
        <v>90</v>
      </c>
      <c r="E29" s="41">
        <v>27.210323462100643</v>
      </c>
      <c r="I29" s="43" t="s">
        <v>148</v>
      </c>
    </row>
    <row r="30" spans="1:9" x14ac:dyDescent="0.2">
      <c r="A30" s="65">
        <v>13</v>
      </c>
      <c r="C30" s="43" t="s">
        <v>26</v>
      </c>
      <c r="E30" s="41">
        <v>5095.3</v>
      </c>
      <c r="I30" s="43" t="s">
        <v>148</v>
      </c>
    </row>
    <row r="31" spans="1:9" x14ac:dyDescent="0.2">
      <c r="A31" s="65">
        <v>14</v>
      </c>
      <c r="C31" s="43" t="s">
        <v>6</v>
      </c>
      <c r="E31" s="41">
        <v>5068.1119698513357</v>
      </c>
      <c r="I31" s="43" t="s">
        <v>148</v>
      </c>
    </row>
    <row r="32" spans="1:9" x14ac:dyDescent="0.2">
      <c r="A32" s="65">
        <v>15</v>
      </c>
      <c r="C32" s="43" t="s">
        <v>93</v>
      </c>
      <c r="E32" s="41">
        <v>27.2103</v>
      </c>
      <c r="I32" s="43" t="s">
        <v>148</v>
      </c>
    </row>
    <row r="33" spans="1:9" x14ac:dyDescent="0.2">
      <c r="A33" s="65"/>
      <c r="E33" s="68"/>
    </row>
    <row r="34" spans="1:9" x14ac:dyDescent="0.2">
      <c r="A34" s="65"/>
      <c r="C34" s="66" t="s">
        <v>25</v>
      </c>
      <c r="E34" s="68"/>
    </row>
    <row r="35" spans="1:9" x14ac:dyDescent="0.2">
      <c r="A35" s="65"/>
      <c r="E35" s="68"/>
    </row>
    <row r="36" spans="1:9" x14ac:dyDescent="0.2">
      <c r="A36" s="65">
        <v>16</v>
      </c>
      <c r="C36" s="43" t="s">
        <v>24</v>
      </c>
      <c r="E36" s="40">
        <v>8.6599999999999996E-2</v>
      </c>
      <c r="I36" s="43" t="s">
        <v>148</v>
      </c>
    </row>
    <row r="37" spans="1:9" x14ac:dyDescent="0.2">
      <c r="A37" s="65">
        <v>17</v>
      </c>
      <c r="C37" s="43" t="s">
        <v>112</v>
      </c>
      <c r="E37" s="40">
        <v>9.0278777812580299E-2</v>
      </c>
      <c r="I37" s="43" t="s">
        <v>148</v>
      </c>
    </row>
    <row r="38" spans="1:9" x14ac:dyDescent="0.2">
      <c r="A38" s="65">
        <v>18</v>
      </c>
      <c r="C38" s="43" t="s">
        <v>96</v>
      </c>
      <c r="E38" s="40">
        <v>3.6787778125802499E-3</v>
      </c>
      <c r="I38" s="43" t="s">
        <v>148</v>
      </c>
    </row>
    <row r="40" spans="1:9" x14ac:dyDescent="0.2">
      <c r="A40" s="66"/>
    </row>
    <row r="41" spans="1:9" x14ac:dyDescent="0.2">
      <c r="A41" s="73"/>
    </row>
  </sheetData>
  <pageMargins left="0.7" right="0.7" top="0.75" bottom="0.75" header="0.3" footer="0.3"/>
  <pageSetup scale="91" firstPageNumber="15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D7F5-FD74-4357-A7AD-C0262ED34AE7}">
  <dimension ref="A6:F36"/>
  <sheetViews>
    <sheetView view="pageLayout" zoomScaleNormal="100" workbookViewId="0">
      <selection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7.85546875" style="43" customWidth="1"/>
    <col min="4" max="4" width="1.140625" style="43" customWidth="1"/>
    <col min="5" max="5" width="14" style="43" customWidth="1"/>
    <col min="6" max="6" width="7.28515625" style="43" customWidth="1"/>
    <col min="7" max="16384" width="101.140625" style="43"/>
  </cols>
  <sheetData>
    <row r="6" spans="1:5" s="54" customFormat="1" x14ac:dyDescent="0.2">
      <c r="A6" s="60" t="s">
        <v>70</v>
      </c>
      <c r="B6" s="60"/>
      <c r="C6" s="60"/>
      <c r="D6" s="60"/>
      <c r="E6" s="60"/>
    </row>
    <row r="7" spans="1:5" s="54" customFormat="1" x14ac:dyDescent="0.2">
      <c r="A7" s="60"/>
      <c r="B7" s="60"/>
      <c r="C7" s="60"/>
      <c r="D7" s="60"/>
      <c r="E7" s="60"/>
    </row>
    <row r="8" spans="1:5" x14ac:dyDescent="0.2">
      <c r="E8" s="84">
        <v>2022</v>
      </c>
    </row>
    <row r="9" spans="1:5" s="52" customFormat="1" ht="25.5" x14ac:dyDescent="0.2">
      <c r="A9" s="62" t="s">
        <v>121</v>
      </c>
      <c r="C9" s="63" t="s">
        <v>3</v>
      </c>
      <c r="E9" s="62" t="s">
        <v>69</v>
      </c>
    </row>
    <row r="10" spans="1:5" x14ac:dyDescent="0.2">
      <c r="E10" s="65"/>
    </row>
    <row r="11" spans="1:5" x14ac:dyDescent="0.2">
      <c r="C11" s="66" t="s">
        <v>54</v>
      </c>
      <c r="E11" s="65"/>
    </row>
    <row r="13" spans="1:5" x14ac:dyDescent="0.2">
      <c r="A13" s="65">
        <v>1</v>
      </c>
      <c r="C13" s="43" t="s">
        <v>53</v>
      </c>
      <c r="E13" s="41">
        <v>4947.2261136265324</v>
      </c>
    </row>
    <row r="14" spans="1:5" x14ac:dyDescent="0.2">
      <c r="A14" s="65">
        <v>2</v>
      </c>
      <c r="C14" s="43" t="s">
        <v>52</v>
      </c>
      <c r="E14" s="41">
        <v>142.14009452197706</v>
      </c>
    </row>
    <row r="15" spans="1:5" x14ac:dyDescent="0.2">
      <c r="A15" s="65">
        <v>3</v>
      </c>
      <c r="C15" s="43" t="s">
        <v>51</v>
      </c>
      <c r="E15" s="41">
        <v>5.9560851649264492</v>
      </c>
    </row>
    <row r="16" spans="1:5" x14ac:dyDescent="0.2">
      <c r="A16" s="65">
        <v>4</v>
      </c>
      <c r="C16" s="43" t="s">
        <v>12</v>
      </c>
      <c r="E16" s="41">
        <v>59.960747198122931</v>
      </c>
    </row>
    <row r="17" spans="1:5" x14ac:dyDescent="0.2">
      <c r="A17" s="65">
        <v>5</v>
      </c>
      <c r="C17" s="43" t="s">
        <v>11</v>
      </c>
      <c r="E17" s="85" t="s">
        <v>120</v>
      </c>
    </row>
    <row r="18" spans="1:5" x14ac:dyDescent="0.2">
      <c r="A18" s="65"/>
      <c r="E18" s="68"/>
    </row>
    <row r="19" spans="1:5" x14ac:dyDescent="0.2">
      <c r="A19" s="65">
        <v>6</v>
      </c>
      <c r="C19" s="43" t="s">
        <v>50</v>
      </c>
      <c r="E19" s="48">
        <f>SUM(E13:E17)</f>
        <v>5155.2830405115583</v>
      </c>
    </row>
    <row r="20" spans="1:5" x14ac:dyDescent="0.2">
      <c r="A20" s="65"/>
      <c r="E20" s="41"/>
    </row>
    <row r="21" spans="1:5" x14ac:dyDescent="0.2">
      <c r="A21" s="65"/>
      <c r="C21" s="66" t="s">
        <v>49</v>
      </c>
      <c r="E21" s="41"/>
    </row>
    <row r="22" spans="1:5" x14ac:dyDescent="0.2">
      <c r="A22" s="65"/>
      <c r="E22" s="41"/>
    </row>
    <row r="23" spans="1:5" x14ac:dyDescent="0.2">
      <c r="A23" s="65">
        <v>7</v>
      </c>
      <c r="C23" s="43" t="s">
        <v>18</v>
      </c>
      <c r="E23" s="41">
        <v>2440.121137963793</v>
      </c>
    </row>
    <row r="24" spans="1:5" x14ac:dyDescent="0.2">
      <c r="A24" s="65">
        <v>8</v>
      </c>
      <c r="C24" s="43" t="s">
        <v>48</v>
      </c>
      <c r="E24" s="41">
        <v>963.83719855791719</v>
      </c>
    </row>
    <row r="25" spans="1:5" x14ac:dyDescent="0.2">
      <c r="A25" s="65">
        <v>9</v>
      </c>
      <c r="C25" s="43" t="s">
        <v>47</v>
      </c>
      <c r="E25" s="41">
        <v>705.37224200000003</v>
      </c>
    </row>
    <row r="26" spans="1:5" x14ac:dyDescent="0.2">
      <c r="A26" s="65">
        <v>10</v>
      </c>
      <c r="C26" s="43" t="s">
        <v>15</v>
      </c>
      <c r="E26" s="41">
        <v>3.9</v>
      </c>
    </row>
    <row r="27" spans="1:5" x14ac:dyDescent="0.2">
      <c r="A27" s="65">
        <v>11</v>
      </c>
      <c r="C27" s="43" t="s">
        <v>14</v>
      </c>
      <c r="E27" s="41">
        <v>118.52407079999999</v>
      </c>
    </row>
    <row r="28" spans="1:5" x14ac:dyDescent="0.2">
      <c r="A28" s="65"/>
      <c r="E28" s="41"/>
    </row>
    <row r="29" spans="1:5" x14ac:dyDescent="0.2">
      <c r="A29" s="65">
        <v>12</v>
      </c>
      <c r="C29" s="43" t="s">
        <v>19</v>
      </c>
      <c r="E29" s="48">
        <f>SUM(E23:E27)</f>
        <v>4231.7546493217105</v>
      </c>
    </row>
    <row r="30" spans="1:5" x14ac:dyDescent="0.2">
      <c r="A30" s="65"/>
      <c r="E30" s="41"/>
    </row>
    <row r="31" spans="1:5" x14ac:dyDescent="0.2">
      <c r="A31" s="65">
        <v>13</v>
      </c>
      <c r="C31" s="43" t="s">
        <v>46</v>
      </c>
      <c r="E31" s="48">
        <f>E19-E29</f>
        <v>923.52839118984775</v>
      </c>
    </row>
    <row r="32" spans="1:5" x14ac:dyDescent="0.2">
      <c r="A32" s="65"/>
      <c r="E32" s="41"/>
    </row>
    <row r="33" spans="1:6" x14ac:dyDescent="0.2">
      <c r="A33" s="65">
        <v>14</v>
      </c>
      <c r="C33" s="43" t="s">
        <v>45</v>
      </c>
      <c r="E33" s="48">
        <v>-33.709576787807698</v>
      </c>
      <c r="F33" s="43" t="s">
        <v>148</v>
      </c>
    </row>
    <row r="34" spans="1:6" x14ac:dyDescent="0.2">
      <c r="A34" s="65"/>
      <c r="E34" s="48"/>
    </row>
    <row r="35" spans="1:6" ht="13.5" thickBot="1" x14ac:dyDescent="0.25">
      <c r="A35" s="65">
        <v>15</v>
      </c>
      <c r="C35" s="43" t="s">
        <v>28</v>
      </c>
      <c r="E35" s="69">
        <f>E31+E33</f>
        <v>889.81881440204006</v>
      </c>
      <c r="F35" s="43" t="s">
        <v>148</v>
      </c>
    </row>
    <row r="36" spans="1:6" ht="13.5" thickTop="1" x14ac:dyDescent="0.2">
      <c r="A36" s="65"/>
      <c r="E36" s="68"/>
    </row>
  </sheetData>
  <pageMargins left="0.7" right="0.7" top="0.75" bottom="0.75" header="0.3" footer="0.3"/>
  <pageSetup firstPageNumber="16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9CFF-6397-4D06-B451-C9BCE155FBB1}">
  <dimension ref="A6:F31"/>
  <sheetViews>
    <sheetView view="pageLayout" zoomScaleNormal="100" workbookViewId="0">
      <selection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50.5703125" style="43" customWidth="1"/>
    <col min="4" max="4" width="1.140625" style="43" customWidth="1"/>
    <col min="5" max="5" width="13.85546875" style="43" customWidth="1"/>
    <col min="6" max="6" width="6.5703125" style="43" customWidth="1"/>
    <col min="7" max="16384" width="101.140625" style="43"/>
  </cols>
  <sheetData>
    <row r="6" spans="1:6" s="54" customFormat="1" x14ac:dyDescent="0.2">
      <c r="A6" s="60" t="s">
        <v>72</v>
      </c>
      <c r="B6" s="60"/>
      <c r="C6" s="60"/>
      <c r="D6" s="60"/>
      <c r="E6" s="60"/>
    </row>
    <row r="8" spans="1:6" s="66" customFormat="1" x14ac:dyDescent="0.2">
      <c r="E8" s="84">
        <v>2022</v>
      </c>
    </row>
    <row r="9" spans="1:6" s="52" customFormat="1" ht="25.5" x14ac:dyDescent="0.2">
      <c r="A9" s="62" t="s">
        <v>121</v>
      </c>
      <c r="C9" s="63" t="s">
        <v>3</v>
      </c>
      <c r="E9" s="62" t="s">
        <v>69</v>
      </c>
    </row>
    <row r="10" spans="1:6" x14ac:dyDescent="0.2">
      <c r="E10" s="65"/>
    </row>
    <row r="11" spans="1:6" x14ac:dyDescent="0.2">
      <c r="C11" s="66" t="s">
        <v>67</v>
      </c>
      <c r="E11" s="65"/>
    </row>
    <row r="13" spans="1:6" x14ac:dyDescent="0.2">
      <c r="A13" s="65">
        <v>1</v>
      </c>
      <c r="C13" s="43" t="s">
        <v>71</v>
      </c>
      <c r="E13" s="41">
        <v>22663.252413062866</v>
      </c>
    </row>
    <row r="14" spans="1:6" x14ac:dyDescent="0.2">
      <c r="A14" s="65">
        <v>2</v>
      </c>
      <c r="C14" s="43" t="s">
        <v>65</v>
      </c>
      <c r="E14" s="41">
        <v>-8417.8111049018717</v>
      </c>
      <c r="F14" s="43" t="s">
        <v>148</v>
      </c>
    </row>
    <row r="15" spans="1:6" x14ac:dyDescent="0.2">
      <c r="A15" s="65"/>
      <c r="E15" s="41"/>
    </row>
    <row r="16" spans="1:6" x14ac:dyDescent="0.2">
      <c r="A16" s="65">
        <v>3</v>
      </c>
      <c r="C16" s="43" t="s">
        <v>64</v>
      </c>
      <c r="E16" s="48">
        <v>14245.441308160995</v>
      </c>
      <c r="F16" s="43" t="s">
        <v>148</v>
      </c>
    </row>
    <row r="17" spans="1:6" x14ac:dyDescent="0.2">
      <c r="A17" s="65"/>
      <c r="E17" s="41"/>
    </row>
    <row r="18" spans="1:6" x14ac:dyDescent="0.2">
      <c r="A18" s="65"/>
      <c r="C18" s="66" t="s">
        <v>63</v>
      </c>
      <c r="E18" s="41"/>
    </row>
    <row r="19" spans="1:6" x14ac:dyDescent="0.2">
      <c r="A19" s="65"/>
      <c r="E19" s="41"/>
    </row>
    <row r="20" spans="1:6" x14ac:dyDescent="0.2">
      <c r="A20" s="65">
        <v>4</v>
      </c>
      <c r="C20" s="43" t="s">
        <v>62</v>
      </c>
      <c r="E20" s="41">
        <v>93.121875396751435</v>
      </c>
    </row>
    <row r="21" spans="1:6" x14ac:dyDescent="0.2">
      <c r="A21" s="65">
        <v>5</v>
      </c>
      <c r="C21" s="43" t="s">
        <v>97</v>
      </c>
      <c r="E21" s="41">
        <v>-67.665659550000001</v>
      </c>
    </row>
    <row r="22" spans="1:6" x14ac:dyDescent="0.2">
      <c r="A22" s="65">
        <v>6</v>
      </c>
      <c r="C22" s="43" t="s">
        <v>61</v>
      </c>
      <c r="E22" s="41">
        <v>4.793616232750483</v>
      </c>
    </row>
    <row r="23" spans="1:6" x14ac:dyDescent="0.2">
      <c r="A23" s="65">
        <v>7</v>
      </c>
      <c r="C23" s="43" t="s">
        <v>60</v>
      </c>
      <c r="E23" s="41">
        <v>-15.305255568333335</v>
      </c>
    </row>
    <row r="24" spans="1:6" x14ac:dyDescent="0.2">
      <c r="A24" s="65">
        <v>8</v>
      </c>
      <c r="C24" s="43" t="s">
        <v>59</v>
      </c>
      <c r="E24" s="41">
        <v>59.460736880000006</v>
      </c>
    </row>
    <row r="25" spans="1:6" x14ac:dyDescent="0.2">
      <c r="A25" s="65">
        <v>9</v>
      </c>
      <c r="C25" s="43" t="s">
        <v>58</v>
      </c>
      <c r="E25" s="41">
        <v>776.08870513717284</v>
      </c>
    </row>
    <row r="26" spans="1:6" x14ac:dyDescent="0.2">
      <c r="A26" s="65">
        <v>10</v>
      </c>
      <c r="C26" s="43" t="s">
        <v>98</v>
      </c>
      <c r="E26" s="41">
        <v>5.3872407705787344</v>
      </c>
    </row>
    <row r="27" spans="1:6" x14ac:dyDescent="0.2">
      <c r="A27" s="65"/>
      <c r="E27" s="41"/>
    </row>
    <row r="28" spans="1:6" x14ac:dyDescent="0.2">
      <c r="A28" s="65">
        <v>11</v>
      </c>
      <c r="C28" s="43" t="s">
        <v>57</v>
      </c>
      <c r="E28" s="48">
        <f>SUM(E20:E26)</f>
        <v>855.88125929892021</v>
      </c>
    </row>
    <row r="29" spans="1:6" x14ac:dyDescent="0.2">
      <c r="A29" s="65"/>
      <c r="E29" s="41"/>
    </row>
    <row r="30" spans="1:6" ht="13.5" thickBot="1" x14ac:dyDescent="0.25">
      <c r="A30" s="65">
        <v>12</v>
      </c>
      <c r="C30" s="43" t="s">
        <v>56</v>
      </c>
      <c r="E30" s="69">
        <f>E16+E28</f>
        <v>15101.322567459914</v>
      </c>
      <c r="F30" s="43" t="s">
        <v>148</v>
      </c>
    </row>
    <row r="31" spans="1:6" ht="13.5" thickTop="1" x14ac:dyDescent="0.2"/>
  </sheetData>
  <pageMargins left="0.7" right="0.7" top="0.75" bottom="0.75" header="0.3" footer="0.3"/>
  <pageSetup firstPageNumber="17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5401-20F1-49BB-A562-5E31A3DAAAC6}">
  <dimension ref="A6:H67"/>
  <sheetViews>
    <sheetView view="pageLayout" zoomScaleNormal="100" workbookViewId="0">
      <selection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3.85546875" style="43" customWidth="1"/>
    <col min="4" max="4" width="1.140625" style="43" customWidth="1"/>
    <col min="5" max="5" width="33.28515625" style="54" customWidth="1"/>
    <col min="6" max="6" width="1.140625" style="43" customWidth="1"/>
    <col min="7" max="7" width="13.85546875" style="43" customWidth="1"/>
    <col min="8" max="8" width="9.28515625" style="43" customWidth="1"/>
    <col min="9" max="16384" width="101.140625" style="43"/>
  </cols>
  <sheetData>
    <row r="6" spans="1:8" s="54" customFormat="1" x14ac:dyDescent="0.2">
      <c r="A6" s="59" t="s">
        <v>88</v>
      </c>
      <c r="B6" s="59"/>
      <c r="C6" s="59"/>
      <c r="D6" s="59"/>
      <c r="E6" s="59"/>
      <c r="F6" s="59"/>
      <c r="G6" s="59"/>
    </row>
    <row r="7" spans="1:8" s="54" customFormat="1" x14ac:dyDescent="0.2">
      <c r="A7" s="60"/>
      <c r="B7" s="60"/>
      <c r="C7" s="60"/>
      <c r="D7" s="60"/>
      <c r="E7" s="61"/>
      <c r="F7" s="60"/>
      <c r="G7" s="60"/>
    </row>
    <row r="8" spans="1:8" s="52" customFormat="1" ht="25.5" x14ac:dyDescent="0.2">
      <c r="A8" s="62" t="s">
        <v>121</v>
      </c>
      <c r="C8" s="63" t="s">
        <v>3</v>
      </c>
      <c r="E8" s="64" t="s">
        <v>2</v>
      </c>
      <c r="G8" s="62" t="s">
        <v>100</v>
      </c>
    </row>
    <row r="9" spans="1:8" x14ac:dyDescent="0.2">
      <c r="G9" s="65"/>
    </row>
    <row r="10" spans="1:8" x14ac:dyDescent="0.2">
      <c r="C10" s="66" t="s">
        <v>23</v>
      </c>
      <c r="D10" s="66"/>
      <c r="E10" s="61"/>
      <c r="G10" s="65"/>
    </row>
    <row r="12" spans="1:8" x14ac:dyDescent="0.2">
      <c r="A12" s="65">
        <v>1</v>
      </c>
      <c r="C12" s="43" t="s">
        <v>22</v>
      </c>
      <c r="E12" s="54" t="s">
        <v>123</v>
      </c>
      <c r="G12" s="41">
        <v>15640.06683458417</v>
      </c>
      <c r="H12" s="43" t="s">
        <v>148</v>
      </c>
    </row>
    <row r="13" spans="1:8" x14ac:dyDescent="0.2">
      <c r="A13" s="65">
        <v>2</v>
      </c>
      <c r="C13" s="43" t="s">
        <v>21</v>
      </c>
      <c r="E13" s="54" t="s">
        <v>145</v>
      </c>
      <c r="G13" s="67">
        <v>5.7640521257726403E-2</v>
      </c>
      <c r="H13" s="43" t="s">
        <v>148</v>
      </c>
    </row>
    <row r="14" spans="1:8" x14ac:dyDescent="0.2">
      <c r="A14" s="65">
        <v>3</v>
      </c>
      <c r="C14" s="43" t="s">
        <v>20</v>
      </c>
      <c r="G14" s="48">
        <f>G12*G13</f>
        <v>901.50160485111053</v>
      </c>
      <c r="H14" s="43" t="s">
        <v>148</v>
      </c>
    </row>
    <row r="15" spans="1:8" x14ac:dyDescent="0.2">
      <c r="A15" s="65"/>
      <c r="G15" s="68"/>
    </row>
    <row r="16" spans="1:8" x14ac:dyDescent="0.2">
      <c r="A16" s="65"/>
      <c r="C16" s="66" t="s">
        <v>19</v>
      </c>
      <c r="G16" s="68"/>
    </row>
    <row r="17" spans="1:8" x14ac:dyDescent="0.2">
      <c r="A17" s="65"/>
      <c r="G17" s="68"/>
    </row>
    <row r="18" spans="1:8" x14ac:dyDescent="0.2">
      <c r="A18" s="65">
        <v>4</v>
      </c>
      <c r="C18" s="43" t="s">
        <v>18</v>
      </c>
      <c r="E18" s="54" t="s">
        <v>125</v>
      </c>
      <c r="G18" s="41">
        <f>'Sheet 19'!E23</f>
        <v>3047.2545932410221</v>
      </c>
    </row>
    <row r="19" spans="1:8" x14ac:dyDescent="0.2">
      <c r="A19" s="65">
        <v>5</v>
      </c>
      <c r="C19" s="43" t="s">
        <v>17</v>
      </c>
      <c r="E19" s="54" t="s">
        <v>126</v>
      </c>
      <c r="G19" s="41">
        <v>1021.6960457520001</v>
      </c>
      <c r="H19" s="43" t="s">
        <v>148</v>
      </c>
    </row>
    <row r="20" spans="1:8" x14ac:dyDescent="0.2">
      <c r="A20" s="65">
        <v>6</v>
      </c>
      <c r="C20" s="43" t="s">
        <v>16</v>
      </c>
      <c r="E20" s="54" t="s">
        <v>127</v>
      </c>
      <c r="G20" s="41">
        <f>'Sheet 19'!E25</f>
        <v>725.27624702082414</v>
      </c>
      <c r="H20" s="43" t="s">
        <v>148</v>
      </c>
    </row>
    <row r="21" spans="1:8" x14ac:dyDescent="0.2">
      <c r="A21" s="65">
        <v>7</v>
      </c>
      <c r="C21" s="43" t="s">
        <v>15</v>
      </c>
      <c r="E21" s="54" t="s">
        <v>143</v>
      </c>
      <c r="G21" s="41">
        <f>'Sheet 19'!E26</f>
        <v>4.0434999999999999</v>
      </c>
    </row>
    <row r="22" spans="1:8" x14ac:dyDescent="0.2">
      <c r="A22" s="65">
        <v>8</v>
      </c>
      <c r="C22" s="43" t="s">
        <v>14</v>
      </c>
      <c r="E22" s="54" t="s">
        <v>134</v>
      </c>
      <c r="G22" s="41">
        <f>'Sheet 19'!E27</f>
        <v>122.51910414416001</v>
      </c>
    </row>
    <row r="23" spans="1:8" x14ac:dyDescent="0.2">
      <c r="A23" s="65">
        <v>9</v>
      </c>
      <c r="C23" s="43" t="s">
        <v>7</v>
      </c>
      <c r="G23" s="48">
        <f>SUM(G18:G22)</f>
        <v>4920.7894901580066</v>
      </c>
      <c r="H23" s="43" t="s">
        <v>148</v>
      </c>
    </row>
    <row r="24" spans="1:8" x14ac:dyDescent="0.2">
      <c r="A24" s="65"/>
      <c r="G24" s="68"/>
    </row>
    <row r="25" spans="1:8" x14ac:dyDescent="0.2">
      <c r="A25" s="65"/>
      <c r="C25" s="66" t="s">
        <v>13</v>
      </c>
      <c r="G25" s="68"/>
    </row>
    <row r="26" spans="1:8" x14ac:dyDescent="0.2">
      <c r="A26" s="65"/>
      <c r="G26" s="68"/>
    </row>
    <row r="27" spans="1:8" x14ac:dyDescent="0.2">
      <c r="A27" s="65">
        <v>10</v>
      </c>
      <c r="C27" s="43" t="s">
        <v>12</v>
      </c>
      <c r="E27" s="54" t="s">
        <v>128</v>
      </c>
      <c r="G27" s="41">
        <f>-'Sheet 19'!E16</f>
        <v>-63.235617607380561</v>
      </c>
    </row>
    <row r="28" spans="1:8" x14ac:dyDescent="0.2">
      <c r="A28" s="65">
        <v>11</v>
      </c>
      <c r="C28" s="43" t="s">
        <v>11</v>
      </c>
      <c r="E28" s="54" t="s">
        <v>128</v>
      </c>
      <c r="G28" s="49" t="s">
        <v>120</v>
      </c>
    </row>
    <row r="29" spans="1:8" x14ac:dyDescent="0.2">
      <c r="A29" s="65">
        <v>12</v>
      </c>
      <c r="C29" s="43" t="s">
        <v>7</v>
      </c>
      <c r="G29" s="48">
        <f>SUM(G27:G28)</f>
        <v>-63.235617607380561</v>
      </c>
    </row>
    <row r="30" spans="1:8" x14ac:dyDescent="0.2">
      <c r="A30" s="65"/>
      <c r="G30" s="68"/>
    </row>
    <row r="31" spans="1:8" x14ac:dyDescent="0.2">
      <c r="A31" s="65"/>
      <c r="C31" s="66" t="s">
        <v>10</v>
      </c>
      <c r="G31" s="68"/>
    </row>
    <row r="32" spans="1:8" x14ac:dyDescent="0.2">
      <c r="A32" s="65"/>
      <c r="C32" s="66"/>
      <c r="G32" s="68"/>
    </row>
    <row r="33" spans="1:8" x14ac:dyDescent="0.2">
      <c r="A33" s="65">
        <v>13</v>
      </c>
      <c r="C33" s="43" t="s">
        <v>9</v>
      </c>
      <c r="E33" s="54" t="s">
        <v>129</v>
      </c>
      <c r="G33" s="41">
        <v>151.83427063041876</v>
      </c>
      <c r="H33" s="43" t="s">
        <v>148</v>
      </c>
    </row>
    <row r="34" spans="1:8" x14ac:dyDescent="0.2">
      <c r="A34" s="65">
        <v>14</v>
      </c>
      <c r="C34" s="43" t="s">
        <v>8</v>
      </c>
      <c r="E34" s="54" t="s">
        <v>129</v>
      </c>
      <c r="G34" s="41">
        <v>-109.68577810245878</v>
      </c>
      <c r="H34" s="43" t="s">
        <v>148</v>
      </c>
    </row>
    <row r="35" spans="1:8" x14ac:dyDescent="0.2">
      <c r="A35" s="65">
        <v>15</v>
      </c>
      <c r="C35" s="43" t="s">
        <v>7</v>
      </c>
      <c r="G35" s="48">
        <v>42.148492527959974</v>
      </c>
      <c r="H35" s="43" t="s">
        <v>148</v>
      </c>
    </row>
    <row r="36" spans="1:8" x14ac:dyDescent="0.2">
      <c r="A36" s="65"/>
      <c r="C36" s="66"/>
      <c r="G36" s="68"/>
    </row>
    <row r="37" spans="1:8" x14ac:dyDescent="0.2">
      <c r="A37" s="65"/>
      <c r="C37" s="66" t="s">
        <v>89</v>
      </c>
      <c r="G37" s="68"/>
    </row>
    <row r="38" spans="1:8" x14ac:dyDescent="0.2">
      <c r="A38" s="65"/>
      <c r="C38" s="66"/>
      <c r="G38" s="41"/>
    </row>
    <row r="39" spans="1:8" x14ac:dyDescent="0.2">
      <c r="A39" s="65">
        <v>16</v>
      </c>
      <c r="C39" s="43" t="s">
        <v>90</v>
      </c>
      <c r="E39" s="54" t="s">
        <v>130</v>
      </c>
      <c r="G39" s="41">
        <v>12.107722203570891</v>
      </c>
      <c r="H39" s="43" t="s">
        <v>148</v>
      </c>
    </row>
    <row r="40" spans="1:8" x14ac:dyDescent="0.2">
      <c r="A40" s="65">
        <v>17</v>
      </c>
      <c r="C40" s="43" t="s">
        <v>91</v>
      </c>
      <c r="E40" s="54" t="s">
        <v>130</v>
      </c>
      <c r="G40" s="41">
        <v>8.8991758196246042</v>
      </c>
      <c r="H40" s="43" t="s">
        <v>148</v>
      </c>
    </row>
    <row r="41" spans="1:8" x14ac:dyDescent="0.2">
      <c r="A41" s="65">
        <v>18</v>
      </c>
      <c r="C41" s="43" t="s">
        <v>7</v>
      </c>
      <c r="G41" s="48">
        <v>-3.2085463839462864</v>
      </c>
      <c r="H41" s="43" t="s">
        <v>148</v>
      </c>
    </row>
    <row r="42" spans="1:8" x14ac:dyDescent="0.2">
      <c r="A42" s="65"/>
      <c r="C42" s="66"/>
      <c r="G42" s="41"/>
    </row>
    <row r="43" spans="1:8" ht="13.5" thickBot="1" x14ac:dyDescent="0.25">
      <c r="A43" s="65">
        <v>19</v>
      </c>
      <c r="C43" s="43" t="s">
        <v>6</v>
      </c>
      <c r="G43" s="69">
        <f>G14+G23+G29+G35+G41</f>
        <v>5797.9954235457499</v>
      </c>
      <c r="H43" s="43" t="s">
        <v>148</v>
      </c>
    </row>
    <row r="44" spans="1:8" ht="13.5" thickTop="1" x14ac:dyDescent="0.2">
      <c r="A44" s="65"/>
      <c r="C44" s="66"/>
      <c r="G44" s="41"/>
    </row>
    <row r="45" spans="1:8" x14ac:dyDescent="0.2">
      <c r="A45" s="65"/>
      <c r="G45" s="41"/>
    </row>
    <row r="46" spans="1:8" x14ac:dyDescent="0.2">
      <c r="A46" s="65"/>
      <c r="C46" s="66" t="s">
        <v>26</v>
      </c>
      <c r="G46" s="41"/>
    </row>
    <row r="47" spans="1:8" x14ac:dyDescent="0.2">
      <c r="A47" s="65"/>
      <c r="G47" s="41"/>
    </row>
    <row r="48" spans="1:8" x14ac:dyDescent="0.2">
      <c r="A48" s="65">
        <v>20</v>
      </c>
      <c r="C48" s="43" t="s">
        <v>5</v>
      </c>
      <c r="D48" s="66"/>
      <c r="E48" s="54" t="s">
        <v>141</v>
      </c>
      <c r="G48" s="41">
        <v>5664.5444470322709</v>
      </c>
    </row>
    <row r="49" spans="1:8" x14ac:dyDescent="0.2">
      <c r="A49" s="65">
        <v>21</v>
      </c>
      <c r="C49" s="43" t="s">
        <v>4</v>
      </c>
      <c r="E49" s="54" t="s">
        <v>131</v>
      </c>
      <c r="G49" s="41">
        <v>145.56041411398715</v>
      </c>
      <c r="H49" s="43" t="s">
        <v>148</v>
      </c>
    </row>
    <row r="50" spans="1:8" x14ac:dyDescent="0.2">
      <c r="A50" s="65"/>
      <c r="G50" s="41"/>
    </row>
    <row r="51" spans="1:8" ht="13.5" thickBot="1" x14ac:dyDescent="0.25">
      <c r="A51" s="65">
        <v>22</v>
      </c>
      <c r="C51" s="43" t="s">
        <v>92</v>
      </c>
      <c r="G51" s="69">
        <f>SUM(G48:G49)</f>
        <v>5810.1048611462584</v>
      </c>
      <c r="H51" s="43" t="s">
        <v>148</v>
      </c>
    </row>
    <row r="52" spans="1:8" ht="13.5" thickTop="1" x14ac:dyDescent="0.2">
      <c r="A52" s="65"/>
      <c r="G52" s="68"/>
    </row>
    <row r="53" spans="1:8" x14ac:dyDescent="0.2">
      <c r="A53" s="65">
        <v>23</v>
      </c>
      <c r="C53" s="43" t="s">
        <v>93</v>
      </c>
      <c r="G53" s="41">
        <f>G51-G43</f>
        <v>12.1094376005085</v>
      </c>
      <c r="H53" s="43" t="s">
        <v>148</v>
      </c>
    </row>
    <row r="54" spans="1:8" x14ac:dyDescent="0.2">
      <c r="A54" s="65"/>
      <c r="G54" s="68"/>
    </row>
    <row r="55" spans="1:8" x14ac:dyDescent="0.2">
      <c r="A55" s="66"/>
    </row>
    <row r="56" spans="1:8" x14ac:dyDescent="0.2">
      <c r="A56" s="73"/>
    </row>
    <row r="57" spans="1:8" x14ac:dyDescent="0.2">
      <c r="A57" s="65"/>
      <c r="G57" s="68"/>
    </row>
    <row r="58" spans="1:8" x14ac:dyDescent="0.2">
      <c r="A58" s="65"/>
      <c r="G58" s="68"/>
    </row>
    <row r="59" spans="1:8" x14ac:dyDescent="0.2">
      <c r="A59" s="65"/>
      <c r="G59" s="68"/>
    </row>
    <row r="60" spans="1:8" x14ac:dyDescent="0.2">
      <c r="A60" s="65"/>
      <c r="G60" s="68"/>
    </row>
    <row r="61" spans="1:8" x14ac:dyDescent="0.2">
      <c r="A61" s="65"/>
      <c r="G61" s="68"/>
    </row>
    <row r="62" spans="1:8" x14ac:dyDescent="0.2">
      <c r="A62" s="65"/>
      <c r="G62" s="68"/>
    </row>
    <row r="63" spans="1:8" x14ac:dyDescent="0.2">
      <c r="A63" s="65"/>
      <c r="G63" s="68"/>
    </row>
    <row r="64" spans="1:8" s="54" customFormat="1" x14ac:dyDescent="0.2">
      <c r="A64" s="60"/>
      <c r="B64" s="60"/>
      <c r="C64" s="60"/>
      <c r="D64" s="60"/>
      <c r="E64" s="61"/>
      <c r="F64" s="60"/>
      <c r="G64" s="60"/>
    </row>
    <row r="65" spans="1:7" s="54" customFormat="1" x14ac:dyDescent="0.2">
      <c r="A65" s="59"/>
      <c r="B65" s="59"/>
      <c r="C65" s="59"/>
      <c r="D65" s="59"/>
      <c r="E65" s="59"/>
      <c r="F65" s="59"/>
      <c r="G65" s="59"/>
    </row>
    <row r="66" spans="1:7" s="54" customFormat="1" x14ac:dyDescent="0.2">
      <c r="A66" s="59"/>
      <c r="B66" s="59"/>
      <c r="C66" s="59"/>
      <c r="D66" s="59"/>
      <c r="E66" s="59"/>
      <c r="F66" s="59"/>
      <c r="G66" s="59"/>
    </row>
    <row r="67" spans="1:7" x14ac:dyDescent="0.2">
      <c r="A67" s="65"/>
      <c r="G67" s="68"/>
    </row>
  </sheetData>
  <mergeCells count="2">
    <mergeCell ref="A6:G6"/>
    <mergeCell ref="A65:G66"/>
  </mergeCells>
  <pageMargins left="0.7" right="0.7" top="0.75" bottom="0.75" header="0.3" footer="0.3"/>
  <pageSetup scale="82" firstPageNumber="18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35AF-D335-4FEC-A197-16C5AA5D3778}">
  <sheetPr>
    <pageSetUpPr fitToPage="1"/>
  </sheetPr>
  <dimension ref="A6:I41"/>
  <sheetViews>
    <sheetView view="pageLayout" zoomScaleNormal="100" workbookViewId="0">
      <selection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1" style="43" customWidth="1"/>
    <col min="4" max="4" width="1.140625" style="43" customWidth="1"/>
    <col min="5" max="5" width="12.85546875" style="43" customWidth="1"/>
    <col min="6" max="6" width="11.85546875" style="65" customWidth="1"/>
    <col min="7" max="7" width="10.140625" style="65" customWidth="1"/>
    <col min="8" max="8" width="11.7109375" style="65" customWidth="1"/>
    <col min="9" max="9" width="7.5703125" style="43" customWidth="1"/>
    <col min="10" max="16384" width="101.140625" style="43"/>
  </cols>
  <sheetData>
    <row r="6" spans="1:9" s="54" customFormat="1" x14ac:dyDescent="0.2">
      <c r="A6" s="60" t="s">
        <v>94</v>
      </c>
      <c r="B6" s="60"/>
      <c r="C6" s="60"/>
      <c r="D6" s="60"/>
      <c r="E6" s="60"/>
      <c r="F6" s="74"/>
      <c r="G6" s="74"/>
      <c r="H6" s="74"/>
    </row>
    <row r="8" spans="1:9" s="75" customFormat="1" ht="25.5" customHeight="1" x14ac:dyDescent="0.2">
      <c r="E8" s="76" t="s">
        <v>119</v>
      </c>
      <c r="F8" s="76" t="s">
        <v>44</v>
      </c>
      <c r="G8" s="76" t="s">
        <v>43</v>
      </c>
      <c r="H8" s="76" t="s">
        <v>42</v>
      </c>
    </row>
    <row r="9" spans="1:9" s="75" customFormat="1" x14ac:dyDescent="0.2">
      <c r="E9" s="76" t="s">
        <v>41</v>
      </c>
      <c r="F9" s="76" t="s">
        <v>40</v>
      </c>
      <c r="G9" s="76" t="s">
        <v>40</v>
      </c>
      <c r="H9" s="76" t="s">
        <v>40</v>
      </c>
    </row>
    <row r="10" spans="1:9" s="52" customFormat="1" ht="25.5" x14ac:dyDescent="0.2">
      <c r="A10" s="62" t="s">
        <v>121</v>
      </c>
      <c r="C10" s="63" t="s">
        <v>39</v>
      </c>
      <c r="E10" s="62" t="s">
        <v>38</v>
      </c>
      <c r="F10" s="62" t="s">
        <v>38</v>
      </c>
      <c r="G10" s="62" t="s">
        <v>38</v>
      </c>
      <c r="H10" s="62" t="s">
        <v>37</v>
      </c>
    </row>
    <row r="11" spans="1:9" s="52" customFormat="1" ht="12.95" customHeight="1" x14ac:dyDescent="0.2">
      <c r="A11" s="76"/>
      <c r="E11" s="76" t="s">
        <v>36</v>
      </c>
      <c r="F11" s="76" t="s">
        <v>35</v>
      </c>
      <c r="G11" s="76" t="s">
        <v>34</v>
      </c>
      <c r="H11" s="76" t="s">
        <v>33</v>
      </c>
    </row>
    <row r="12" spans="1:9" ht="12.95" customHeight="1" x14ac:dyDescent="0.2">
      <c r="E12" s="65"/>
    </row>
    <row r="13" spans="1:9" x14ac:dyDescent="0.2">
      <c r="C13" s="66" t="s">
        <v>32</v>
      </c>
      <c r="E13" s="65"/>
    </row>
    <row r="15" spans="1:9" x14ac:dyDescent="0.2">
      <c r="A15" s="65">
        <v>1</v>
      </c>
      <c r="C15" s="43" t="s">
        <v>81</v>
      </c>
      <c r="E15" s="41">
        <v>9628.755371952202</v>
      </c>
      <c r="F15" s="77">
        <v>61.563739472257964</v>
      </c>
      <c r="G15" s="77">
        <v>4.18</v>
      </c>
      <c r="H15" s="78">
        <v>2.5733643099403825</v>
      </c>
      <c r="I15" s="43" t="s">
        <v>148</v>
      </c>
    </row>
    <row r="16" spans="1:9" x14ac:dyDescent="0.2">
      <c r="A16" s="65">
        <v>2</v>
      </c>
      <c r="C16" s="43" t="s">
        <v>31</v>
      </c>
      <c r="E16" s="41">
        <v>380.8874021816664</v>
      </c>
      <c r="F16" s="77">
        <v>2.4362605277420406</v>
      </c>
      <c r="G16" s="77">
        <v>3</v>
      </c>
      <c r="H16" s="78">
        <v>7.3087815832261219E-2</v>
      </c>
      <c r="I16" s="43" t="s">
        <v>148</v>
      </c>
    </row>
    <row r="17" spans="1:9" x14ac:dyDescent="0.2">
      <c r="A17" s="65"/>
      <c r="E17" s="68"/>
    </row>
    <row r="18" spans="1:9" x14ac:dyDescent="0.2">
      <c r="A18" s="65">
        <v>3</v>
      </c>
      <c r="C18" s="43" t="s">
        <v>30</v>
      </c>
      <c r="E18" s="48">
        <v>10009.642774133868</v>
      </c>
      <c r="F18" s="79">
        <v>64</v>
      </c>
      <c r="H18" s="80">
        <v>2.6464521257726439</v>
      </c>
      <c r="I18" s="43" t="s">
        <v>148</v>
      </c>
    </row>
    <row r="19" spans="1:9" x14ac:dyDescent="0.2">
      <c r="A19" s="65"/>
      <c r="E19" s="68"/>
    </row>
    <row r="20" spans="1:9" x14ac:dyDescent="0.2">
      <c r="A20" s="65">
        <v>4</v>
      </c>
      <c r="C20" s="66" t="s">
        <v>25</v>
      </c>
      <c r="E20" s="41">
        <v>5630.4240604503011</v>
      </c>
      <c r="F20" s="77">
        <v>36</v>
      </c>
      <c r="G20" s="77">
        <v>8.66</v>
      </c>
      <c r="H20" s="78">
        <v>3.1175999999999999</v>
      </c>
      <c r="I20" s="43" t="s">
        <v>148</v>
      </c>
    </row>
    <row r="21" spans="1:9" x14ac:dyDescent="0.2">
      <c r="A21" s="65"/>
      <c r="E21" s="68"/>
    </row>
    <row r="22" spans="1:9" ht="13.5" thickBot="1" x14ac:dyDescent="0.25">
      <c r="A22" s="65">
        <v>6</v>
      </c>
      <c r="C22" s="43" t="s">
        <v>29</v>
      </c>
      <c r="E22" s="69">
        <v>15640.06683458417</v>
      </c>
      <c r="F22" s="82">
        <v>100</v>
      </c>
      <c r="H22" s="83">
        <v>5.7640521257726434</v>
      </c>
      <c r="I22" s="43" t="s">
        <v>148</v>
      </c>
    </row>
    <row r="23" spans="1:9" ht="13.5" thickTop="1" x14ac:dyDescent="0.2">
      <c r="A23" s="65"/>
      <c r="E23" s="68"/>
    </row>
    <row r="24" spans="1:9" x14ac:dyDescent="0.2">
      <c r="A24" s="65">
        <v>7</v>
      </c>
      <c r="C24" s="43" t="s">
        <v>22</v>
      </c>
      <c r="E24" s="41">
        <f>E22</f>
        <v>15640.06683458417</v>
      </c>
      <c r="I24" s="43" t="s">
        <v>148</v>
      </c>
    </row>
    <row r="25" spans="1:9" x14ac:dyDescent="0.2">
      <c r="A25" s="65">
        <v>8</v>
      </c>
      <c r="C25" s="43" t="s">
        <v>28</v>
      </c>
      <c r="E25" s="41">
        <v>910.40249606767259</v>
      </c>
      <c r="I25" s="43" t="s">
        <v>148</v>
      </c>
    </row>
    <row r="26" spans="1:9" x14ac:dyDescent="0.2">
      <c r="A26" s="65">
        <v>9</v>
      </c>
      <c r="C26" s="43" t="s">
        <v>27</v>
      </c>
      <c r="E26" s="40">
        <f>582.096295173459%/100</f>
        <v>5.8209629517345894E-2</v>
      </c>
      <c r="I26" s="43" t="s">
        <v>148</v>
      </c>
    </row>
    <row r="27" spans="1:9" x14ac:dyDescent="0.2">
      <c r="A27" s="65">
        <v>10</v>
      </c>
      <c r="C27" s="43" t="s">
        <v>95</v>
      </c>
      <c r="E27" s="40">
        <f>5.68998579977054%/100</f>
        <v>5.6899857997705393E-4</v>
      </c>
      <c r="I27" s="43" t="s">
        <v>148</v>
      </c>
    </row>
    <row r="28" spans="1:9" x14ac:dyDescent="0.2">
      <c r="A28" s="65">
        <v>11</v>
      </c>
      <c r="C28" s="43" t="s">
        <v>91</v>
      </c>
      <c r="E28" s="41">
        <v>8.8991758196246042</v>
      </c>
      <c r="I28" s="43" t="s">
        <v>148</v>
      </c>
    </row>
    <row r="29" spans="1:9" x14ac:dyDescent="0.2">
      <c r="A29" s="65">
        <v>12</v>
      </c>
      <c r="C29" s="43" t="s">
        <v>90</v>
      </c>
      <c r="E29" s="41">
        <v>12.107722203570891</v>
      </c>
      <c r="I29" s="43" t="s">
        <v>148</v>
      </c>
    </row>
    <row r="30" spans="1:9" x14ac:dyDescent="0.2">
      <c r="A30" s="65">
        <v>13</v>
      </c>
      <c r="C30" s="43" t="s">
        <v>26</v>
      </c>
      <c r="E30" s="41">
        <v>5810.1048611462584</v>
      </c>
      <c r="I30" s="43" t="s">
        <v>148</v>
      </c>
    </row>
    <row r="31" spans="1:9" x14ac:dyDescent="0.2">
      <c r="A31" s="65">
        <v>14</v>
      </c>
      <c r="C31" s="43" t="s">
        <v>6</v>
      </c>
      <c r="E31" s="41">
        <v>5797.9971389426873</v>
      </c>
      <c r="I31" s="43" t="s">
        <v>148</v>
      </c>
    </row>
    <row r="32" spans="1:9" x14ac:dyDescent="0.2">
      <c r="A32" s="65">
        <v>15</v>
      </c>
      <c r="C32" s="43" t="s">
        <v>93</v>
      </c>
      <c r="E32" s="41">
        <v>12.107699999999999</v>
      </c>
      <c r="I32" s="43" t="s">
        <v>148</v>
      </c>
    </row>
    <row r="33" spans="1:9" x14ac:dyDescent="0.2">
      <c r="A33" s="65"/>
      <c r="E33" s="68"/>
    </row>
    <row r="34" spans="1:9" x14ac:dyDescent="0.2">
      <c r="A34" s="65"/>
      <c r="C34" s="66" t="s">
        <v>25</v>
      </c>
      <c r="E34" s="68"/>
    </row>
    <row r="35" spans="1:9" x14ac:dyDescent="0.2">
      <c r="A35" s="65"/>
      <c r="E35" s="68"/>
    </row>
    <row r="36" spans="1:9" x14ac:dyDescent="0.2">
      <c r="A36" s="65">
        <v>16</v>
      </c>
      <c r="C36" s="43" t="s">
        <v>24</v>
      </c>
      <c r="E36" s="40">
        <v>8.6599999999999996E-2</v>
      </c>
      <c r="I36" s="43" t="s">
        <v>148</v>
      </c>
    </row>
    <row r="37" spans="1:9" x14ac:dyDescent="0.2">
      <c r="A37" s="65">
        <v>17</v>
      </c>
      <c r="C37" s="43" t="s">
        <v>112</v>
      </c>
      <c r="E37" s="40">
        <f>881.805516110474%/100</f>
        <v>8.8180551611047389E-2</v>
      </c>
      <c r="I37" s="43" t="s">
        <v>148</v>
      </c>
    </row>
    <row r="38" spans="1:9" x14ac:dyDescent="0.2">
      <c r="A38" s="65">
        <v>18</v>
      </c>
      <c r="C38" s="43" t="s">
        <v>96</v>
      </c>
      <c r="E38" s="40">
        <f>15.8055161104736%/100</f>
        <v>1.58055161104736E-3</v>
      </c>
      <c r="I38" s="43" t="s">
        <v>148</v>
      </c>
    </row>
    <row r="40" spans="1:9" x14ac:dyDescent="0.2">
      <c r="A40" s="66"/>
    </row>
    <row r="41" spans="1:9" x14ac:dyDescent="0.2">
      <c r="A41" s="73"/>
    </row>
  </sheetData>
  <pageMargins left="0.7" right="0.7" top="0.75" bottom="0.75" header="0.3" footer="0.3"/>
  <pageSetup scale="87" firstPageNumber="19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D595-EA89-48B3-9202-882310F9EE48}">
  <dimension ref="A6:F36"/>
  <sheetViews>
    <sheetView view="pageLayout" topLeftCell="A2" zoomScaleNormal="100" workbookViewId="0">
      <selection activeCell="A2"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2.140625" style="43" customWidth="1"/>
    <col min="4" max="4" width="1.140625" style="43" customWidth="1"/>
    <col min="5" max="5" width="14" style="43" customWidth="1"/>
    <col min="6" max="6" width="8" style="43" customWidth="1"/>
    <col min="7" max="16384" width="101.140625" style="43"/>
  </cols>
  <sheetData>
    <row r="6" spans="1:6" s="54" customFormat="1" x14ac:dyDescent="0.2">
      <c r="A6" s="60" t="s">
        <v>55</v>
      </c>
      <c r="B6" s="60"/>
      <c r="C6" s="60"/>
      <c r="D6" s="60"/>
      <c r="E6" s="60"/>
    </row>
    <row r="7" spans="1:6" s="54" customFormat="1" x14ac:dyDescent="0.2">
      <c r="A7" s="60"/>
      <c r="B7" s="60"/>
      <c r="C7" s="60"/>
      <c r="D7" s="60"/>
      <c r="E7" s="60"/>
    </row>
    <row r="8" spans="1:6" x14ac:dyDescent="0.2">
      <c r="E8" s="84">
        <v>2023</v>
      </c>
    </row>
    <row r="9" spans="1:6" s="52" customFormat="1" ht="25.5" x14ac:dyDescent="0.2">
      <c r="A9" s="62" t="s">
        <v>121</v>
      </c>
      <c r="C9" s="63" t="s">
        <v>3</v>
      </c>
      <c r="E9" s="62" t="s">
        <v>38</v>
      </c>
    </row>
    <row r="10" spans="1:6" x14ac:dyDescent="0.2">
      <c r="E10" s="65"/>
    </row>
    <row r="11" spans="1:6" x14ac:dyDescent="0.2">
      <c r="C11" s="66" t="s">
        <v>54</v>
      </c>
      <c r="E11" s="65"/>
    </row>
    <row r="13" spans="1:6" x14ac:dyDescent="0.2">
      <c r="A13" s="65">
        <v>1</v>
      </c>
      <c r="C13" s="43" t="s">
        <v>53</v>
      </c>
      <c r="E13" s="41">
        <v>5664.5444470322709</v>
      </c>
    </row>
    <row r="14" spans="1:6" x14ac:dyDescent="0.2">
      <c r="A14" s="65">
        <v>2</v>
      </c>
      <c r="C14" s="43" t="s">
        <v>52</v>
      </c>
      <c r="E14" s="41">
        <v>139.57442621911918</v>
      </c>
      <c r="F14" s="43" t="s">
        <v>148</v>
      </c>
    </row>
    <row r="15" spans="1:6" x14ac:dyDescent="0.2">
      <c r="A15" s="65">
        <v>3</v>
      </c>
      <c r="C15" s="43" t="s">
        <v>51</v>
      </c>
      <c r="E15" s="41">
        <v>5.9859878948681509</v>
      </c>
    </row>
    <row r="16" spans="1:6" x14ac:dyDescent="0.2">
      <c r="A16" s="65">
        <v>4</v>
      </c>
      <c r="C16" s="43" t="s">
        <v>12</v>
      </c>
      <c r="E16" s="41">
        <v>63.235617607380561</v>
      </c>
    </row>
    <row r="17" spans="1:6" x14ac:dyDescent="0.2">
      <c r="A17" s="65">
        <v>5</v>
      </c>
      <c r="C17" s="43" t="s">
        <v>11</v>
      </c>
      <c r="E17" s="85" t="s">
        <v>120</v>
      </c>
    </row>
    <row r="18" spans="1:6" x14ac:dyDescent="0.2">
      <c r="A18" s="65"/>
      <c r="E18" s="68"/>
    </row>
    <row r="19" spans="1:6" x14ac:dyDescent="0.2">
      <c r="A19" s="65">
        <v>6</v>
      </c>
      <c r="C19" s="43" t="s">
        <v>50</v>
      </c>
      <c r="E19" s="48">
        <f>SUM(E13:E17)</f>
        <v>5873.3404787536392</v>
      </c>
      <c r="F19" s="43" t="s">
        <v>148</v>
      </c>
    </row>
    <row r="20" spans="1:6" x14ac:dyDescent="0.2">
      <c r="A20" s="65"/>
      <c r="E20" s="68"/>
    </row>
    <row r="21" spans="1:6" x14ac:dyDescent="0.2">
      <c r="A21" s="65"/>
      <c r="C21" s="66" t="s">
        <v>49</v>
      </c>
      <c r="E21" s="68"/>
    </row>
    <row r="22" spans="1:6" x14ac:dyDescent="0.2">
      <c r="A22" s="65"/>
      <c r="E22" s="68"/>
    </row>
    <row r="23" spans="1:6" x14ac:dyDescent="0.2">
      <c r="A23" s="65">
        <v>7</v>
      </c>
      <c r="C23" s="43" t="s">
        <v>18</v>
      </c>
      <c r="E23" s="41">
        <v>3047.2545932410221</v>
      </c>
    </row>
    <row r="24" spans="1:6" x14ac:dyDescent="0.2">
      <c r="A24" s="65">
        <v>8</v>
      </c>
      <c r="C24" s="43" t="s">
        <v>48</v>
      </c>
      <c r="E24" s="41">
        <v>1021.6960457520001</v>
      </c>
      <c r="F24" s="43" t="s">
        <v>148</v>
      </c>
    </row>
    <row r="25" spans="1:6" x14ac:dyDescent="0.2">
      <c r="A25" s="65">
        <v>9</v>
      </c>
      <c r="C25" s="43" t="s">
        <v>47</v>
      </c>
      <c r="E25" s="41">
        <v>725.27624702082414</v>
      </c>
      <c r="F25" s="43" t="s">
        <v>148</v>
      </c>
    </row>
    <row r="26" spans="1:6" x14ac:dyDescent="0.2">
      <c r="A26" s="65">
        <v>10</v>
      </c>
      <c r="C26" s="43" t="s">
        <v>15</v>
      </c>
      <c r="E26" s="41">
        <v>4.0434999999999999</v>
      </c>
    </row>
    <row r="27" spans="1:6" x14ac:dyDescent="0.2">
      <c r="A27" s="65">
        <v>11</v>
      </c>
      <c r="C27" s="43" t="s">
        <v>14</v>
      </c>
      <c r="E27" s="41">
        <v>122.51910414416001</v>
      </c>
    </row>
    <row r="28" spans="1:6" x14ac:dyDescent="0.2">
      <c r="A28" s="65"/>
      <c r="E28" s="68"/>
    </row>
    <row r="29" spans="1:6" x14ac:dyDescent="0.2">
      <c r="A29" s="65">
        <v>12</v>
      </c>
      <c r="C29" s="43" t="s">
        <v>19</v>
      </c>
      <c r="E29" s="48">
        <f>SUM(E23:E27)</f>
        <v>4920.7894901580066</v>
      </c>
      <c r="F29" s="43" t="s">
        <v>148</v>
      </c>
    </row>
    <row r="30" spans="1:6" x14ac:dyDescent="0.2">
      <c r="A30" s="65"/>
      <c r="E30" s="41"/>
    </row>
    <row r="31" spans="1:6" x14ac:dyDescent="0.2">
      <c r="A31" s="65">
        <v>13</v>
      </c>
      <c r="C31" s="43" t="s">
        <v>46</v>
      </c>
      <c r="E31" s="48">
        <f>E19-E29</f>
        <v>952.55098859563259</v>
      </c>
      <c r="F31" s="43" t="s">
        <v>148</v>
      </c>
    </row>
    <row r="32" spans="1:6" x14ac:dyDescent="0.2">
      <c r="A32" s="65"/>
      <c r="E32" s="41"/>
    </row>
    <row r="33" spans="1:6" x14ac:dyDescent="0.2">
      <c r="A33" s="65">
        <v>14</v>
      </c>
      <c r="C33" s="43" t="s">
        <v>45</v>
      </c>
      <c r="E33" s="48">
        <v>-42.148492527960002</v>
      </c>
      <c r="F33" s="43" t="s">
        <v>148</v>
      </c>
    </row>
    <row r="34" spans="1:6" x14ac:dyDescent="0.2">
      <c r="A34" s="65"/>
      <c r="E34" s="48"/>
    </row>
    <row r="35" spans="1:6" ht="13.5" thickBot="1" x14ac:dyDescent="0.25">
      <c r="A35" s="65">
        <v>15</v>
      </c>
      <c r="C35" s="43" t="s">
        <v>28</v>
      </c>
      <c r="E35" s="69">
        <f>E31+E33</f>
        <v>910.40249606767259</v>
      </c>
      <c r="F35" s="43" t="s">
        <v>148</v>
      </c>
    </row>
    <row r="36" spans="1:6" ht="13.5" thickTop="1" x14ac:dyDescent="0.2">
      <c r="A36" s="65"/>
      <c r="E36" s="68"/>
    </row>
  </sheetData>
  <pageMargins left="0.7" right="0.7" top="0.75" bottom="0.75" header="0.3" footer="0.3"/>
  <pageSetup firstPageNumber="20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6E67-8331-4EA7-BB22-D86EB3385EFC}">
  <sheetPr>
    <pageSetUpPr fitToPage="1"/>
  </sheetPr>
  <dimension ref="A5:H43"/>
  <sheetViews>
    <sheetView view="pageLayout" zoomScaleNormal="100" workbookViewId="0">
      <selection activeCell="A2" sqref="A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1.140625" style="2" customWidth="1"/>
    <col min="7" max="7" width="10.140625" style="2" customWidth="1"/>
    <col min="8" max="8" width="10.5703125" style="2" customWidth="1"/>
    <col min="9" max="16384" width="101.140625" style="1"/>
  </cols>
  <sheetData>
    <row r="5" spans="1:8" s="10" customFormat="1" x14ac:dyDescent="0.2">
      <c r="A5" s="11"/>
      <c r="B5" s="11"/>
      <c r="C5" s="11"/>
      <c r="D5" s="11"/>
      <c r="E5" s="11"/>
      <c r="F5" s="24"/>
      <c r="G5" s="24"/>
      <c r="H5" s="24"/>
    </row>
    <row r="6" spans="1:8" s="10" customFormat="1" x14ac:dyDescent="0.2">
      <c r="A6" s="11" t="s">
        <v>111</v>
      </c>
      <c r="B6" s="11"/>
      <c r="C6" s="11"/>
      <c r="D6" s="11"/>
      <c r="E6" s="11"/>
      <c r="F6" s="24"/>
      <c r="G6" s="24"/>
      <c r="H6" s="24"/>
    </row>
    <row r="7" spans="1:8" s="10" customFormat="1" x14ac:dyDescent="0.2">
      <c r="A7" s="11"/>
      <c r="B7" s="11"/>
      <c r="C7" s="11"/>
      <c r="D7" s="11"/>
      <c r="E7" s="11"/>
      <c r="F7" s="24"/>
      <c r="G7" s="24"/>
      <c r="H7" s="24"/>
    </row>
    <row r="8" spans="1:8" x14ac:dyDescent="0.2">
      <c r="E8" s="58" t="s">
        <v>84</v>
      </c>
      <c r="F8" s="58"/>
    </row>
    <row r="9" spans="1:8" s="23" customFormat="1" ht="25.5" customHeight="1" x14ac:dyDescent="0.2">
      <c r="E9" s="22" t="s">
        <v>119</v>
      </c>
      <c r="F9" s="22" t="s">
        <v>44</v>
      </c>
      <c r="G9" s="22" t="s">
        <v>43</v>
      </c>
      <c r="H9" s="22" t="s">
        <v>42</v>
      </c>
    </row>
    <row r="10" spans="1:8" s="23" customFormat="1" x14ac:dyDescent="0.2">
      <c r="E10" s="22" t="s">
        <v>41</v>
      </c>
      <c r="F10" s="22" t="s">
        <v>40</v>
      </c>
      <c r="G10" s="22" t="s">
        <v>40</v>
      </c>
      <c r="H10" s="22" t="s">
        <v>40</v>
      </c>
    </row>
    <row r="11" spans="1:8" s="7" customFormat="1" ht="25.5" x14ac:dyDescent="0.2">
      <c r="A11" s="8" t="s">
        <v>121</v>
      </c>
      <c r="C11" s="9" t="s">
        <v>39</v>
      </c>
      <c r="E11" s="8" t="s">
        <v>76</v>
      </c>
      <c r="F11" s="8" t="s">
        <v>76</v>
      </c>
      <c r="G11" s="8" t="s">
        <v>76</v>
      </c>
      <c r="H11" s="8" t="s">
        <v>76</v>
      </c>
    </row>
    <row r="12" spans="1:8" s="7" customFormat="1" ht="12.95" customHeight="1" x14ac:dyDescent="0.2">
      <c r="A12" s="22"/>
      <c r="E12" s="22" t="s">
        <v>36</v>
      </c>
      <c r="F12" s="22" t="s">
        <v>35</v>
      </c>
      <c r="G12" s="22" t="s">
        <v>34</v>
      </c>
      <c r="H12" s="22" t="s">
        <v>33</v>
      </c>
    </row>
    <row r="13" spans="1:8" ht="12.95" customHeight="1" x14ac:dyDescent="0.2">
      <c r="E13" s="2"/>
    </row>
    <row r="14" spans="1:8" x14ac:dyDescent="0.2">
      <c r="C14" s="4" t="s">
        <v>32</v>
      </c>
      <c r="E14" s="2"/>
    </row>
    <row r="16" spans="1:8" x14ac:dyDescent="0.2">
      <c r="A16" s="2">
        <v>1</v>
      </c>
      <c r="C16" s="1" t="s">
        <v>81</v>
      </c>
      <c r="E16" s="6">
        <v>8001.9711439940438</v>
      </c>
      <c r="F16" s="18">
        <v>60.9</v>
      </c>
      <c r="G16" s="18">
        <v>4.45</v>
      </c>
      <c r="H16" s="21">
        <f>F16*G16/100</f>
        <v>2.7100499999999998</v>
      </c>
    </row>
    <row r="17" spans="1:8" x14ac:dyDescent="0.2">
      <c r="A17" s="2">
        <v>2</v>
      </c>
      <c r="C17" s="1" t="s">
        <v>31</v>
      </c>
      <c r="E17" s="6">
        <v>406.96437531944684</v>
      </c>
      <c r="F17" s="18">
        <v>3.1</v>
      </c>
      <c r="G17" s="18">
        <v>2.04</v>
      </c>
      <c r="H17" s="21">
        <f>F17*G17/100</f>
        <v>6.3240000000000005E-2</v>
      </c>
    </row>
    <row r="18" spans="1:8" x14ac:dyDescent="0.2">
      <c r="A18" s="2"/>
      <c r="E18" s="5"/>
    </row>
    <row r="19" spans="1:8" x14ac:dyDescent="0.2">
      <c r="A19" s="2">
        <v>3</v>
      </c>
      <c r="C19" s="1" t="s">
        <v>30</v>
      </c>
      <c r="E19" s="13">
        <f>E16+E17</f>
        <v>8408.9355193134907</v>
      </c>
      <c r="F19" s="20">
        <f>F16+F17</f>
        <v>64</v>
      </c>
      <c r="H19" s="19">
        <f>H16+H17</f>
        <v>2.7732899999999998</v>
      </c>
    </row>
    <row r="20" spans="1:8" x14ac:dyDescent="0.2">
      <c r="A20" s="2"/>
      <c r="E20" s="5"/>
    </row>
    <row r="21" spans="1:8" x14ac:dyDescent="0.2">
      <c r="A21" s="2">
        <v>4</v>
      </c>
      <c r="C21" s="4" t="s">
        <v>25</v>
      </c>
      <c r="E21" s="6">
        <v>4730</v>
      </c>
      <c r="F21" s="18">
        <v>36</v>
      </c>
      <c r="G21" s="46">
        <v>8.98</v>
      </c>
      <c r="H21" s="21">
        <f>F21*G21/100</f>
        <v>3.2328000000000001</v>
      </c>
    </row>
    <row r="22" spans="1:8" x14ac:dyDescent="0.2">
      <c r="A22" s="2"/>
      <c r="E22" s="5"/>
    </row>
    <row r="23" spans="1:8" ht="13.5" thickBot="1" x14ac:dyDescent="0.25">
      <c r="A23" s="2">
        <v>6</v>
      </c>
      <c r="C23" s="1" t="s">
        <v>7</v>
      </c>
      <c r="E23" s="12">
        <f>E19+E21+0.1</f>
        <v>13139.035519313491</v>
      </c>
      <c r="F23" s="17">
        <f>F19+F21</f>
        <v>100</v>
      </c>
      <c r="H23" s="16">
        <f>H19+H21</f>
        <v>6.0060900000000004</v>
      </c>
    </row>
    <row r="24" spans="1:8" ht="13.5" thickTop="1" x14ac:dyDescent="0.2">
      <c r="A24" s="2"/>
      <c r="E24" s="5"/>
    </row>
    <row r="25" spans="1:8" x14ac:dyDescent="0.2">
      <c r="A25" s="2">
        <v>7</v>
      </c>
      <c r="C25" s="1" t="s">
        <v>22</v>
      </c>
      <c r="E25" s="6">
        <v>13139</v>
      </c>
    </row>
    <row r="26" spans="1:8" x14ac:dyDescent="0.2">
      <c r="A26" s="2">
        <v>8</v>
      </c>
      <c r="C26" s="1" t="s">
        <v>28</v>
      </c>
      <c r="E26" s="6">
        <v>859.9</v>
      </c>
    </row>
    <row r="27" spans="1:8" x14ac:dyDescent="0.2">
      <c r="A27" s="2">
        <v>9</v>
      </c>
      <c r="C27" s="1" t="s">
        <v>75</v>
      </c>
      <c r="E27" s="29">
        <v>6.5449999999999994E-2</v>
      </c>
    </row>
    <row r="28" spans="1:8" x14ac:dyDescent="0.2">
      <c r="A28" s="2">
        <v>10</v>
      </c>
      <c r="C28" s="1" t="s">
        <v>95</v>
      </c>
      <c r="E28" s="29">
        <v>5.3899999999999998E-3</v>
      </c>
    </row>
    <row r="29" spans="1:8" x14ac:dyDescent="0.2">
      <c r="A29" s="2">
        <v>11</v>
      </c>
      <c r="C29" s="1" t="s">
        <v>105</v>
      </c>
      <c r="E29" s="27">
        <v>70.7</v>
      </c>
    </row>
    <row r="30" spans="1:8" x14ac:dyDescent="0.2">
      <c r="A30" s="2">
        <v>12</v>
      </c>
      <c r="C30" s="1" t="s">
        <v>104</v>
      </c>
      <c r="E30" s="27">
        <v>96.2</v>
      </c>
    </row>
    <row r="31" spans="1:8" x14ac:dyDescent="0.2">
      <c r="A31" s="2">
        <v>13</v>
      </c>
      <c r="C31" s="1" t="s">
        <v>26</v>
      </c>
      <c r="E31" s="28">
        <v>4779.8</v>
      </c>
    </row>
    <row r="32" spans="1:8" x14ac:dyDescent="0.2">
      <c r="A32" s="2">
        <v>14</v>
      </c>
      <c r="C32" s="1" t="s">
        <v>6</v>
      </c>
      <c r="E32" s="28">
        <v>4683.6000000000004</v>
      </c>
    </row>
    <row r="33" spans="1:8" x14ac:dyDescent="0.2">
      <c r="A33" s="2">
        <v>15</v>
      </c>
      <c r="C33" s="1" t="s">
        <v>106</v>
      </c>
      <c r="E33" s="27">
        <v>96.2</v>
      </c>
    </row>
    <row r="34" spans="1:8" x14ac:dyDescent="0.2">
      <c r="A34" s="2"/>
      <c r="E34" s="27"/>
    </row>
    <row r="35" spans="1:8" x14ac:dyDescent="0.2">
      <c r="A35" s="2"/>
      <c r="C35" s="4" t="s">
        <v>25</v>
      </c>
      <c r="E35" s="27"/>
    </row>
    <row r="36" spans="1:8" x14ac:dyDescent="0.2">
      <c r="A36" s="2"/>
      <c r="E36" s="27"/>
    </row>
    <row r="37" spans="1:8" x14ac:dyDescent="0.2">
      <c r="A37" s="2">
        <v>16</v>
      </c>
      <c r="C37" s="1" t="s">
        <v>113</v>
      </c>
      <c r="E37" s="47">
        <f>8.98%</f>
        <v>8.9800000000000005E-2</v>
      </c>
    </row>
    <row r="38" spans="1:8" x14ac:dyDescent="0.2">
      <c r="A38" s="2">
        <v>17</v>
      </c>
      <c r="C38" s="1" t="s">
        <v>112</v>
      </c>
      <c r="E38" s="29">
        <v>0.10475</v>
      </c>
      <c r="F38" s="44"/>
      <c r="G38" s="45"/>
      <c r="H38" s="45"/>
    </row>
    <row r="39" spans="1:8" x14ac:dyDescent="0.2">
      <c r="A39" s="2">
        <v>18</v>
      </c>
      <c r="C39" s="1" t="s">
        <v>114</v>
      </c>
      <c r="E39" s="29">
        <f>E38-E37</f>
        <v>1.4949999999999991E-2</v>
      </c>
      <c r="G39" s="15"/>
    </row>
    <row r="41" spans="1:8" x14ac:dyDescent="0.2">
      <c r="A41" s="4" t="s">
        <v>147</v>
      </c>
    </row>
    <row r="42" spans="1:8" x14ac:dyDescent="0.2">
      <c r="A42" s="3" t="s">
        <v>0</v>
      </c>
      <c r="C42" s="39" t="s">
        <v>115</v>
      </c>
    </row>
    <row r="43" spans="1:8" x14ac:dyDescent="0.2">
      <c r="C43" s="39"/>
    </row>
  </sheetData>
  <mergeCells count="1">
    <mergeCell ref="E8:F8"/>
  </mergeCells>
  <pageMargins left="0.7" right="0.7" top="0.75" bottom="0.75" header="0.3" footer="0.3"/>
  <pageSetup scale="99" firstPageNumber="2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6F30-E56B-4386-BE47-41C8A1ADBD8E}">
  <dimension ref="A6:F31"/>
  <sheetViews>
    <sheetView tabSelected="1" view="pageLayout" zoomScaleNormal="100" workbookViewId="0">
      <selection sqref="A1:XFD1048576"/>
    </sheetView>
  </sheetViews>
  <sheetFormatPr defaultColWidth="101.140625" defaultRowHeight="12.75" x14ac:dyDescent="0.2"/>
  <cols>
    <col min="1" max="1" width="5.85546875" style="43" bestFit="1" customWidth="1"/>
    <col min="2" max="2" width="1.140625" style="43" customWidth="1"/>
    <col min="3" max="3" width="40.7109375" style="43" customWidth="1"/>
    <col min="4" max="4" width="1.140625" style="43" customWidth="1"/>
    <col min="5" max="5" width="13.85546875" style="43" customWidth="1"/>
    <col min="6" max="6" width="6.5703125" style="43" customWidth="1"/>
    <col min="7" max="16384" width="101.140625" style="43"/>
  </cols>
  <sheetData>
    <row r="6" spans="1:6" s="54" customFormat="1" x14ac:dyDescent="0.2">
      <c r="A6" s="60" t="s">
        <v>68</v>
      </c>
      <c r="B6" s="60"/>
      <c r="C6" s="60"/>
      <c r="D6" s="60"/>
      <c r="E6" s="60"/>
    </row>
    <row r="8" spans="1:6" s="66" customFormat="1" x14ac:dyDescent="0.2">
      <c r="E8" s="84">
        <v>2023</v>
      </c>
    </row>
    <row r="9" spans="1:6" s="52" customFormat="1" ht="25.5" x14ac:dyDescent="0.2">
      <c r="A9" s="62" t="s">
        <v>121</v>
      </c>
      <c r="C9" s="63" t="s">
        <v>3</v>
      </c>
      <c r="E9" s="62" t="s">
        <v>38</v>
      </c>
    </row>
    <row r="10" spans="1:6" x14ac:dyDescent="0.2">
      <c r="E10" s="65"/>
    </row>
    <row r="11" spans="1:6" x14ac:dyDescent="0.2">
      <c r="C11" s="66" t="s">
        <v>67</v>
      </c>
      <c r="E11" s="65"/>
    </row>
    <row r="13" spans="1:6" x14ac:dyDescent="0.2">
      <c r="A13" s="65">
        <v>1</v>
      </c>
      <c r="C13" s="43" t="s">
        <v>66</v>
      </c>
      <c r="E13" s="41">
        <v>23874.754886331408</v>
      </c>
      <c r="F13" s="43" t="s">
        <v>148</v>
      </c>
    </row>
    <row r="14" spans="1:6" x14ac:dyDescent="0.2">
      <c r="A14" s="65">
        <v>2</v>
      </c>
      <c r="C14" s="43" t="s">
        <v>65</v>
      </c>
      <c r="E14" s="41">
        <v>-8924.0526662553475</v>
      </c>
      <c r="F14" s="43" t="s">
        <v>148</v>
      </c>
    </row>
    <row r="15" spans="1:6" x14ac:dyDescent="0.2">
      <c r="A15" s="65"/>
      <c r="E15" s="41"/>
    </row>
    <row r="16" spans="1:6" x14ac:dyDescent="0.2">
      <c r="A16" s="65">
        <v>3</v>
      </c>
      <c r="C16" s="43" t="s">
        <v>64</v>
      </c>
      <c r="E16" s="48">
        <v>14950.70222007606</v>
      </c>
      <c r="F16" s="43" t="s">
        <v>148</v>
      </c>
    </row>
    <row r="17" spans="1:6" x14ac:dyDescent="0.2">
      <c r="A17" s="65"/>
      <c r="E17" s="41"/>
    </row>
    <row r="18" spans="1:6" x14ac:dyDescent="0.2">
      <c r="A18" s="65"/>
      <c r="C18" s="66" t="s">
        <v>63</v>
      </c>
      <c r="E18" s="41"/>
    </row>
    <row r="19" spans="1:6" x14ac:dyDescent="0.2">
      <c r="A19" s="65"/>
      <c r="E19" s="41"/>
    </row>
    <row r="20" spans="1:6" x14ac:dyDescent="0.2">
      <c r="A20" s="65">
        <v>4</v>
      </c>
      <c r="C20" s="43" t="s">
        <v>62</v>
      </c>
      <c r="E20" s="41">
        <v>101.47022406104446</v>
      </c>
    </row>
    <row r="21" spans="1:6" x14ac:dyDescent="0.2">
      <c r="A21" s="65">
        <v>5</v>
      </c>
      <c r="C21" s="43" t="s">
        <v>97</v>
      </c>
      <c r="E21" s="41">
        <v>-63.953247420895451</v>
      </c>
    </row>
    <row r="22" spans="1:6" x14ac:dyDescent="0.2">
      <c r="A22" s="65">
        <v>6</v>
      </c>
      <c r="C22" s="43" t="s">
        <v>61</v>
      </c>
      <c r="E22" s="41">
        <v>4.7520337099350671</v>
      </c>
    </row>
    <row r="23" spans="1:6" x14ac:dyDescent="0.2">
      <c r="A23" s="65">
        <v>7</v>
      </c>
      <c r="C23" s="43" t="s">
        <v>87</v>
      </c>
      <c r="E23" s="41">
        <v>-17.046614449166665</v>
      </c>
    </row>
    <row r="24" spans="1:6" x14ac:dyDescent="0.2">
      <c r="A24" s="65">
        <v>8</v>
      </c>
      <c r="C24" s="43" t="s">
        <v>59</v>
      </c>
      <c r="E24" s="41">
        <v>59.5</v>
      </c>
    </row>
    <row r="25" spans="1:6" x14ac:dyDescent="0.2">
      <c r="A25" s="65">
        <v>9</v>
      </c>
      <c r="C25" s="43" t="s">
        <v>58</v>
      </c>
      <c r="E25" s="41">
        <v>580.64991062787124</v>
      </c>
    </row>
    <row r="26" spans="1:6" x14ac:dyDescent="0.2">
      <c r="A26" s="65">
        <v>10</v>
      </c>
      <c r="C26" s="43" t="s">
        <v>98</v>
      </c>
      <c r="E26" s="41">
        <v>24</v>
      </c>
      <c r="F26" s="43" t="s">
        <v>148</v>
      </c>
    </row>
    <row r="27" spans="1:6" x14ac:dyDescent="0.2">
      <c r="A27" s="65"/>
      <c r="E27" s="41"/>
    </row>
    <row r="28" spans="1:6" x14ac:dyDescent="0.2">
      <c r="A28" s="65">
        <v>11</v>
      </c>
      <c r="C28" s="43" t="s">
        <v>57</v>
      </c>
      <c r="E28" s="48">
        <f>SUM(E20:E26)</f>
        <v>689.37230652878861</v>
      </c>
      <c r="F28" s="43" t="s">
        <v>148</v>
      </c>
    </row>
    <row r="29" spans="1:6" x14ac:dyDescent="0.2">
      <c r="A29" s="65"/>
      <c r="E29" s="41"/>
    </row>
    <row r="30" spans="1:6" ht="13.5" thickBot="1" x14ac:dyDescent="0.25">
      <c r="A30" s="65">
        <v>12</v>
      </c>
      <c r="C30" s="43" t="s">
        <v>56</v>
      </c>
      <c r="E30" s="69">
        <f>E16+E28</f>
        <v>15640.074526604849</v>
      </c>
      <c r="F30" s="43" t="s">
        <v>148</v>
      </c>
    </row>
    <row r="31" spans="1:6" ht="13.5" thickTop="1" x14ac:dyDescent="0.2"/>
  </sheetData>
  <pageMargins left="0.7" right="0.7" top="0.75" bottom="0.75" header="0.3" footer="0.3"/>
  <pageSetup firstPageNumber="21" orientation="portrait" useFirstPageNumber="1" r:id="rId1"/>
  <headerFooter>
    <oddHeader>&amp;R&amp;"Arial,Regular"&amp;10Updated: 2023-03-08
EB-2022-0200
Exhibit 6
Tab 1
Schedule 2
Attachment 4
Page &amp;P of 21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8EC3-F2C4-4BB1-8EC8-2B7BE8025B2B}">
  <dimension ref="A6:E36"/>
  <sheetViews>
    <sheetView view="pageLayout" topLeftCell="A19" zoomScaleNormal="100" workbookViewId="0">
      <selection activeCell="C12" sqref="C1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4.8554687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85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5">
        <v>2019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4631.5</v>
      </c>
    </row>
    <row r="14" spans="1:5" x14ac:dyDescent="0.2">
      <c r="A14" s="2">
        <v>2</v>
      </c>
      <c r="C14" s="1" t="s">
        <v>52</v>
      </c>
      <c r="E14" s="6">
        <v>142.19999999999999</v>
      </c>
    </row>
    <row r="15" spans="1:5" x14ac:dyDescent="0.2">
      <c r="A15" s="2">
        <v>3</v>
      </c>
      <c r="C15" s="1" t="s">
        <v>51</v>
      </c>
      <c r="E15" s="6">
        <v>6</v>
      </c>
    </row>
    <row r="16" spans="1:5" x14ac:dyDescent="0.2">
      <c r="A16" s="2">
        <v>4</v>
      </c>
      <c r="C16" s="1" t="s">
        <v>12</v>
      </c>
      <c r="E16" s="6">
        <v>49.6</v>
      </c>
    </row>
    <row r="17" spans="1:5" x14ac:dyDescent="0.2">
      <c r="A17" s="2">
        <v>5</v>
      </c>
      <c r="C17" s="1" t="s">
        <v>11</v>
      </c>
      <c r="E17" s="6">
        <v>-1.8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v>4827.6000000000004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2265.3000000000002</v>
      </c>
    </row>
    <row r="24" spans="1:5" x14ac:dyDescent="0.2">
      <c r="A24" s="2">
        <v>8</v>
      </c>
      <c r="C24" s="1" t="s">
        <v>48</v>
      </c>
      <c r="E24" s="6">
        <v>914.6</v>
      </c>
    </row>
    <row r="25" spans="1:5" x14ac:dyDescent="0.2">
      <c r="A25" s="2">
        <v>9</v>
      </c>
      <c r="C25" s="1" t="s">
        <v>47</v>
      </c>
      <c r="E25" s="6">
        <v>601.70000000000005</v>
      </c>
    </row>
    <row r="26" spans="1:5" x14ac:dyDescent="0.2">
      <c r="A26" s="2">
        <v>10</v>
      </c>
      <c r="C26" s="1" t="s">
        <v>15</v>
      </c>
      <c r="E26" s="6">
        <v>4.7</v>
      </c>
    </row>
    <row r="27" spans="1:5" x14ac:dyDescent="0.2">
      <c r="A27" s="2">
        <v>11</v>
      </c>
      <c r="C27" s="1" t="s">
        <v>14</v>
      </c>
      <c r="E27" s="6">
        <v>121.4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v>3907.8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v>919.70000000000016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-59.9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v>859.9000000000002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AA02-1E36-4392-8571-6359CC7C0542}">
  <dimension ref="A6:E31"/>
  <sheetViews>
    <sheetView view="pageLayout" zoomScaleNormal="100" workbookViewId="0">
      <selection activeCell="C14" sqref="C14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6.4257812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86</v>
      </c>
      <c r="B6" s="11"/>
      <c r="C6" s="11"/>
      <c r="D6" s="11"/>
      <c r="E6" s="11"/>
    </row>
    <row r="8" spans="1:5" s="4" customFormat="1" x14ac:dyDescent="0.2">
      <c r="E8" s="25">
        <v>2019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19765.5</v>
      </c>
    </row>
    <row r="14" spans="1:5" x14ac:dyDescent="0.2">
      <c r="A14" s="2">
        <v>2</v>
      </c>
      <c r="C14" s="1" t="s">
        <v>65</v>
      </c>
      <c r="E14" s="6">
        <v>-7188.8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12576.7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74.875959030896496</v>
      </c>
    </row>
    <row r="21" spans="1:5" x14ac:dyDescent="0.2">
      <c r="A21" s="2">
        <v>5</v>
      </c>
      <c r="C21" s="1" t="s">
        <v>79</v>
      </c>
      <c r="E21" s="6">
        <v>-91.012256328749999</v>
      </c>
    </row>
    <row r="22" spans="1:5" x14ac:dyDescent="0.2">
      <c r="A22" s="2">
        <v>6</v>
      </c>
      <c r="C22" s="1" t="s">
        <v>61</v>
      </c>
      <c r="E22" s="6">
        <v>5.5795319147681974</v>
      </c>
    </row>
    <row r="23" spans="1:5" x14ac:dyDescent="0.2">
      <c r="A23" s="2">
        <v>7</v>
      </c>
      <c r="C23" s="1" t="s">
        <v>60</v>
      </c>
      <c r="E23" s="6">
        <v>-30.244567503749998</v>
      </c>
    </row>
    <row r="24" spans="1:5" x14ac:dyDescent="0.2">
      <c r="A24" s="2">
        <v>8</v>
      </c>
      <c r="C24" s="1" t="s">
        <v>59</v>
      </c>
      <c r="E24" s="6">
        <v>56.211107630000001</v>
      </c>
    </row>
    <row r="25" spans="1:5" x14ac:dyDescent="0.2">
      <c r="A25" s="2">
        <v>9</v>
      </c>
      <c r="C25" s="1" t="s">
        <v>58</v>
      </c>
      <c r="E25" s="6">
        <v>521.97638418416659</v>
      </c>
    </row>
    <row r="26" spans="1:5" x14ac:dyDescent="0.2">
      <c r="A26" s="2">
        <v>10</v>
      </c>
      <c r="C26" s="1" t="s">
        <v>78</v>
      </c>
      <c r="E26" s="6">
        <v>24.875589999999999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562.26174892733127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13138.961748927331</v>
      </c>
    </row>
    <row r="31" spans="1:5" ht="13.5" thickTop="1" x14ac:dyDescent="0.2"/>
  </sheetData>
  <pageMargins left="0.7" right="0.7" top="0.75" bottom="0.75" header="0.3" footer="0.3"/>
  <pageSetup firstPageNumber="4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8D20-DDED-4521-8A4F-08264D702C55}">
  <sheetPr>
    <pageSetUpPr fitToPage="1"/>
  </sheetPr>
  <dimension ref="A5:G56"/>
  <sheetViews>
    <sheetView view="pageLayout" zoomScaleNormal="100" workbookViewId="0">
      <selection activeCell="C10" sqref="C10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30" style="7" customWidth="1"/>
    <col min="4" max="4" width="1.140625" style="1" customWidth="1"/>
    <col min="5" max="5" width="34" style="10" customWidth="1"/>
    <col min="6" max="6" width="1.140625" style="1" customWidth="1"/>
    <col min="7" max="7" width="13.85546875" style="1" customWidth="1"/>
    <col min="8" max="16384" width="101.140625" style="1"/>
  </cols>
  <sheetData>
    <row r="5" spans="1:7" s="10" customFormat="1" x14ac:dyDescent="0.2">
      <c r="A5" s="11"/>
      <c r="B5" s="11"/>
      <c r="C5" s="50"/>
      <c r="D5" s="11"/>
      <c r="E5" s="53"/>
      <c r="F5" s="11"/>
      <c r="G5" s="11"/>
    </row>
    <row r="6" spans="1:7" s="10" customFormat="1" x14ac:dyDescent="0.2">
      <c r="A6" s="56" t="s">
        <v>109</v>
      </c>
      <c r="B6" s="56"/>
      <c r="C6" s="56"/>
      <c r="D6" s="56"/>
      <c r="E6" s="56"/>
      <c r="F6" s="56"/>
      <c r="G6" s="56"/>
    </row>
    <row r="7" spans="1:7" s="10" customFormat="1" x14ac:dyDescent="0.2">
      <c r="A7" s="11"/>
      <c r="B7" s="11"/>
      <c r="C7" s="50"/>
      <c r="D7" s="11"/>
      <c r="E7" s="53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51" t="s">
        <v>2</v>
      </c>
      <c r="G8" s="8" t="s">
        <v>108</v>
      </c>
    </row>
    <row r="9" spans="1:7" x14ac:dyDescent="0.2">
      <c r="G9" s="2"/>
    </row>
    <row r="10" spans="1:7" x14ac:dyDescent="0.2">
      <c r="C10" s="23" t="s">
        <v>23</v>
      </c>
      <c r="D10" s="4"/>
      <c r="E10" s="53"/>
      <c r="G10" s="2"/>
    </row>
    <row r="12" spans="1:7" x14ac:dyDescent="0.2">
      <c r="A12" s="2">
        <v>1</v>
      </c>
      <c r="C12" s="7" t="s">
        <v>22</v>
      </c>
      <c r="E12" s="10" t="s">
        <v>123</v>
      </c>
      <c r="G12" s="6">
        <f>'Sheet 8'!E30</f>
        <v>13562.016361964925</v>
      </c>
    </row>
    <row r="13" spans="1:7" x14ac:dyDescent="0.2">
      <c r="A13" s="2">
        <v>2</v>
      </c>
      <c r="C13" s="7" t="s">
        <v>74</v>
      </c>
      <c r="E13" s="54" t="s">
        <v>140</v>
      </c>
      <c r="G13" s="14">
        <f>'Sheet 6'!H22/100</f>
        <v>5.8421919999999988E-2</v>
      </c>
    </row>
    <row r="14" spans="1:7" x14ac:dyDescent="0.2">
      <c r="A14" s="2">
        <v>3</v>
      </c>
      <c r="C14" s="7" t="s">
        <v>20</v>
      </c>
      <c r="G14" s="13">
        <f>G12*G13</f>
        <v>792.31903493740572</v>
      </c>
    </row>
    <row r="15" spans="1:7" ht="12.95" customHeight="1" x14ac:dyDescent="0.2">
      <c r="A15" s="2"/>
      <c r="G15" s="5"/>
    </row>
    <row r="16" spans="1:7" x14ac:dyDescent="0.2">
      <c r="A16" s="2"/>
      <c r="C16" s="23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7" t="s">
        <v>18</v>
      </c>
      <c r="E18" s="10" t="s">
        <v>125</v>
      </c>
      <c r="G18" s="6">
        <v>1781.3</v>
      </c>
    </row>
    <row r="19" spans="1:7" x14ac:dyDescent="0.2">
      <c r="A19" s="2">
        <v>5</v>
      </c>
      <c r="C19" s="7" t="s">
        <v>17</v>
      </c>
      <c r="E19" s="10" t="s">
        <v>126</v>
      </c>
      <c r="G19" s="6">
        <v>948.4</v>
      </c>
    </row>
    <row r="20" spans="1:7" x14ac:dyDescent="0.2">
      <c r="A20" s="2">
        <v>6</v>
      </c>
      <c r="C20" s="7" t="s">
        <v>16</v>
      </c>
      <c r="E20" s="54" t="s">
        <v>127</v>
      </c>
      <c r="G20" s="6">
        <v>618.20000000000005</v>
      </c>
    </row>
    <row r="21" spans="1:7" x14ac:dyDescent="0.2">
      <c r="A21" s="2">
        <v>7</v>
      </c>
      <c r="C21" s="7" t="s">
        <v>15</v>
      </c>
      <c r="E21" s="54"/>
      <c r="G21" s="6">
        <v>5.4</v>
      </c>
    </row>
    <row r="22" spans="1:7" x14ac:dyDescent="0.2">
      <c r="A22" s="2">
        <v>8</v>
      </c>
      <c r="C22" s="7" t="s">
        <v>14</v>
      </c>
      <c r="E22" s="10" t="s">
        <v>134</v>
      </c>
      <c r="G22" s="6">
        <v>124.6</v>
      </c>
    </row>
    <row r="23" spans="1:7" x14ac:dyDescent="0.2">
      <c r="A23" s="2">
        <v>9</v>
      </c>
      <c r="C23" s="7" t="s">
        <v>7</v>
      </c>
      <c r="G23" s="13">
        <v>3477.7999999999997</v>
      </c>
    </row>
    <row r="24" spans="1:7" x14ac:dyDescent="0.2">
      <c r="A24" s="2"/>
      <c r="G24" s="5"/>
    </row>
    <row r="25" spans="1:7" ht="25.5" x14ac:dyDescent="0.2">
      <c r="A25" s="2"/>
      <c r="C25" s="23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7" t="s">
        <v>12</v>
      </c>
      <c r="E27" s="10" t="s">
        <v>128</v>
      </c>
      <c r="G27" s="6">
        <f>-'Sheet 7'!E16</f>
        <v>-47.7</v>
      </c>
    </row>
    <row r="28" spans="1:7" x14ac:dyDescent="0.2">
      <c r="A28" s="2">
        <v>11</v>
      </c>
      <c r="C28" s="7" t="s">
        <v>11</v>
      </c>
      <c r="E28" s="10" t="s">
        <v>128</v>
      </c>
      <c r="G28" s="6">
        <f>-'Sheet 7'!E17</f>
        <v>-4.5</v>
      </c>
    </row>
    <row r="29" spans="1:7" x14ac:dyDescent="0.2">
      <c r="A29" s="2">
        <v>12</v>
      </c>
      <c r="C29" s="7" t="s">
        <v>7</v>
      </c>
      <c r="G29" s="13">
        <f>SUM(G27:G28)</f>
        <v>-52.2</v>
      </c>
    </row>
    <row r="30" spans="1:7" x14ac:dyDescent="0.2">
      <c r="A30" s="2"/>
      <c r="G30" s="5"/>
    </row>
    <row r="31" spans="1:7" x14ac:dyDescent="0.2">
      <c r="A31" s="2"/>
      <c r="C31" s="23" t="s">
        <v>10</v>
      </c>
      <c r="G31" s="5"/>
    </row>
    <row r="32" spans="1:7" x14ac:dyDescent="0.2">
      <c r="A32" s="2"/>
      <c r="C32" s="23"/>
      <c r="G32" s="5"/>
    </row>
    <row r="33" spans="1:7" x14ac:dyDescent="0.2">
      <c r="A33" s="2">
        <v>13</v>
      </c>
      <c r="C33" s="7" t="s">
        <v>9</v>
      </c>
      <c r="E33" s="10" t="s">
        <v>129</v>
      </c>
      <c r="G33" s="6">
        <v>138.90487428761614</v>
      </c>
    </row>
    <row r="34" spans="1:7" ht="25.5" x14ac:dyDescent="0.2">
      <c r="A34" s="2">
        <v>14</v>
      </c>
      <c r="C34" s="7" t="s">
        <v>8</v>
      </c>
      <c r="E34" s="10" t="s">
        <v>129</v>
      </c>
      <c r="G34" s="6">
        <v>-99.731344016934514</v>
      </c>
    </row>
    <row r="35" spans="1:7" x14ac:dyDescent="0.2">
      <c r="A35" s="2">
        <v>15</v>
      </c>
      <c r="C35" s="7" t="s">
        <v>7</v>
      </c>
      <c r="G35" s="13">
        <f>SUM(G33:G34)</f>
        <v>39.173530270681624</v>
      </c>
    </row>
    <row r="36" spans="1:7" x14ac:dyDescent="0.2">
      <c r="A36" s="2"/>
      <c r="C36" s="23"/>
      <c r="G36" s="5"/>
    </row>
    <row r="37" spans="1:7" x14ac:dyDescent="0.2">
      <c r="A37" s="2"/>
      <c r="C37" s="23" t="s">
        <v>103</v>
      </c>
      <c r="G37" s="5"/>
    </row>
    <row r="38" spans="1:7" x14ac:dyDescent="0.2">
      <c r="A38" s="2"/>
      <c r="C38" s="23"/>
      <c r="G38" s="6"/>
    </row>
    <row r="39" spans="1:7" x14ac:dyDescent="0.2">
      <c r="A39" s="2">
        <v>16</v>
      </c>
      <c r="C39" s="7" t="s">
        <v>104</v>
      </c>
      <c r="E39" s="10" t="s">
        <v>130</v>
      </c>
      <c r="G39" s="6">
        <f>G40/0.735</f>
        <v>13.061224489795919</v>
      </c>
    </row>
    <row r="40" spans="1:7" x14ac:dyDescent="0.2">
      <c r="A40" s="2">
        <v>17</v>
      </c>
      <c r="C40" s="7" t="s">
        <v>105</v>
      </c>
      <c r="E40" s="10" t="s">
        <v>130</v>
      </c>
      <c r="G40" s="6">
        <v>9.6</v>
      </c>
    </row>
    <row r="41" spans="1:7" x14ac:dyDescent="0.2">
      <c r="A41" s="2">
        <v>18</v>
      </c>
      <c r="C41" s="7" t="s">
        <v>7</v>
      </c>
      <c r="G41" s="13">
        <f>G40-G39</f>
        <v>-3.461224489795919</v>
      </c>
    </row>
    <row r="42" spans="1:7" x14ac:dyDescent="0.2">
      <c r="A42" s="2"/>
      <c r="C42" s="23"/>
      <c r="G42" s="6"/>
    </row>
    <row r="43" spans="1:7" ht="13.5" thickBot="1" x14ac:dyDescent="0.25">
      <c r="A43" s="2">
        <v>19</v>
      </c>
      <c r="C43" s="7" t="s">
        <v>6</v>
      </c>
      <c r="G43" s="12">
        <f>G14+G23+G29+G35+G41</f>
        <v>4253.6313407182915</v>
      </c>
    </row>
    <row r="44" spans="1:7" ht="13.5" thickTop="1" x14ac:dyDescent="0.2">
      <c r="A44" s="2"/>
      <c r="C44" s="23"/>
      <c r="G44" s="6"/>
    </row>
    <row r="45" spans="1:7" ht="6.95" customHeight="1" x14ac:dyDescent="0.2">
      <c r="A45" s="2"/>
      <c r="G45" s="6"/>
    </row>
    <row r="46" spans="1:7" x14ac:dyDescent="0.2">
      <c r="A46" s="2"/>
      <c r="C46" s="23" t="s">
        <v>26</v>
      </c>
      <c r="G46" s="6"/>
    </row>
    <row r="47" spans="1:7" x14ac:dyDescent="0.2">
      <c r="A47" s="2"/>
      <c r="G47" s="6"/>
    </row>
    <row r="48" spans="1:7" x14ac:dyDescent="0.2">
      <c r="A48" s="2">
        <v>20</v>
      </c>
      <c r="C48" s="7" t="s">
        <v>5</v>
      </c>
      <c r="D48" s="4"/>
      <c r="E48" s="10" t="s">
        <v>141</v>
      </c>
      <c r="G48" s="6">
        <v>4118.8</v>
      </c>
    </row>
    <row r="49" spans="1:7" ht="25.5" x14ac:dyDescent="0.2">
      <c r="A49" s="2">
        <v>21</v>
      </c>
      <c r="C49" s="7" t="s">
        <v>4</v>
      </c>
      <c r="E49" s="10" t="s">
        <v>131</v>
      </c>
      <c r="G49" s="41">
        <v>147.9</v>
      </c>
    </row>
    <row r="50" spans="1:7" x14ac:dyDescent="0.2">
      <c r="A50" s="2"/>
      <c r="G50" s="6"/>
    </row>
    <row r="51" spans="1:7" ht="13.5" thickBot="1" x14ac:dyDescent="0.25">
      <c r="A51" s="2">
        <v>22</v>
      </c>
      <c r="C51" s="7" t="s">
        <v>92</v>
      </c>
      <c r="G51" s="12">
        <f>SUM(G48:G49)</f>
        <v>4266.7</v>
      </c>
    </row>
    <row r="52" spans="1:7" ht="13.5" thickTop="1" x14ac:dyDescent="0.2">
      <c r="A52" s="2"/>
      <c r="G52" s="5"/>
    </row>
    <row r="53" spans="1:7" ht="25.5" x14ac:dyDescent="0.2">
      <c r="A53" s="2">
        <v>23</v>
      </c>
      <c r="C53" s="7" t="s">
        <v>106</v>
      </c>
      <c r="G53" s="6">
        <f>G51-G43</f>
        <v>13.068659281708278</v>
      </c>
    </row>
    <row r="54" spans="1:7" x14ac:dyDescent="0.2">
      <c r="A54" s="2"/>
      <c r="G54" s="5"/>
    </row>
    <row r="55" spans="1:7" x14ac:dyDescent="0.2">
      <c r="A55" s="4" t="s">
        <v>147</v>
      </c>
    </row>
    <row r="56" spans="1:7" ht="27.95" customHeight="1" x14ac:dyDescent="0.2">
      <c r="A56" s="26" t="s">
        <v>0</v>
      </c>
      <c r="C56" s="57" t="s">
        <v>73</v>
      </c>
      <c r="D56" s="57"/>
      <c r="E56" s="57"/>
      <c r="F56" s="57"/>
      <c r="G56" s="57"/>
    </row>
  </sheetData>
  <mergeCells count="2">
    <mergeCell ref="A6:G6"/>
    <mergeCell ref="C56:G56"/>
  </mergeCells>
  <pageMargins left="0.7" right="0.7" top="0.75" bottom="0.75" header="0.3" footer="0.3"/>
  <pageSetup scale="89" firstPageNumber="5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BCC-176B-4942-9D27-7CED7F1C43D4}">
  <sheetPr>
    <pageSetUpPr fitToPage="1"/>
  </sheetPr>
  <dimension ref="A6:H41"/>
  <sheetViews>
    <sheetView view="pageLayout" zoomScale="90" zoomScaleNormal="100" zoomScalePageLayoutView="90" workbookViewId="0">
      <selection activeCell="C22" sqref="C2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1" style="1" customWidth="1"/>
    <col min="4" max="4" width="1.140625" style="1" customWidth="1"/>
    <col min="5" max="5" width="10.140625" style="1" customWidth="1"/>
    <col min="6" max="6" width="11.5703125" style="2" customWidth="1"/>
    <col min="7" max="7" width="10.140625" style="2" customWidth="1"/>
    <col min="8" max="8" width="12.85546875" style="2" customWidth="1"/>
    <col min="9" max="16384" width="101.140625" style="1"/>
  </cols>
  <sheetData>
    <row r="6" spans="1:8" s="10" customFormat="1" x14ac:dyDescent="0.2">
      <c r="A6" s="11" t="s">
        <v>116</v>
      </c>
      <c r="B6" s="11"/>
      <c r="C6" s="11"/>
      <c r="D6" s="11"/>
      <c r="E6" s="11"/>
      <c r="F6" s="24"/>
      <c r="G6" s="24"/>
      <c r="H6" s="24"/>
    </row>
    <row r="8" spans="1:8" s="23" customFormat="1" ht="25.5" customHeight="1" x14ac:dyDescent="0.2">
      <c r="E8" s="22" t="s">
        <v>119</v>
      </c>
      <c r="F8" s="22" t="s">
        <v>44</v>
      </c>
      <c r="G8" s="22" t="s">
        <v>43</v>
      </c>
      <c r="H8" s="22" t="s">
        <v>42</v>
      </c>
    </row>
    <row r="9" spans="1:8" s="23" customFormat="1" x14ac:dyDescent="0.2">
      <c r="E9" s="22" t="s">
        <v>41</v>
      </c>
      <c r="F9" s="22" t="s">
        <v>40</v>
      </c>
      <c r="G9" s="22" t="s">
        <v>40</v>
      </c>
      <c r="H9" s="22" t="s">
        <v>40</v>
      </c>
    </row>
    <row r="10" spans="1:8" s="7" customFormat="1" ht="25.5" x14ac:dyDescent="0.2">
      <c r="A10" s="8" t="s">
        <v>121</v>
      </c>
      <c r="C10" s="9" t="s">
        <v>39</v>
      </c>
      <c r="E10" s="8" t="s">
        <v>76</v>
      </c>
      <c r="F10" s="8" t="s">
        <v>76</v>
      </c>
      <c r="G10" s="8" t="s">
        <v>76</v>
      </c>
      <c r="H10" s="8" t="s">
        <v>76</v>
      </c>
    </row>
    <row r="11" spans="1:8" s="7" customFormat="1" ht="12.95" customHeight="1" x14ac:dyDescent="0.2">
      <c r="A11" s="22"/>
      <c r="C11" s="38"/>
      <c r="E11" s="22" t="s">
        <v>36</v>
      </c>
      <c r="F11" s="22" t="s">
        <v>35</v>
      </c>
      <c r="G11" s="22" t="s">
        <v>34</v>
      </c>
      <c r="H11" s="22" t="s">
        <v>33</v>
      </c>
    </row>
    <row r="12" spans="1:8" ht="12.95" customHeight="1" x14ac:dyDescent="0.2">
      <c r="E12" s="2"/>
    </row>
    <row r="13" spans="1:8" x14ac:dyDescent="0.2">
      <c r="C13" s="4" t="s">
        <v>32</v>
      </c>
      <c r="E13" s="2"/>
    </row>
    <row r="15" spans="1:8" x14ac:dyDescent="0.2">
      <c r="A15" s="2">
        <v>1</v>
      </c>
      <c r="C15" s="1" t="s">
        <v>81</v>
      </c>
      <c r="E15" s="6">
        <v>8568.541210987536</v>
      </c>
      <c r="F15" s="18">
        <v>63.18</v>
      </c>
      <c r="G15" s="18">
        <v>4.38</v>
      </c>
      <c r="H15" s="21">
        <f>F15*G15/100</f>
        <v>2.7672839999999996</v>
      </c>
    </row>
    <row r="16" spans="1:8" x14ac:dyDescent="0.2">
      <c r="A16" s="2">
        <v>2</v>
      </c>
      <c r="C16" s="1" t="s">
        <v>31</v>
      </c>
      <c r="E16" s="6">
        <v>111.14926067001579</v>
      </c>
      <c r="F16" s="18">
        <v>0.82</v>
      </c>
      <c r="G16" s="18">
        <v>0.94</v>
      </c>
      <c r="H16" s="21">
        <f>F16*G16/100</f>
        <v>7.7079999999999996E-3</v>
      </c>
    </row>
    <row r="17" spans="1:8" x14ac:dyDescent="0.2">
      <c r="A17" s="2"/>
      <c r="E17" s="5"/>
    </row>
    <row r="18" spans="1:8" x14ac:dyDescent="0.2">
      <c r="A18" s="2">
        <v>3</v>
      </c>
      <c r="C18" s="1" t="s">
        <v>30</v>
      </c>
      <c r="E18" s="13">
        <f>E15+E16</f>
        <v>8679.6904716575518</v>
      </c>
      <c r="F18" s="20">
        <f>F15+F16</f>
        <v>64</v>
      </c>
      <c r="H18" s="19">
        <f>H15+H16</f>
        <v>2.7749919999999997</v>
      </c>
    </row>
    <row r="19" spans="1:8" x14ac:dyDescent="0.2">
      <c r="A19" s="2"/>
      <c r="E19" s="5"/>
    </row>
    <row r="20" spans="1:8" x14ac:dyDescent="0.2">
      <c r="A20" s="2">
        <v>4</v>
      </c>
      <c r="C20" s="4" t="s">
        <v>25</v>
      </c>
      <c r="E20" s="6">
        <v>4882.3</v>
      </c>
      <c r="F20" s="18">
        <v>36</v>
      </c>
      <c r="G20" s="46">
        <v>8.52</v>
      </c>
      <c r="H20" s="21">
        <f>F20*G20/100</f>
        <v>3.0671999999999997</v>
      </c>
    </row>
    <row r="21" spans="1:8" x14ac:dyDescent="0.2">
      <c r="A21" s="2"/>
      <c r="E21" s="5"/>
    </row>
    <row r="22" spans="1:8" ht="13.5" thickBot="1" x14ac:dyDescent="0.25">
      <c r="A22" s="2">
        <v>6</v>
      </c>
      <c r="C22" s="1" t="s">
        <v>7</v>
      </c>
      <c r="E22" s="12">
        <v>13562</v>
      </c>
      <c r="F22" s="17">
        <f>F18+F20</f>
        <v>100</v>
      </c>
      <c r="H22" s="16">
        <f>H18+H20</f>
        <v>5.8421919999999989</v>
      </c>
    </row>
    <row r="23" spans="1:8" ht="13.5" thickTop="1" x14ac:dyDescent="0.2">
      <c r="A23" s="2"/>
      <c r="E23" s="5"/>
    </row>
    <row r="24" spans="1:8" x14ac:dyDescent="0.2">
      <c r="A24" s="2">
        <v>7</v>
      </c>
      <c r="C24" s="1" t="s">
        <v>22</v>
      </c>
      <c r="E24" s="6">
        <v>13562</v>
      </c>
    </row>
    <row r="25" spans="1:8" x14ac:dyDescent="0.2">
      <c r="A25" s="2">
        <v>8</v>
      </c>
      <c r="C25" s="1" t="s">
        <v>28</v>
      </c>
      <c r="E25" s="6">
        <v>801.9</v>
      </c>
    </row>
    <row r="26" spans="1:8" x14ac:dyDescent="0.2">
      <c r="A26" s="2">
        <v>9</v>
      </c>
      <c r="C26" s="1" t="s">
        <v>75</v>
      </c>
      <c r="E26" s="15">
        <v>5.9130000000000002E-2</v>
      </c>
    </row>
    <row r="27" spans="1:8" x14ac:dyDescent="0.2">
      <c r="A27" s="2">
        <v>10</v>
      </c>
      <c r="C27" s="1" t="s">
        <v>95</v>
      </c>
      <c r="E27" s="15">
        <f>(5.913-5.842)/100</f>
        <v>7.100000000000062E-4</v>
      </c>
    </row>
    <row r="28" spans="1:8" x14ac:dyDescent="0.2">
      <c r="A28" s="2">
        <v>11</v>
      </c>
      <c r="C28" s="1" t="s">
        <v>105</v>
      </c>
      <c r="E28" s="6">
        <f>E27*E24</f>
        <v>9.6290200000000841</v>
      </c>
    </row>
    <row r="29" spans="1:8" x14ac:dyDescent="0.2">
      <c r="A29" s="2">
        <v>12</v>
      </c>
      <c r="C29" s="1" t="s">
        <v>104</v>
      </c>
      <c r="E29" s="6">
        <f>E28/0.735</f>
        <v>13.100707482993313</v>
      </c>
    </row>
    <row r="30" spans="1:8" x14ac:dyDescent="0.2">
      <c r="A30" s="2">
        <v>13</v>
      </c>
      <c r="C30" s="1" t="s">
        <v>26</v>
      </c>
      <c r="E30" s="6">
        <v>4266.7</v>
      </c>
    </row>
    <row r="31" spans="1:8" x14ac:dyDescent="0.2">
      <c r="A31" s="2">
        <v>14</v>
      </c>
      <c r="C31" s="1" t="s">
        <v>6</v>
      </c>
      <c r="E31" s="6">
        <v>4253.6313407182915</v>
      </c>
    </row>
    <row r="32" spans="1:8" x14ac:dyDescent="0.2">
      <c r="A32" s="2">
        <v>15</v>
      </c>
      <c r="C32" s="1" t="s">
        <v>106</v>
      </c>
      <c r="E32" s="6">
        <f>E30-E31</f>
        <v>13.068659281708278</v>
      </c>
    </row>
    <row r="33" spans="1:5" x14ac:dyDescent="0.2">
      <c r="A33" s="2"/>
      <c r="E33" s="5"/>
    </row>
    <row r="34" spans="1:5" x14ac:dyDescent="0.2">
      <c r="A34" s="2"/>
      <c r="C34" s="4" t="s">
        <v>25</v>
      </c>
      <c r="E34" s="5"/>
    </row>
    <row r="35" spans="1:5" x14ac:dyDescent="0.2">
      <c r="A35" s="2"/>
      <c r="E35" s="5"/>
    </row>
    <row r="36" spans="1:5" x14ac:dyDescent="0.2">
      <c r="A36" s="2">
        <v>16</v>
      </c>
      <c r="C36" s="1" t="s">
        <v>113</v>
      </c>
      <c r="E36" s="40">
        <f>10.02%-1.5%</f>
        <v>8.5199999999999998E-2</v>
      </c>
    </row>
    <row r="37" spans="1:5" x14ac:dyDescent="0.2">
      <c r="A37" s="2">
        <v>17</v>
      </c>
      <c r="C37" s="1" t="s">
        <v>112</v>
      </c>
      <c r="E37" s="15">
        <v>8.7169999999999997E-2</v>
      </c>
    </row>
    <row r="38" spans="1:5" x14ac:dyDescent="0.2">
      <c r="A38" s="2">
        <v>18</v>
      </c>
      <c r="C38" s="1" t="s">
        <v>114</v>
      </c>
      <c r="E38" s="15">
        <f>E37-E36</f>
        <v>1.9699999999999995E-3</v>
      </c>
    </row>
    <row r="40" spans="1:5" x14ac:dyDescent="0.2">
      <c r="A40" s="4" t="s">
        <v>147</v>
      </c>
    </row>
    <row r="41" spans="1:5" x14ac:dyDescent="0.2">
      <c r="A41" s="3" t="s">
        <v>0</v>
      </c>
      <c r="C41" s="39" t="s">
        <v>115</v>
      </c>
    </row>
  </sheetData>
  <pageMargins left="0.7" right="0.7" top="0.75" bottom="0.75" header="0.3" footer="0.3"/>
  <pageSetup scale="96" firstPageNumber="6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5B74-4118-47FA-9478-30B4A5D9308D}">
  <dimension ref="A6:E36"/>
  <sheetViews>
    <sheetView view="pageLayout" topLeftCell="A16" zoomScaleNormal="100" workbookViewId="0">
      <selection activeCell="C2" sqref="C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4.28515625" style="1" customWidth="1"/>
    <col min="4" max="4" width="1.140625" style="1" customWidth="1"/>
    <col min="5" max="5" width="14" style="1" customWidth="1"/>
    <col min="6" max="16384" width="101.140625" style="1"/>
  </cols>
  <sheetData>
    <row r="6" spans="1:5" s="10" customFormat="1" x14ac:dyDescent="0.2">
      <c r="A6" s="11" t="s">
        <v>82</v>
      </c>
      <c r="B6" s="11"/>
      <c r="C6" s="11"/>
      <c r="D6" s="11"/>
      <c r="E6" s="11"/>
    </row>
    <row r="7" spans="1:5" s="10" customFormat="1" x14ac:dyDescent="0.2">
      <c r="A7" s="11"/>
      <c r="B7" s="11"/>
      <c r="C7" s="11"/>
      <c r="D7" s="11"/>
      <c r="E7" s="11"/>
    </row>
    <row r="8" spans="1:5" x14ac:dyDescent="0.2">
      <c r="E8" s="25">
        <v>2020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54</v>
      </c>
      <c r="E11" s="2"/>
    </row>
    <row r="13" spans="1:5" x14ac:dyDescent="0.2">
      <c r="A13" s="2">
        <v>1</v>
      </c>
      <c r="C13" s="1" t="s">
        <v>53</v>
      </c>
      <c r="E13" s="6">
        <v>4118.8</v>
      </c>
    </row>
    <row r="14" spans="1:5" x14ac:dyDescent="0.2">
      <c r="A14" s="2">
        <v>2</v>
      </c>
      <c r="C14" s="1" t="s">
        <v>52</v>
      </c>
      <c r="E14" s="6">
        <v>142.30000000000001</v>
      </c>
    </row>
    <row r="15" spans="1:5" x14ac:dyDescent="0.2">
      <c r="A15" s="2">
        <v>3</v>
      </c>
      <c r="C15" s="1" t="s">
        <v>51</v>
      </c>
      <c r="E15" s="6">
        <v>5.6</v>
      </c>
    </row>
    <row r="16" spans="1:5" x14ac:dyDescent="0.2">
      <c r="A16" s="2">
        <v>4</v>
      </c>
      <c r="C16" s="1" t="s">
        <v>12</v>
      </c>
      <c r="E16" s="6">
        <v>47.7</v>
      </c>
    </row>
    <row r="17" spans="1:5" x14ac:dyDescent="0.2">
      <c r="A17" s="2">
        <v>5</v>
      </c>
      <c r="C17" s="1" t="s">
        <v>11</v>
      </c>
      <c r="E17" s="6">
        <v>4.5</v>
      </c>
    </row>
    <row r="18" spans="1:5" x14ac:dyDescent="0.2">
      <c r="A18" s="2"/>
      <c r="E18" s="6"/>
    </row>
    <row r="19" spans="1:5" x14ac:dyDescent="0.2">
      <c r="A19" s="2">
        <v>6</v>
      </c>
      <c r="C19" s="1" t="s">
        <v>50</v>
      </c>
      <c r="E19" s="13">
        <f>SUM(E13:E17)</f>
        <v>4318.9000000000005</v>
      </c>
    </row>
    <row r="20" spans="1:5" x14ac:dyDescent="0.2">
      <c r="A20" s="2"/>
      <c r="E20" s="6"/>
    </row>
    <row r="21" spans="1:5" x14ac:dyDescent="0.2">
      <c r="A21" s="2"/>
      <c r="C21" s="4" t="s">
        <v>49</v>
      </c>
      <c r="E21" s="6"/>
    </row>
    <row r="22" spans="1:5" x14ac:dyDescent="0.2">
      <c r="A22" s="2"/>
      <c r="E22" s="6"/>
    </row>
    <row r="23" spans="1:5" x14ac:dyDescent="0.2">
      <c r="A23" s="2">
        <v>7</v>
      </c>
      <c r="C23" s="1" t="s">
        <v>18</v>
      </c>
      <c r="E23" s="6">
        <v>1781.3</v>
      </c>
    </row>
    <row r="24" spans="1:5" x14ac:dyDescent="0.2">
      <c r="A24" s="2">
        <v>8</v>
      </c>
      <c r="C24" s="1" t="s">
        <v>48</v>
      </c>
      <c r="E24" s="6">
        <v>948.4</v>
      </c>
    </row>
    <row r="25" spans="1:5" x14ac:dyDescent="0.2">
      <c r="A25" s="2">
        <v>9</v>
      </c>
      <c r="C25" s="1" t="s">
        <v>47</v>
      </c>
      <c r="E25" s="6">
        <v>618.20000000000005</v>
      </c>
    </row>
    <row r="26" spans="1:5" x14ac:dyDescent="0.2">
      <c r="A26" s="2">
        <v>10</v>
      </c>
      <c r="C26" s="1" t="s">
        <v>15</v>
      </c>
      <c r="E26" s="6">
        <v>5.4</v>
      </c>
    </row>
    <row r="27" spans="1:5" x14ac:dyDescent="0.2">
      <c r="A27" s="2">
        <v>11</v>
      </c>
      <c r="C27" s="1" t="s">
        <v>14</v>
      </c>
      <c r="E27" s="6">
        <v>124.6</v>
      </c>
    </row>
    <row r="28" spans="1:5" x14ac:dyDescent="0.2">
      <c r="A28" s="2"/>
      <c r="E28" s="6"/>
    </row>
    <row r="29" spans="1:5" x14ac:dyDescent="0.2">
      <c r="A29" s="2">
        <v>12</v>
      </c>
      <c r="C29" s="1" t="s">
        <v>19</v>
      </c>
      <c r="E29" s="13">
        <v>3477.7999999999997</v>
      </c>
    </row>
    <row r="30" spans="1:5" x14ac:dyDescent="0.2">
      <c r="A30" s="2"/>
      <c r="E30" s="6"/>
    </row>
    <row r="31" spans="1:5" x14ac:dyDescent="0.2">
      <c r="A31" s="2">
        <v>13</v>
      </c>
      <c r="C31" s="1" t="s">
        <v>46</v>
      </c>
      <c r="E31" s="13">
        <f>E19-E29</f>
        <v>841.10000000000082</v>
      </c>
    </row>
    <row r="32" spans="1:5" x14ac:dyDescent="0.2">
      <c r="A32" s="2"/>
      <c r="E32" s="6"/>
    </row>
    <row r="33" spans="1:5" x14ac:dyDescent="0.2">
      <c r="A33" s="2">
        <v>14</v>
      </c>
      <c r="C33" s="1" t="s">
        <v>45</v>
      </c>
      <c r="E33" s="13">
        <v>-39.200000000000003</v>
      </c>
    </row>
    <row r="34" spans="1:5" x14ac:dyDescent="0.2">
      <c r="A34" s="2"/>
      <c r="E34" s="13"/>
    </row>
    <row r="35" spans="1:5" ht="13.5" thickBot="1" x14ac:dyDescent="0.25">
      <c r="A35" s="2">
        <v>15</v>
      </c>
      <c r="C35" s="1" t="s">
        <v>28</v>
      </c>
      <c r="E35" s="12">
        <f>E31+E33</f>
        <v>801.90000000000077</v>
      </c>
    </row>
    <row r="36" spans="1:5" ht="13.5" thickTop="1" x14ac:dyDescent="0.2">
      <c r="A36" s="2"/>
      <c r="E36" s="5"/>
    </row>
  </sheetData>
  <pageMargins left="0.7" right="0.7" top="0.75" bottom="0.75" header="0.3" footer="0.3"/>
  <pageSetup firstPageNumber="7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5983-054A-4539-B33E-912C797093EF}">
  <dimension ref="A6:E31"/>
  <sheetViews>
    <sheetView view="pageLayout" zoomScaleNormal="100" workbookViewId="0">
      <selection activeCell="A6" sqref="A6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40.85546875" style="1" customWidth="1"/>
    <col min="4" max="4" width="1.140625" style="1" customWidth="1"/>
    <col min="5" max="5" width="13.85546875" style="1" customWidth="1"/>
    <col min="6" max="16384" width="101.140625" style="1"/>
  </cols>
  <sheetData>
    <row r="6" spans="1:5" s="10" customFormat="1" x14ac:dyDescent="0.2">
      <c r="A6" s="11" t="s">
        <v>83</v>
      </c>
      <c r="B6" s="11"/>
      <c r="C6" s="11"/>
      <c r="D6" s="11"/>
      <c r="E6" s="11"/>
    </row>
    <row r="8" spans="1:5" s="4" customFormat="1" x14ac:dyDescent="0.2">
      <c r="E8" s="25">
        <v>2020</v>
      </c>
    </row>
    <row r="9" spans="1:5" s="7" customFormat="1" ht="25.5" x14ac:dyDescent="0.2">
      <c r="A9" s="8" t="s">
        <v>121</v>
      </c>
      <c r="C9" s="9" t="s">
        <v>3</v>
      </c>
      <c r="E9" s="8" t="s">
        <v>76</v>
      </c>
    </row>
    <row r="10" spans="1:5" x14ac:dyDescent="0.2">
      <c r="E10" s="37"/>
    </row>
    <row r="11" spans="1:5" x14ac:dyDescent="0.2">
      <c r="C11" s="4" t="s">
        <v>67</v>
      </c>
      <c r="E11" s="2"/>
    </row>
    <row r="13" spans="1:5" x14ac:dyDescent="0.2">
      <c r="A13" s="2">
        <v>1</v>
      </c>
      <c r="C13" s="1" t="s">
        <v>71</v>
      </c>
      <c r="E13" s="6">
        <v>20582.057578726395</v>
      </c>
    </row>
    <row r="14" spans="1:5" x14ac:dyDescent="0.2">
      <c r="A14" s="2">
        <v>2</v>
      </c>
      <c r="C14" s="1" t="s">
        <v>65</v>
      </c>
      <c r="E14" s="6">
        <v>-7571.2412167614712</v>
      </c>
    </row>
    <row r="15" spans="1:5" x14ac:dyDescent="0.2">
      <c r="A15" s="2"/>
      <c r="E15" s="6"/>
    </row>
    <row r="16" spans="1:5" x14ac:dyDescent="0.2">
      <c r="A16" s="2">
        <v>3</v>
      </c>
      <c r="C16" s="1" t="s">
        <v>64</v>
      </c>
      <c r="E16" s="13">
        <f>E13+E14</f>
        <v>13010.816361964924</v>
      </c>
    </row>
    <row r="17" spans="1:5" x14ac:dyDescent="0.2">
      <c r="A17" s="2"/>
      <c r="E17" s="6"/>
    </row>
    <row r="18" spans="1:5" x14ac:dyDescent="0.2">
      <c r="A18" s="2"/>
      <c r="C18" s="4" t="s">
        <v>63</v>
      </c>
      <c r="E18" s="6"/>
    </row>
    <row r="19" spans="1:5" x14ac:dyDescent="0.2">
      <c r="A19" s="2"/>
      <c r="E19" s="6"/>
    </row>
    <row r="20" spans="1:5" x14ac:dyDescent="0.2">
      <c r="A20" s="2">
        <v>4</v>
      </c>
      <c r="C20" s="1" t="s">
        <v>62</v>
      </c>
      <c r="E20" s="6">
        <v>82.2</v>
      </c>
    </row>
    <row r="21" spans="1:5" x14ac:dyDescent="0.2">
      <c r="A21" s="2">
        <v>5</v>
      </c>
      <c r="C21" s="1" t="s">
        <v>79</v>
      </c>
      <c r="E21" s="6">
        <v>-81.8</v>
      </c>
    </row>
    <row r="22" spans="1:5" x14ac:dyDescent="0.2">
      <c r="A22" s="2">
        <v>6</v>
      </c>
      <c r="C22" s="1" t="s">
        <v>61</v>
      </c>
      <c r="E22" s="6">
        <v>3.1</v>
      </c>
    </row>
    <row r="23" spans="1:5" x14ac:dyDescent="0.2">
      <c r="A23" s="2">
        <v>7</v>
      </c>
      <c r="C23" s="1" t="s">
        <v>60</v>
      </c>
      <c r="E23" s="6">
        <v>-22.3</v>
      </c>
    </row>
    <row r="24" spans="1:5" x14ac:dyDescent="0.2">
      <c r="A24" s="2">
        <v>8</v>
      </c>
      <c r="C24" s="1" t="s">
        <v>59</v>
      </c>
      <c r="E24" s="6">
        <v>59.5</v>
      </c>
    </row>
    <row r="25" spans="1:5" x14ac:dyDescent="0.2">
      <c r="A25" s="2">
        <v>9</v>
      </c>
      <c r="C25" s="1" t="s">
        <v>58</v>
      </c>
      <c r="E25" s="6">
        <v>487.5</v>
      </c>
    </row>
    <row r="26" spans="1:5" x14ac:dyDescent="0.2">
      <c r="A26" s="2">
        <v>10</v>
      </c>
      <c r="C26" s="1" t="s">
        <v>78</v>
      </c>
      <c r="E26" s="6">
        <v>23</v>
      </c>
    </row>
    <row r="27" spans="1:5" x14ac:dyDescent="0.2">
      <c r="A27" s="2"/>
      <c r="E27" s="6"/>
    </row>
    <row r="28" spans="1:5" x14ac:dyDescent="0.2">
      <c r="A28" s="2">
        <v>11</v>
      </c>
      <c r="C28" s="1" t="s">
        <v>57</v>
      </c>
      <c r="E28" s="13">
        <f>SUM(E20:E26)</f>
        <v>551.20000000000005</v>
      </c>
    </row>
    <row r="29" spans="1:5" x14ac:dyDescent="0.2">
      <c r="A29" s="2"/>
      <c r="E29" s="6"/>
    </row>
    <row r="30" spans="1:5" ht="13.5" thickBot="1" x14ac:dyDescent="0.25">
      <c r="A30" s="2">
        <v>12</v>
      </c>
      <c r="C30" s="1" t="s">
        <v>56</v>
      </c>
      <c r="E30" s="12">
        <f>E16+E28</f>
        <v>13562.016361964925</v>
      </c>
    </row>
    <row r="31" spans="1:5" ht="13.5" thickTop="1" x14ac:dyDescent="0.2"/>
  </sheetData>
  <pageMargins left="0.7" right="0.7" top="0.75" bottom="0.75" header="0.3" footer="0.3"/>
  <pageSetup firstPageNumber="8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F7C4-1C80-463E-91FB-991E4DBDFDA3}">
  <dimension ref="A6:G80"/>
  <sheetViews>
    <sheetView view="pageLayout" zoomScaleNormal="100" workbookViewId="0">
      <selection activeCell="C2" sqref="C2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5.42578125" style="7" customWidth="1"/>
    <col min="4" max="4" width="1.140625" style="1" customWidth="1"/>
    <col min="5" max="5" width="36.42578125" style="7" customWidth="1"/>
    <col min="6" max="6" width="1.140625" style="1" customWidth="1"/>
    <col min="7" max="7" width="14.5703125" style="1" customWidth="1"/>
    <col min="8" max="16384" width="101.140625" style="1"/>
  </cols>
  <sheetData>
    <row r="6" spans="1:7" s="10" customFormat="1" x14ac:dyDescent="0.2">
      <c r="A6" s="56" t="s">
        <v>102</v>
      </c>
      <c r="B6" s="56"/>
      <c r="C6" s="56"/>
      <c r="D6" s="56"/>
      <c r="E6" s="56"/>
      <c r="F6" s="56"/>
      <c r="G6" s="56"/>
    </row>
    <row r="7" spans="1:7" s="10" customFormat="1" x14ac:dyDescent="0.2">
      <c r="A7" s="11"/>
      <c r="B7" s="11"/>
      <c r="C7" s="50"/>
      <c r="D7" s="11"/>
      <c r="E7" s="23"/>
      <c r="F7" s="11"/>
      <c r="G7" s="11"/>
    </row>
    <row r="8" spans="1:7" s="7" customFormat="1" ht="25.5" x14ac:dyDescent="0.2">
      <c r="A8" s="8" t="s">
        <v>121</v>
      </c>
      <c r="C8" s="9" t="s">
        <v>3</v>
      </c>
      <c r="E8" s="9" t="s">
        <v>2</v>
      </c>
      <c r="G8" s="8" t="s">
        <v>107</v>
      </c>
    </row>
    <row r="9" spans="1:7" x14ac:dyDescent="0.2">
      <c r="G9" s="2"/>
    </row>
    <row r="10" spans="1:7" x14ac:dyDescent="0.2">
      <c r="C10" s="23" t="s">
        <v>23</v>
      </c>
      <c r="D10" s="4"/>
      <c r="E10" s="23"/>
      <c r="G10" s="2"/>
    </row>
    <row r="12" spans="1:7" x14ac:dyDescent="0.2">
      <c r="A12" s="2">
        <v>1</v>
      </c>
      <c r="C12" s="7" t="s">
        <v>22</v>
      </c>
      <c r="E12" s="7" t="s">
        <v>123</v>
      </c>
      <c r="G12" s="6">
        <f>'Sheet 12'!E30</f>
        <v>14221.606078531269</v>
      </c>
    </row>
    <row r="13" spans="1:7" x14ac:dyDescent="0.2">
      <c r="A13" s="2">
        <v>2</v>
      </c>
      <c r="C13" s="7" t="s">
        <v>74</v>
      </c>
      <c r="E13" s="52" t="s">
        <v>124</v>
      </c>
      <c r="G13" s="14">
        <f>'Sheet 10'!H22/100</f>
        <v>5.6263055640414165E-2</v>
      </c>
    </row>
    <row r="14" spans="1:7" x14ac:dyDescent="0.2">
      <c r="A14" s="2">
        <v>3</v>
      </c>
      <c r="C14" s="7" t="s">
        <v>20</v>
      </c>
      <c r="G14" s="13">
        <f>G12*G13</f>
        <v>800.1510140924571</v>
      </c>
    </row>
    <row r="15" spans="1:7" x14ac:dyDescent="0.2">
      <c r="A15" s="2"/>
      <c r="G15" s="5"/>
    </row>
    <row r="16" spans="1:7" x14ac:dyDescent="0.2">
      <c r="A16" s="2"/>
      <c r="C16" s="23" t="s">
        <v>19</v>
      </c>
      <c r="G16" s="5"/>
    </row>
    <row r="17" spans="1:7" x14ac:dyDescent="0.2">
      <c r="A17" s="2"/>
      <c r="G17" s="5"/>
    </row>
    <row r="18" spans="1:7" x14ac:dyDescent="0.2">
      <c r="A18" s="2">
        <v>4</v>
      </c>
      <c r="C18" s="7" t="s">
        <v>18</v>
      </c>
      <c r="E18" s="7" t="s">
        <v>125</v>
      </c>
      <c r="G18" s="6">
        <f>'Sheet 11'!E23</f>
        <v>2110.5369433699998</v>
      </c>
    </row>
    <row r="19" spans="1:7" x14ac:dyDescent="0.2">
      <c r="A19" s="2">
        <v>5</v>
      </c>
      <c r="C19" s="7" t="s">
        <v>17</v>
      </c>
      <c r="E19" s="7" t="s">
        <v>126</v>
      </c>
      <c r="G19" s="6">
        <f>'Sheet 11'!E24</f>
        <v>920.61116397476667</v>
      </c>
    </row>
    <row r="20" spans="1:7" ht="25.5" x14ac:dyDescent="0.2">
      <c r="A20" s="2">
        <v>6</v>
      </c>
      <c r="C20" s="7" t="s">
        <v>16</v>
      </c>
      <c r="E20" s="52" t="s">
        <v>127</v>
      </c>
      <c r="G20" s="6">
        <f>'Sheet 11'!E25</f>
        <v>640.14702155410964</v>
      </c>
    </row>
    <row r="21" spans="1:7" x14ac:dyDescent="0.2">
      <c r="A21" s="2">
        <v>7</v>
      </c>
      <c r="C21" s="7" t="s">
        <v>15</v>
      </c>
      <c r="E21" s="52"/>
      <c r="G21" s="6">
        <f>'Sheet 11'!E26</f>
        <v>6.7791551899999991</v>
      </c>
    </row>
    <row r="22" spans="1:7" x14ac:dyDescent="0.2">
      <c r="A22" s="2">
        <v>8</v>
      </c>
      <c r="C22" s="7" t="s">
        <v>14</v>
      </c>
      <c r="E22" s="7" t="s">
        <v>122</v>
      </c>
      <c r="G22" s="6">
        <f>'Sheet 11'!E27</f>
        <v>116.1590364728102</v>
      </c>
    </row>
    <row r="23" spans="1:7" x14ac:dyDescent="0.2">
      <c r="A23" s="2">
        <v>9</v>
      </c>
      <c r="C23" s="7" t="s">
        <v>7</v>
      </c>
      <c r="G23" s="13">
        <f>SUM(G18:G22)</f>
        <v>3794.2333205616865</v>
      </c>
    </row>
    <row r="24" spans="1:7" x14ac:dyDescent="0.2">
      <c r="A24" s="2"/>
      <c r="G24" s="5"/>
    </row>
    <row r="25" spans="1:7" ht="25.5" x14ac:dyDescent="0.2">
      <c r="A25" s="2"/>
      <c r="C25" s="23" t="s">
        <v>13</v>
      </c>
      <c r="G25" s="5"/>
    </row>
    <row r="26" spans="1:7" x14ac:dyDescent="0.2">
      <c r="A26" s="2"/>
      <c r="G26" s="5"/>
    </row>
    <row r="27" spans="1:7" x14ac:dyDescent="0.2">
      <c r="A27" s="2">
        <v>10</v>
      </c>
      <c r="C27" s="7" t="s">
        <v>12</v>
      </c>
      <c r="E27" s="7" t="s">
        <v>128</v>
      </c>
      <c r="G27" s="6">
        <f>-'Sheet 11'!E16</f>
        <v>-49.1</v>
      </c>
    </row>
    <row r="28" spans="1:7" x14ac:dyDescent="0.2">
      <c r="A28" s="2">
        <v>11</v>
      </c>
      <c r="C28" s="7" t="s">
        <v>11</v>
      </c>
      <c r="E28" s="7" t="s">
        <v>128</v>
      </c>
      <c r="G28" s="6">
        <f>-'Sheet 11'!E17</f>
        <v>-0.9</v>
      </c>
    </row>
    <row r="29" spans="1:7" x14ac:dyDescent="0.2">
      <c r="A29" s="2">
        <v>12</v>
      </c>
      <c r="C29" s="7" t="s">
        <v>7</v>
      </c>
      <c r="G29" s="13">
        <f>SUM(G27:G28)</f>
        <v>-50</v>
      </c>
    </row>
    <row r="30" spans="1:7" x14ac:dyDescent="0.2">
      <c r="A30" s="2"/>
      <c r="G30" s="5"/>
    </row>
    <row r="31" spans="1:7" x14ac:dyDescent="0.2">
      <c r="A31" s="2"/>
      <c r="C31" s="23" t="s">
        <v>10</v>
      </c>
      <c r="G31" s="5"/>
    </row>
    <row r="32" spans="1:7" x14ac:dyDescent="0.2">
      <c r="A32" s="2"/>
      <c r="C32" s="23"/>
      <c r="G32" s="5"/>
    </row>
    <row r="33" spans="1:7" x14ac:dyDescent="0.2">
      <c r="A33" s="2">
        <v>13</v>
      </c>
      <c r="C33" s="7" t="s">
        <v>9</v>
      </c>
      <c r="E33" s="7" t="s">
        <v>129</v>
      </c>
      <c r="G33" s="6">
        <v>140.66635010483719</v>
      </c>
    </row>
    <row r="34" spans="1:7" ht="25.5" x14ac:dyDescent="0.2">
      <c r="A34" s="2">
        <v>14</v>
      </c>
      <c r="C34" s="7" t="s">
        <v>8</v>
      </c>
      <c r="E34" s="7" t="s">
        <v>129</v>
      </c>
      <c r="G34" s="6">
        <v>-98.887849289990186</v>
      </c>
    </row>
    <row r="35" spans="1:7" x14ac:dyDescent="0.2">
      <c r="A35" s="2">
        <v>15</v>
      </c>
      <c r="C35" s="7" t="s">
        <v>7</v>
      </c>
      <c r="G35" s="13">
        <f>SUM(G33:G34)</f>
        <v>41.778500814847007</v>
      </c>
    </row>
    <row r="36" spans="1:7" x14ac:dyDescent="0.2">
      <c r="A36" s="2"/>
      <c r="C36" s="23"/>
      <c r="G36" s="5"/>
    </row>
    <row r="37" spans="1:7" ht="25.5" x14ac:dyDescent="0.2">
      <c r="A37" s="2"/>
      <c r="C37" s="23" t="s">
        <v>103</v>
      </c>
      <c r="G37" s="5"/>
    </row>
    <row r="38" spans="1:7" x14ac:dyDescent="0.2">
      <c r="A38" s="2"/>
      <c r="C38" s="23"/>
      <c r="G38" s="6"/>
    </row>
    <row r="39" spans="1:7" ht="25.5" x14ac:dyDescent="0.2">
      <c r="A39" s="2">
        <v>16</v>
      </c>
      <c r="C39" s="7" t="s">
        <v>104</v>
      </c>
      <c r="E39" s="7" t="s">
        <v>130</v>
      </c>
      <c r="G39" s="6">
        <v>57.651517742630155</v>
      </c>
    </row>
    <row r="40" spans="1:7" x14ac:dyDescent="0.2">
      <c r="A40" s="2">
        <v>17</v>
      </c>
      <c r="C40" s="7" t="s">
        <v>105</v>
      </c>
      <c r="E40" s="7" t="s">
        <v>130</v>
      </c>
      <c r="G40" s="6">
        <v>42.373865540833165</v>
      </c>
    </row>
    <row r="41" spans="1:7" x14ac:dyDescent="0.2">
      <c r="A41" s="2">
        <v>18</v>
      </c>
      <c r="C41" s="7" t="s">
        <v>7</v>
      </c>
      <c r="G41" s="13">
        <f>G40-G39</f>
        <v>-15.27765220179699</v>
      </c>
    </row>
    <row r="42" spans="1:7" x14ac:dyDescent="0.2">
      <c r="A42" s="2"/>
      <c r="C42" s="23"/>
      <c r="G42" s="6"/>
    </row>
    <row r="43" spans="1:7" ht="13.5" thickBot="1" x14ac:dyDescent="0.25">
      <c r="A43" s="2">
        <v>19</v>
      </c>
      <c r="C43" s="7" t="s">
        <v>6</v>
      </c>
      <c r="G43" s="12">
        <f>G14+G23+G29+G35+G41</f>
        <v>4570.8851832671935</v>
      </c>
    </row>
    <row r="44" spans="1:7" ht="13.5" thickTop="1" x14ac:dyDescent="0.2">
      <c r="A44" s="2"/>
      <c r="C44" s="23"/>
      <c r="G44" s="6"/>
    </row>
    <row r="45" spans="1:7" x14ac:dyDescent="0.2">
      <c r="A45" s="2"/>
      <c r="G45" s="6"/>
    </row>
    <row r="46" spans="1:7" x14ac:dyDescent="0.2">
      <c r="A46" s="2"/>
      <c r="G46" s="6"/>
    </row>
    <row r="47" spans="1:7" x14ac:dyDescent="0.2">
      <c r="A47" s="2"/>
      <c r="G47" s="6"/>
    </row>
    <row r="48" spans="1:7" x14ac:dyDescent="0.2">
      <c r="A48" s="2"/>
      <c r="G48" s="6"/>
    </row>
    <row r="49" spans="1:7" x14ac:dyDescent="0.2">
      <c r="A49" s="2"/>
      <c r="G49" s="6"/>
    </row>
    <row r="50" spans="1:7" x14ac:dyDescent="0.2">
      <c r="A50" s="2"/>
      <c r="G50" s="6"/>
    </row>
    <row r="51" spans="1:7" x14ac:dyDescent="0.2">
      <c r="A51" s="2"/>
      <c r="G51" s="6"/>
    </row>
    <row r="52" spans="1:7" x14ac:dyDescent="0.2">
      <c r="A52" s="2"/>
      <c r="G52" s="6"/>
    </row>
    <row r="53" spans="1:7" x14ac:dyDescent="0.2">
      <c r="A53" s="2"/>
      <c r="G53" s="6"/>
    </row>
    <row r="54" spans="1:7" x14ac:dyDescent="0.2">
      <c r="A54" s="2"/>
      <c r="G54" s="6"/>
    </row>
    <row r="55" spans="1:7" s="10" customFormat="1" x14ac:dyDescent="0.2">
      <c r="A55" s="56" t="s">
        <v>132</v>
      </c>
      <c r="B55" s="56"/>
      <c r="C55" s="56"/>
      <c r="D55" s="56"/>
      <c r="E55" s="56"/>
      <c r="F55" s="56"/>
      <c r="G55" s="56"/>
    </row>
    <row r="56" spans="1:7" s="10" customFormat="1" x14ac:dyDescent="0.2">
      <c r="A56" s="11"/>
      <c r="B56" s="11"/>
      <c r="C56" s="50"/>
      <c r="D56" s="11"/>
      <c r="E56" s="23"/>
      <c r="F56" s="11"/>
      <c r="G56" s="11"/>
    </row>
    <row r="57" spans="1:7" s="7" customFormat="1" ht="25.5" x14ac:dyDescent="0.2">
      <c r="A57" s="8" t="s">
        <v>121</v>
      </c>
      <c r="C57" s="9" t="s">
        <v>3</v>
      </c>
      <c r="E57" s="9" t="s">
        <v>2</v>
      </c>
      <c r="G57" s="8" t="s">
        <v>1</v>
      </c>
    </row>
    <row r="58" spans="1:7" x14ac:dyDescent="0.2">
      <c r="A58" s="2"/>
      <c r="G58" s="6"/>
    </row>
    <row r="59" spans="1:7" x14ac:dyDescent="0.2">
      <c r="A59" s="2"/>
      <c r="G59" s="6"/>
    </row>
    <row r="60" spans="1:7" x14ac:dyDescent="0.2">
      <c r="A60" s="2"/>
      <c r="C60" s="23" t="s">
        <v>26</v>
      </c>
      <c r="G60" s="6"/>
    </row>
    <row r="61" spans="1:7" x14ac:dyDescent="0.2">
      <c r="A61" s="2"/>
      <c r="G61" s="6"/>
    </row>
    <row r="62" spans="1:7" x14ac:dyDescent="0.2">
      <c r="A62" s="2">
        <v>20</v>
      </c>
      <c r="C62" s="7" t="s">
        <v>5</v>
      </c>
      <c r="D62" s="4"/>
      <c r="E62" s="7" t="s">
        <v>146</v>
      </c>
      <c r="G62" s="6">
        <v>4480.6000000000004</v>
      </c>
    </row>
    <row r="63" spans="1:7" ht="25.5" x14ac:dyDescent="0.2">
      <c r="A63" s="2">
        <v>21</v>
      </c>
      <c r="C63" s="7" t="s">
        <v>4</v>
      </c>
      <c r="E63" s="7" t="s">
        <v>131</v>
      </c>
      <c r="G63" s="41">
        <v>148</v>
      </c>
    </row>
    <row r="64" spans="1:7" x14ac:dyDescent="0.2">
      <c r="A64" s="2"/>
      <c r="G64" s="6"/>
    </row>
    <row r="65" spans="1:7" ht="26.25" thickBot="1" x14ac:dyDescent="0.25">
      <c r="A65" s="2">
        <v>22</v>
      </c>
      <c r="C65" s="7" t="s">
        <v>92</v>
      </c>
      <c r="G65" s="12">
        <f>SUM(G62:G63)</f>
        <v>4628.6000000000004</v>
      </c>
    </row>
    <row r="66" spans="1:7" ht="13.5" thickTop="1" x14ac:dyDescent="0.2">
      <c r="A66" s="2"/>
      <c r="G66" s="5"/>
    </row>
    <row r="67" spans="1:7" ht="25.5" x14ac:dyDescent="0.2">
      <c r="A67" s="2">
        <v>23</v>
      </c>
      <c r="C67" s="7" t="s">
        <v>106</v>
      </c>
      <c r="G67" s="6">
        <f>G65-G43</f>
        <v>57.714816732806867</v>
      </c>
    </row>
    <row r="68" spans="1:7" x14ac:dyDescent="0.2">
      <c r="A68" s="2"/>
      <c r="G68" s="5"/>
    </row>
    <row r="69" spans="1:7" x14ac:dyDescent="0.2">
      <c r="A69" s="2"/>
      <c r="G69" s="5"/>
    </row>
    <row r="70" spans="1:7" x14ac:dyDescent="0.2">
      <c r="A70" s="4" t="s">
        <v>147</v>
      </c>
    </row>
    <row r="71" spans="1:7" x14ac:dyDescent="0.2">
      <c r="A71" s="26" t="s">
        <v>0</v>
      </c>
      <c r="C71" s="57" t="s">
        <v>73</v>
      </c>
      <c r="D71" s="57"/>
      <c r="E71" s="57"/>
      <c r="F71" s="57"/>
      <c r="G71" s="57"/>
    </row>
    <row r="72" spans="1:7" s="10" customFormat="1" x14ac:dyDescent="0.2">
      <c r="A72" s="1"/>
      <c r="B72" s="1"/>
      <c r="C72" s="7"/>
      <c r="D72" s="1"/>
      <c r="E72" s="7"/>
      <c r="F72" s="1"/>
      <c r="G72" s="1"/>
    </row>
    <row r="76" spans="1:7" x14ac:dyDescent="0.2">
      <c r="A76" s="2"/>
      <c r="G76" s="5"/>
    </row>
    <row r="78" spans="1:7" x14ac:dyDescent="0.2">
      <c r="A78" s="2"/>
      <c r="G78" s="5"/>
    </row>
    <row r="80" spans="1:7" ht="25.5" customHeight="1" x14ac:dyDescent="0.2"/>
  </sheetData>
  <mergeCells count="3">
    <mergeCell ref="A6:G6"/>
    <mergeCell ref="C71:G71"/>
    <mergeCell ref="A55:G55"/>
  </mergeCells>
  <pageMargins left="0.7" right="0.7" top="0.75" bottom="0.75" header="0.3" footer="0.3"/>
  <pageSetup firstPageNumber="9" orientation="portrait" useFirstPageNumber="1" r:id="rId1"/>
  <headerFooter>
    <oddHeader>&amp;R&amp;"Arial,Regular"&amp;10Filed: 2022-10-31
EB-2022-0200
Exhibit 6
Tab 1
Schedule 2
Attachment 4
Page &amp;P of 21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  <UserInfo>
        <DisplayName>i:0#.w|gtna\rwebb</DisplayName>
        <AccountId>25</AccountId>
        <AccountType/>
      </UserInfo>
    </Regulatory_x0020_Leads>
    <Final_x0020_Draft_x0020_Due xmlns="0e4c58a4-4156-4653-af30-d293e31e5ce5">2022-08-03T06:00:00+00:00</Final_x0020_Draft_x0020_Due>
    <Exhibit_x002f_Tab_x002f_Schedule xmlns="0e4c58a4-4156-4653-af30-d293e31e5ce5">06.01.02</Exhibit_x002f_Tab_x002f_Schedule>
    <_x0031_st_x0020_Draft_x0020_SL_x0020_Review_x0020_Complete xmlns="0e4c58a4-4156-4653-af30-d293e31e5ce5">2022-07-04T06:00:00+00:00</_x0031_st_x0020_Draft_x0020_SL_x0020_Review_x0020_Complete>
    <Binder xmlns="0e4c58a4-4156-4653-af30-d293e31e5ce5">6</Binder>
    <Attachment xmlns="0e4c58a4-4156-4653-af30-d293e31e5ce5">4</Attachment>
    <Phase xmlns="0e4c58a4-4156-4653-af30-d293e31e5ce5">Phase 1</Phase>
    <Version_x0020_Comments xmlns="0e4c58a4-4156-4653-af30-d293e31e5ce5">COMPLETE</Version_x0020_Comments>
    <Executive_x0020_Review xmlns="0e4c58a4-4156-4653-af30-d293e31e5ce5">true</Executive_x0020_Review>
    <Legal_x0020_Team xmlns="0e4c58a4-4156-4653-af30-d293e31e5ce5"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i:0#.w|gtna\rmgoodr</DisplayName>
        <AccountId>54</AccountId>
        <AccountType/>
      </UserInfo>
      <UserInfo>
        <DisplayName>i:0#.w|egd\hoc1</DisplayName>
        <AccountId>30</AccountId>
        <AccountType/>
      </UserInfo>
    </Witness>
    <Folder xmlns="0e4c58a4-4156-4653-af30-d293e31e5ce5">Updated Evidence</Folder>
    <_x0031_st_x0020_Draft_x0020_Evidence_x0020_Due xmlns="0e4c58a4-4156-4653-af30-d293e31e5ce5">2022-05-27T06:00:00+00:00</_x0031_st_x0020_Draft_x0020_Evidence_x0020_Due>
    <Cust_x0020_Eng xmlns="0e4c58a4-4156-4653-af30-d293e31e5ce5">No</Cust_x0020_Eng>
    <_x0031_st_x0020_draft_x0020_ready_x0020_for_x0020_Regulatory xmlns="0e4c58a4-4156-4653-af30-d293e31e5ce5">2022-05-30T06:00:00+00:00</_x0031_st_x0020_draft_x0020_ready_x0020_for_x0020_Regulatory>
    <Final_x0020_Draft_x0020_Reg_x002f_1st_x0020_Level_x0020_Review_x0020_Due_x0020_Date xmlns="0e4c58a4-4156-4653-af30-d293e31e5ce5">2022-08-22T06:00:00+00:00</Final_x0020_Draft_x0020_Reg_x002f_1st_x0020_Level_x0020_Review_x0020_Due_x0020_Date>
    <Legal_x0020_Handoff_x0020_Date xmlns="0e4c58a4-4156-4653-af30-d293e31e5ce5">2022-09-05T06:00:00+00:00</Legal_x0020_Handoff_x0020_Date>
    <Legal_x0020_Session_x0020_Date xmlns="0e4c58a4-4156-4653-af30-d293e31e5ce5">2022-09-13T06:00:00+00:00</Legal_x0020_Session_x0020_Date>
    <xewa xmlns="0e4c58a4-4156-4653-af30-d293e31e5ce5">2022-09-20T06:00:00+00:00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EC1124CD-B56D-4ED3-90BC-1D7F82EBD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43A53-73C8-473E-8D8E-47BB3A164F53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EA9649-6250-42F7-AB0F-198AA31051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C24C0C-946B-4294-A0D5-A7D7888D70B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  <vt:lpstr>Sheet 11</vt:lpstr>
      <vt:lpstr>Sheet 12</vt:lpstr>
      <vt:lpstr>Sheet 13</vt:lpstr>
      <vt:lpstr>Sheet 14</vt:lpstr>
      <vt:lpstr>Sheet 15</vt:lpstr>
      <vt:lpstr>Sheet 16</vt:lpstr>
      <vt:lpstr>Sheet 17</vt:lpstr>
      <vt:lpstr>Sheet 18</vt:lpstr>
      <vt:lpstr>Sheet 19</vt:lpstr>
      <vt:lpstr>Sheet 20</vt:lpstr>
      <vt:lpstr>'Sheet 13'!Print_Area</vt:lpstr>
      <vt:lpstr>'Sheet 14'!Print_Area</vt:lpstr>
      <vt:lpstr>'Sheet 15'!Print_Area</vt:lpstr>
      <vt:lpstr>'Sheet 16'!Print_Area</vt:lpstr>
      <vt:lpstr>'Sheet 17'!Print_Area</vt:lpstr>
      <vt:lpstr>'Sheet 18'!Print_Area</vt:lpstr>
      <vt:lpstr>'Sheet 19'!Print_Area</vt:lpstr>
      <vt:lpstr>'Sheet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cp:lastPrinted>2022-10-29T13:54:39Z</cp:lastPrinted>
  <dcterms:created xsi:type="dcterms:W3CDTF">2022-06-22T13:29:29Z</dcterms:created>
  <dcterms:modified xsi:type="dcterms:W3CDTF">2023-02-03T18:30:31Z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2022-06-22T13:56:05Z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56f09198-be06-4503-bfc2-7760a56c3017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