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CCF8F167-B937-4F6C-88EA-19A0EB8A79D7}" xr6:coauthVersionLast="47" xr6:coauthVersionMax="47" xr10:uidLastSave="{00000000-0000-0000-0000-000000000000}"/>
  <bookViews>
    <workbookView xWindow="-120" yWindow="-120" windowWidth="29040" windowHeight="15840" xr2:uid="{8C156DC5-734F-4042-9FB0-50EA62362C92}"/>
  </bookViews>
  <sheets>
    <sheet name="Sheet1" sheetId="1" r:id="rId1"/>
  </sheets>
  <definedNames>
    <definedName name="_xlnm.Print_Area" localSheetId="0">Sheet1!$A$1:$Q$49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N14" i="1" l="1"/>
  <c r="J31" i="1"/>
  <c r="L14" i="1"/>
  <c r="H31" i="1"/>
  <c r="H33" i="1"/>
  <c r="F41" i="1" l="1"/>
  <c r="P46" i="1"/>
  <c r="P41" i="1"/>
  <c r="O30" i="1"/>
  <c r="N30" i="1"/>
  <c r="L30" i="1"/>
  <c r="F30" i="1"/>
  <c r="O29" i="1"/>
  <c r="N29" i="1"/>
  <c r="L29" i="1"/>
  <c r="F29" i="1"/>
  <c r="O28" i="1"/>
  <c r="N28" i="1"/>
  <c r="L28" i="1"/>
  <c r="F28" i="1"/>
  <c r="E26" i="1"/>
  <c r="E31" i="1" s="1"/>
  <c r="D26" i="1"/>
  <c r="D31" i="1" s="1"/>
  <c r="O25" i="1"/>
  <c r="N25" i="1"/>
  <c r="P25" i="1" s="1"/>
  <c r="L25" i="1"/>
  <c r="F25" i="1"/>
  <c r="O24" i="1"/>
  <c r="N24" i="1"/>
  <c r="L24" i="1"/>
  <c r="F24" i="1"/>
  <c r="O23" i="1"/>
  <c r="N23" i="1"/>
  <c r="L23" i="1"/>
  <c r="F23" i="1"/>
  <c r="O22" i="1"/>
  <c r="N22" i="1"/>
  <c r="L22" i="1"/>
  <c r="F22" i="1"/>
  <c r="O21" i="1"/>
  <c r="N21" i="1"/>
  <c r="F21" i="1"/>
  <c r="H17" i="1"/>
  <c r="E17" i="1"/>
  <c r="D17" i="1"/>
  <c r="L16" i="1"/>
  <c r="N16" i="1"/>
  <c r="F16" i="1"/>
  <c r="O15" i="1"/>
  <c r="N15" i="1"/>
  <c r="F15" i="1"/>
  <c r="A15" i="1"/>
  <c r="A16" i="1" s="1"/>
  <c r="A17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3" i="1" s="1"/>
  <c r="O14" i="1"/>
  <c r="F14" i="1"/>
  <c r="P23" i="1" l="1"/>
  <c r="P22" i="1"/>
  <c r="P30" i="1"/>
  <c r="E33" i="1"/>
  <c r="D33" i="1"/>
  <c r="F17" i="1"/>
  <c r="P15" i="1"/>
  <c r="P24" i="1"/>
  <c r="F26" i="1"/>
  <c r="F31" i="1" s="1"/>
  <c r="F33" i="1" s="1"/>
  <c r="P28" i="1"/>
  <c r="P29" i="1"/>
  <c r="O26" i="1"/>
  <c r="O31" i="1" s="1"/>
  <c r="N17" i="1"/>
  <c r="N26" i="1"/>
  <c r="N31" i="1" s="1"/>
  <c r="P21" i="1"/>
  <c r="L15" i="1"/>
  <c r="J17" i="1"/>
  <c r="O16" i="1"/>
  <c r="P16" i="1" s="1"/>
  <c r="L21" i="1"/>
  <c r="L26" i="1" s="1"/>
  <c r="L31" i="1" s="1"/>
  <c r="H26" i="1"/>
  <c r="P14" i="1"/>
  <c r="J26" i="1"/>
  <c r="P26" i="1" l="1"/>
  <c r="P31" i="1" s="1"/>
  <c r="J33" i="1"/>
  <c r="O17" i="1"/>
  <c r="O33" i="1" s="1"/>
  <c r="L17" i="1"/>
  <c r="L33" i="1" s="1"/>
  <c r="P17" i="1"/>
  <c r="N33" i="1"/>
  <c r="P33" i="1" l="1"/>
</calcChain>
</file>

<file path=xl/sharedStrings.xml><?xml version="1.0" encoding="utf-8"?>
<sst xmlns="http://schemas.openxmlformats.org/spreadsheetml/2006/main" count="93" uniqueCount="66">
  <si>
    <t>Adjustments</t>
  </si>
  <si>
    <t>Per Exhibit 7</t>
  </si>
  <si>
    <t>Particulars ($ millions)</t>
  </si>
  <si>
    <t>Delivery</t>
  </si>
  <si>
    <t>Total</t>
  </si>
  <si>
    <t>Gas Costs</t>
  </si>
  <si>
    <t>(a)</t>
  </si>
  <si>
    <t>(b)</t>
  </si>
  <si>
    <t>(c) = (a+b)</t>
  </si>
  <si>
    <t>Revenue at Existing Rates</t>
  </si>
  <si>
    <t>Gas sales and distribution</t>
  </si>
  <si>
    <t>Transportation</t>
  </si>
  <si>
    <t>Other income</t>
  </si>
  <si>
    <t>Total operating revenue</t>
  </si>
  <si>
    <t>Revenue Requirement</t>
  </si>
  <si>
    <t>Operation and maintenance</t>
  </si>
  <si>
    <t>Depreciation and amortization expense</t>
  </si>
  <si>
    <t>Fixed financing costs</t>
  </si>
  <si>
    <t>Municipal and other taxes</t>
  </si>
  <si>
    <t>Total operating costs</t>
  </si>
  <si>
    <t>Cost of capital</t>
  </si>
  <si>
    <t>Income taxes</t>
  </si>
  <si>
    <t xml:space="preserve">Notes: </t>
  </si>
  <si>
    <t>(1)</t>
  </si>
  <si>
    <t>(2)</t>
  </si>
  <si>
    <t>(3)</t>
  </si>
  <si>
    <t>(4)</t>
  </si>
  <si>
    <t>Line
No.</t>
  </si>
  <si>
    <t>Reclassify gas supply optimization revenue.</t>
  </si>
  <si>
    <t>(5)</t>
  </si>
  <si>
    <t>(6)</t>
  </si>
  <si>
    <t>Reclassify customer supplied fuel (CSF).</t>
  </si>
  <si>
    <t>Gas sales and distribution revenue - add CSF</t>
  </si>
  <si>
    <t>Transportation revenue - add CSF</t>
  </si>
  <si>
    <t>Transportation revenue - deduct gas supply optimization revenue</t>
  </si>
  <si>
    <t>Other income - add gas supply optimization revenue</t>
  </si>
  <si>
    <t>(7)</t>
  </si>
  <si>
    <t>Gas sales and distribution revenue - deduct SES/TCS</t>
  </si>
  <si>
    <t>Update to non-utility cross charge revenue for $0.4 million increase.</t>
  </si>
  <si>
    <t>Transportation fuel updated for Dawn and Empress price</t>
  </si>
  <si>
    <t>(d)</t>
  </si>
  <si>
    <t>(e)</t>
  </si>
  <si>
    <t>(g) = (a+d)</t>
  </si>
  <si>
    <t>(f) = (d+e)</t>
  </si>
  <si>
    <t>(h) = (b+e)</t>
  </si>
  <si>
    <t>(i) = (g+h)</t>
  </si>
  <si>
    <t>Cost of Gas</t>
  </si>
  <si>
    <t>Cost of Gas - add CSF</t>
  </si>
  <si>
    <t>Update to cost of gas for $1.4 million decrease.</t>
  </si>
  <si>
    <t>Transportation fuel updated for sales service fuel</t>
  </si>
  <si>
    <t xml:space="preserve">Market based storage fuel cost </t>
  </si>
  <si>
    <t>2024 Adjusted Revenue Requirement and Revenue (Deficiency)/Sufficiency</t>
  </si>
  <si>
    <t>Per Exhibit 6 (1)</t>
  </si>
  <si>
    <t>Taxes on (deficiency)/sufficiency</t>
  </si>
  <si>
    <t>Gross (Deficiency)/Sufficiency</t>
  </si>
  <si>
    <t>Reclassify community expansion SES/TCS and RNG station charge revenue.</t>
  </si>
  <si>
    <t>Transportation revenue - deduct RNG station charges</t>
  </si>
  <si>
    <t>Exhibit 6, Tab 1, Schedule 2, Attachment 1, p.1.</t>
  </si>
  <si>
    <t>Exhibit 7 revenue requirement in columns (g) and (h) per Exhibit 7, Tab 2, Schedule 1, Attachment 9 and 10, respectively.</t>
  </si>
  <si>
    <t>Total revenue requirement (7)</t>
  </si>
  <si>
    <t>(2)(3)(5)</t>
  </si>
  <si>
    <t>(2)(5)</t>
  </si>
  <si>
    <t>(4)(5)</t>
  </si>
  <si>
    <t>(4)(6)</t>
  </si>
  <si>
    <t>Other income - add SES/TCS, RNG station charges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</si>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</sst>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#,##0.0_);\(#,##0.0\)"/>
    <numFmt numFmtId="168" formatCode="#,##0.00_);\(#,##0.00\);\-"/>
    <numFmt numFmtId="169" formatCode="#,##0.000_);\(#,##0.0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6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Fill="1" applyAlignment="1">
      <alignment horizontal="left"/>
    </xf>
    <xf numFmtId="167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2" xfId="1" applyNumberFormat="1" applyFont="1" applyFill="1" applyBorder="1" applyAlignment="1">
      <alignment horizontal="center"/>
    </xf>
    <xf numFmtId="167" fontId="2" fillId="0" borderId="1" xfId="1" applyNumberFormat="1" applyFont="1" applyFill="1" applyBorder="1" applyAlignment="1">
      <alignment horizontal="center"/>
    </xf>
    <xf numFmtId="167" fontId="2" fillId="0" borderId="4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/>
    <xf numFmtId="167" fontId="2" fillId="0" borderId="0" xfId="0" applyNumberFormat="1" applyFont="1" applyFill="1" applyAlignment="1">
      <alignment horizontal="center"/>
    </xf>
    <xf numFmtId="169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quotePrefix="1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indent="2"/>
    </xf>
    <xf numFmtId="167" fontId="2" fillId="0" borderId="0" xfId="0" applyNumberFormat="1" applyFont="1" applyFill="1" applyAlignment="1">
      <alignment horizontal="center" vertical="top"/>
    </xf>
    <xf numFmtId="168" fontId="2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indent="2"/>
    </xf>
    <xf numFmtId="167" fontId="2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quotePrefix="1" applyFont="1" applyFill="1" applyAlignment="1">
      <alignment horizontal="center" wrapText="1"/>
    </xf>
    <xf numFmtId="0" fontId="5" fillId="0" borderId="0" xfId="0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quotePrefix="1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3022-55E2-49C4-9B1D-88A5BAFD7BF4}">
  <sheetPr>
    <pageSetUpPr fitToPage="1"/>
  </sheetPr>
  <dimension ref="A1:Q48"/>
  <sheetViews>
    <sheetView tabSelected="1" view="pageBreakPreview" zoomScaleNormal="100" zoomScaleSheetLayoutView="100" workbookViewId="0">
      <selection activeCell="Q4" sqref="Q4"/>
    </sheetView>
  </sheetViews>
  <sheetFormatPr defaultColWidth="6.42578125" defaultRowHeight="12" x14ac:dyDescent="0.2"/>
  <cols>
    <col min="1" max="1" width="4.5703125" style="17" customWidth="1"/>
    <col min="2" max="2" width="1.7109375" style="17" customWidth="1"/>
    <col min="3" max="3" width="30.42578125" style="17" customWidth="1"/>
    <col min="4" max="6" width="9.85546875" style="17" customWidth="1"/>
    <col min="7" max="7" width="1.7109375" style="17" customWidth="1"/>
    <col min="8" max="8" width="9.5703125" style="17" customWidth="1"/>
    <col min="9" max="9" width="6.7109375" style="17" customWidth="1"/>
    <col min="10" max="10" width="9.85546875" style="17" customWidth="1"/>
    <col min="11" max="11" width="5.5703125" style="17" customWidth="1"/>
    <col min="12" max="12" width="9.7109375" style="17" customWidth="1"/>
    <col min="13" max="13" width="1.7109375" style="17" customWidth="1"/>
    <col min="14" max="14" width="9.85546875" style="17" customWidth="1"/>
    <col min="15" max="15" width="10.28515625" style="17" customWidth="1"/>
    <col min="16" max="16" width="13.5703125" style="32" customWidth="1"/>
    <col min="17" max="17" width="7.42578125" style="32" customWidth="1"/>
    <col min="18" max="16384" width="6.42578125" style="32"/>
  </cols>
  <sheetData>
    <row r="1" spans="1:17" ht="12.75" x14ac:dyDescent="0.2">
      <c r="P1" s="31"/>
    </row>
    <row r="2" spans="1:17" ht="12.75" x14ac:dyDescent="0.2">
      <c r="P2" s="31"/>
    </row>
    <row r="3" spans="1:17" ht="12.75" x14ac:dyDescent="0.2">
      <c r="P3" s="31"/>
    </row>
    <row r="4" spans="1:17" ht="12.75" x14ac:dyDescent="0.2">
      <c r="P4" s="33"/>
    </row>
    <row r="5" spans="1:17" ht="12.75" x14ac:dyDescent="0.2">
      <c r="P5" s="33"/>
    </row>
    <row r="6" spans="1:17" ht="12.75" customHeight="1" x14ac:dyDescent="0.2">
      <c r="A6" s="34" t="s">
        <v>51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2.7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7" ht="12.75" customHeight="1" x14ac:dyDescent="0.2">
      <c r="D8" s="36" t="s">
        <v>52</v>
      </c>
      <c r="E8" s="36"/>
      <c r="F8" s="36"/>
      <c r="H8" s="36" t="s">
        <v>0</v>
      </c>
      <c r="I8" s="36"/>
      <c r="J8" s="36"/>
      <c r="K8" s="36"/>
      <c r="L8" s="36"/>
      <c r="N8" s="36" t="s">
        <v>1</v>
      </c>
      <c r="O8" s="36"/>
      <c r="P8" s="36"/>
    </row>
    <row r="9" spans="1:17" ht="24" x14ac:dyDescent="0.2">
      <c r="A9" s="37" t="s">
        <v>27</v>
      </c>
      <c r="B9" s="38"/>
      <c r="C9" s="39" t="s">
        <v>2</v>
      </c>
      <c r="D9" s="37" t="s">
        <v>3</v>
      </c>
      <c r="E9" s="37" t="s">
        <v>5</v>
      </c>
      <c r="F9" s="37" t="s">
        <v>4</v>
      </c>
      <c r="G9" s="38"/>
      <c r="H9" s="37" t="s">
        <v>3</v>
      </c>
      <c r="I9" s="38"/>
      <c r="J9" s="37" t="s">
        <v>5</v>
      </c>
      <c r="K9" s="38"/>
      <c r="L9" s="37" t="s">
        <v>4</v>
      </c>
      <c r="M9" s="38"/>
      <c r="N9" s="37" t="s">
        <v>3</v>
      </c>
      <c r="O9" s="37" t="s">
        <v>5</v>
      </c>
      <c r="P9" s="37" t="s">
        <v>4</v>
      </c>
    </row>
    <row r="10" spans="1:17" ht="12.75" customHeight="1" x14ac:dyDescent="0.2">
      <c r="A10" s="38"/>
      <c r="B10" s="38"/>
      <c r="C10" s="40"/>
      <c r="D10" s="41" t="s">
        <v>6</v>
      </c>
      <c r="E10" s="41" t="s">
        <v>7</v>
      </c>
      <c r="F10" s="41" t="s">
        <v>8</v>
      </c>
      <c r="G10" s="41"/>
      <c r="H10" s="41" t="s">
        <v>40</v>
      </c>
      <c r="I10" s="41"/>
      <c r="J10" s="41" t="s">
        <v>41</v>
      </c>
      <c r="K10" s="41"/>
      <c r="L10" s="41" t="s">
        <v>43</v>
      </c>
      <c r="M10" s="41"/>
      <c r="N10" s="41" t="s">
        <v>42</v>
      </c>
      <c r="O10" s="41" t="s">
        <v>44</v>
      </c>
      <c r="P10" s="41" t="s">
        <v>45</v>
      </c>
    </row>
    <row r="11" spans="1:17" ht="12.75" customHeight="1" x14ac:dyDescent="0.2"/>
    <row r="12" spans="1:17" ht="12.75" customHeight="1" x14ac:dyDescent="0.2">
      <c r="A12" s="32"/>
      <c r="B12" s="32"/>
      <c r="C12" s="42" t="s">
        <v>9</v>
      </c>
      <c r="P12" s="42"/>
    </row>
    <row r="13" spans="1:17" ht="12.75" customHeight="1" x14ac:dyDescent="0.2">
      <c r="A13" s="32"/>
      <c r="B13" s="32"/>
      <c r="C13" s="32"/>
      <c r="D13" s="1"/>
      <c r="E13" s="2"/>
      <c r="F13" s="1"/>
      <c r="G13" s="3"/>
      <c r="H13" s="2"/>
      <c r="I13" s="2"/>
      <c r="J13" s="2"/>
      <c r="K13" s="3"/>
      <c r="L13" s="2"/>
      <c r="M13" s="3"/>
      <c r="N13" s="2"/>
      <c r="O13" s="2"/>
      <c r="P13" s="4"/>
    </row>
    <row r="14" spans="1:17" ht="12.75" customHeight="1" x14ac:dyDescent="0.2">
      <c r="A14" s="17">
        <v>1</v>
      </c>
      <c r="B14" s="32"/>
      <c r="C14" s="32" t="s">
        <v>10</v>
      </c>
      <c r="D14" s="8">
        <v>2666.91479110501</v>
      </c>
      <c r="E14" s="8">
        <v>3184.69956488354</v>
      </c>
      <c r="F14" s="8">
        <f>SUM(D14:E14)</f>
        <v>5851.6143559885495</v>
      </c>
      <c r="G14" s="9"/>
      <c r="H14" s="8">
        <v>-2.9975801668116584</v>
      </c>
      <c r="I14" s="43" t="s">
        <v>29</v>
      </c>
      <c r="J14" s="8">
        <v>5.3082511639303602</v>
      </c>
      <c r="K14" s="44" t="s">
        <v>62</v>
      </c>
      <c r="L14" s="8">
        <f>H14+J14</f>
        <v>2.3106709971187018</v>
      </c>
      <c r="M14" s="6"/>
      <c r="N14" s="8">
        <f>+D14+H14</f>
        <v>2663.9172109381984</v>
      </c>
      <c r="O14" s="8">
        <f>+E14+J14</f>
        <v>3190.0078160474704</v>
      </c>
      <c r="P14" s="8">
        <f>SUM(N14:O14)</f>
        <v>5853.9250269856693</v>
      </c>
      <c r="Q14" s="32" t="s">
        <v>65</v>
      </c>
    </row>
    <row r="15" spans="1:17" ht="12.75" customHeight="1" x14ac:dyDescent="0.2">
      <c r="A15" s="17">
        <f>A14+1</f>
        <v>2</v>
      </c>
      <c r="B15" s="32"/>
      <c r="C15" s="32" t="s">
        <v>11</v>
      </c>
      <c r="D15" s="8">
        <v>162.19058609472123</v>
      </c>
      <c r="E15" s="8">
        <v>2.53899009056896</v>
      </c>
      <c r="F15" s="8">
        <f t="shared" ref="F15:F16" si="0">SUM(D15:E15)</f>
        <v>164.7295761852902</v>
      </c>
      <c r="G15" s="9"/>
      <c r="H15" s="8">
        <v>-17.904391501527211</v>
      </c>
      <c r="I15" s="43" t="s">
        <v>60</v>
      </c>
      <c r="J15" s="8">
        <v>19.966741140277019</v>
      </c>
      <c r="K15" s="44" t="s">
        <v>62</v>
      </c>
      <c r="L15" s="8">
        <f t="shared" ref="L15:L16" si="1">H15+J15</f>
        <v>2.0623496387498079</v>
      </c>
      <c r="M15" s="6"/>
      <c r="N15" s="8">
        <f t="shared" ref="N15:N16" si="2">+D15+H15</f>
        <v>144.28619459319401</v>
      </c>
      <c r="O15" s="8">
        <f t="shared" ref="O15:O16" si="3">+E15+J15</f>
        <v>22.505731230845978</v>
      </c>
      <c r="P15" s="8">
        <f t="shared" ref="P15:P16" si="4">SUM(N15:O15)</f>
        <v>166.79192582403999</v>
      </c>
      <c r="Q15" s="32" t="s">
        <v>65</v>
      </c>
    </row>
    <row r="16" spans="1:17" ht="12.75" customHeight="1" x14ac:dyDescent="0.2">
      <c r="A16" s="17">
        <f>A15+1</f>
        <v>3</v>
      </c>
      <c r="B16" s="32"/>
      <c r="C16" s="32" t="s">
        <v>12</v>
      </c>
      <c r="D16" s="8">
        <v>64.279665700703788</v>
      </c>
      <c r="E16" s="8">
        <v>0</v>
      </c>
      <c r="F16" s="8">
        <f t="shared" si="0"/>
        <v>64.279665700703788</v>
      </c>
      <c r="G16" s="9"/>
      <c r="H16" s="8">
        <v>21.353761938930127</v>
      </c>
      <c r="I16" s="44" t="s">
        <v>61</v>
      </c>
      <c r="J16" s="8">
        <v>0</v>
      </c>
      <c r="K16" s="44" t="s">
        <v>29</v>
      </c>
      <c r="L16" s="8">
        <f t="shared" si="1"/>
        <v>21.353761938930127</v>
      </c>
      <c r="M16" s="6"/>
      <c r="N16" s="8">
        <f t="shared" si="2"/>
        <v>85.633427639633908</v>
      </c>
      <c r="O16" s="8">
        <f t="shared" si="3"/>
        <v>0</v>
      </c>
      <c r="P16" s="8">
        <f t="shared" si="4"/>
        <v>85.633427639633908</v>
      </c>
      <c r="Q16" s="32" t="s">
        <v>65</v>
      </c>
    </row>
    <row r="17" spans="1:17" ht="12.75" customHeight="1" x14ac:dyDescent="0.2">
      <c r="A17" s="17">
        <f>A16+1</f>
        <v>4</v>
      </c>
      <c r="B17" s="32"/>
      <c r="C17" s="32" t="s">
        <v>13</v>
      </c>
      <c r="D17" s="10">
        <f>SUM(D14:D16)</f>
        <v>2893.3850429004351</v>
      </c>
      <c r="E17" s="10">
        <f t="shared" ref="E17:F17" si="5">SUM(E14:E16)</f>
        <v>3187.2385549741089</v>
      </c>
      <c r="F17" s="10">
        <f t="shared" si="5"/>
        <v>6080.6235978745435</v>
      </c>
      <c r="G17" s="9"/>
      <c r="H17" s="10">
        <f>SUM(H14:H16)</f>
        <v>0.45179027059125687</v>
      </c>
      <c r="I17" s="6"/>
      <c r="J17" s="10">
        <f>SUM(J14:J16)</f>
        <v>25.27499230420738</v>
      </c>
      <c r="K17" s="6"/>
      <c r="L17" s="10">
        <f>SUM(L14:L16)</f>
        <v>25.726782574798637</v>
      </c>
      <c r="M17" s="6"/>
      <c r="N17" s="10">
        <f>SUM(N14:N16)</f>
        <v>2893.8368331710262</v>
      </c>
      <c r="O17" s="10">
        <f t="shared" ref="O17:P17" si="6">SUM(O14:O16)</f>
        <v>3212.5135472783163</v>
      </c>
      <c r="P17" s="10">
        <f t="shared" si="6"/>
        <v>6106.350380449343</v>
      </c>
      <c r="Q17" s="32" t="s">
        <v>65</v>
      </c>
    </row>
    <row r="18" spans="1:17" ht="12.75" customHeight="1" x14ac:dyDescent="0.2">
      <c r="B18" s="32"/>
      <c r="C18" s="32"/>
      <c r="D18" s="8"/>
      <c r="E18" s="8"/>
      <c r="F18" s="8"/>
      <c r="G18" s="9"/>
      <c r="H18" s="8"/>
      <c r="I18" s="6"/>
      <c r="J18" s="8"/>
      <c r="K18" s="6"/>
      <c r="L18" s="8"/>
      <c r="M18" s="6"/>
      <c r="N18" s="13"/>
      <c r="O18" s="13"/>
      <c r="P18" s="13"/>
    </row>
    <row r="19" spans="1:17" ht="12.75" customHeight="1" x14ac:dyDescent="0.2">
      <c r="B19" s="32"/>
      <c r="C19" s="42" t="s">
        <v>14</v>
      </c>
      <c r="D19" s="8"/>
      <c r="E19" s="8"/>
      <c r="F19" s="8"/>
      <c r="G19" s="9"/>
      <c r="H19" s="8"/>
      <c r="I19" s="6"/>
      <c r="J19" s="8"/>
      <c r="K19" s="6"/>
      <c r="L19" s="8"/>
      <c r="M19" s="6"/>
      <c r="N19" s="13"/>
      <c r="O19" s="13"/>
      <c r="P19" s="13"/>
    </row>
    <row r="20" spans="1:17" ht="12.75" customHeight="1" x14ac:dyDescent="0.2">
      <c r="B20" s="32"/>
      <c r="C20" s="32"/>
      <c r="D20" s="8"/>
      <c r="E20" s="8"/>
      <c r="F20" s="8"/>
      <c r="G20" s="9"/>
      <c r="H20" s="8"/>
      <c r="I20" s="6"/>
      <c r="J20" s="8"/>
      <c r="K20" s="6"/>
      <c r="L20" s="8"/>
      <c r="M20" s="6"/>
      <c r="N20" s="13"/>
      <c r="O20" s="13"/>
      <c r="P20" s="13"/>
    </row>
    <row r="21" spans="1:17" ht="12.75" customHeight="1" x14ac:dyDescent="0.2">
      <c r="A21" s="17">
        <f>A17+1</f>
        <v>5</v>
      </c>
      <c r="B21" s="32"/>
      <c r="C21" s="32" t="s">
        <v>46</v>
      </c>
      <c r="D21" s="8">
        <v>17.612274764011602</v>
      </c>
      <c r="E21" s="8">
        <v>3210.4183343761702</v>
      </c>
      <c r="F21" s="8">
        <f>SUM(D21:E21)</f>
        <v>3228.0306091401817</v>
      </c>
      <c r="G21" s="9"/>
      <c r="H21" s="8">
        <v>0</v>
      </c>
      <c r="I21" s="44"/>
      <c r="J21" s="8">
        <v>23.857505285785471</v>
      </c>
      <c r="K21" s="44" t="s">
        <v>63</v>
      </c>
      <c r="L21" s="8">
        <f>H21+J21</f>
        <v>23.857505285785471</v>
      </c>
      <c r="M21" s="6"/>
      <c r="N21" s="8">
        <f>+D21+H21</f>
        <v>17.612274764011602</v>
      </c>
      <c r="O21" s="8">
        <f>+E21+J21</f>
        <v>3234.2758396619556</v>
      </c>
      <c r="P21" s="8">
        <f>SUM(N21:O21)</f>
        <v>3251.8881144259672</v>
      </c>
      <c r="Q21" s="32" t="s">
        <v>65</v>
      </c>
    </row>
    <row r="22" spans="1:17" ht="12.75" customHeight="1" x14ac:dyDescent="0.2">
      <c r="A22" s="17">
        <f>A21+1</f>
        <v>6</v>
      </c>
      <c r="B22" s="32"/>
      <c r="C22" s="32" t="s">
        <v>15</v>
      </c>
      <c r="D22" s="8">
        <v>1045.9917479600003</v>
      </c>
      <c r="E22" s="8">
        <v>0</v>
      </c>
      <c r="F22" s="8">
        <f t="shared" ref="F22:F25" si="7">SUM(D22:E22)</f>
        <v>1045.9917479600003</v>
      </c>
      <c r="G22" s="9"/>
      <c r="H22" s="8">
        <v>0</v>
      </c>
      <c r="I22" s="6"/>
      <c r="J22" s="8">
        <v>0</v>
      </c>
      <c r="K22" s="6"/>
      <c r="L22" s="8">
        <f t="shared" ref="L22:L25" si="8">H22+J22</f>
        <v>0</v>
      </c>
      <c r="M22" s="6"/>
      <c r="N22" s="8">
        <f>+D22+H22</f>
        <v>1045.9917479600003</v>
      </c>
      <c r="O22" s="8">
        <f>+E22+J22</f>
        <v>0</v>
      </c>
      <c r="P22" s="8">
        <f t="shared" ref="P22:P25" si="9">SUM(N22:O22)</f>
        <v>1045.9917479600003</v>
      </c>
      <c r="Q22" s="32" t="s">
        <v>65</v>
      </c>
    </row>
    <row r="23" spans="1:17" ht="12.75" customHeight="1" x14ac:dyDescent="0.2">
      <c r="A23" s="17">
        <f t="shared" ref="A23:A26" si="10">A22+1</f>
        <v>7</v>
      </c>
      <c r="B23" s="32"/>
      <c r="C23" s="32" t="s">
        <v>16</v>
      </c>
      <c r="D23" s="8">
        <v>892</v>
      </c>
      <c r="E23" s="8">
        <v>0</v>
      </c>
      <c r="F23" s="8">
        <f t="shared" si="7"/>
        <v>892</v>
      </c>
      <c r="G23" s="9"/>
      <c r="H23" s="8">
        <v>0</v>
      </c>
      <c r="I23" s="6"/>
      <c r="J23" s="8">
        <v>0</v>
      </c>
      <c r="K23" s="6"/>
      <c r="L23" s="8">
        <f t="shared" si="8"/>
        <v>0</v>
      </c>
      <c r="M23" s="6"/>
      <c r="N23" s="8">
        <f>+D23+H23</f>
        <v>892</v>
      </c>
      <c r="O23" s="8">
        <f>+E23+J23</f>
        <v>0</v>
      </c>
      <c r="P23" s="8">
        <f t="shared" si="9"/>
        <v>892</v>
      </c>
      <c r="Q23" s="32" t="s">
        <v>65</v>
      </c>
    </row>
    <row r="24" spans="1:17" ht="12.75" customHeight="1" x14ac:dyDescent="0.2">
      <c r="A24" s="17">
        <f t="shared" si="10"/>
        <v>8</v>
      </c>
      <c r="B24" s="32"/>
      <c r="C24" s="32" t="s">
        <v>17</v>
      </c>
      <c r="D24" s="8">
        <v>4</v>
      </c>
      <c r="E24" s="8">
        <v>0</v>
      </c>
      <c r="F24" s="8">
        <f t="shared" si="7"/>
        <v>4</v>
      </c>
      <c r="G24" s="9"/>
      <c r="H24" s="8">
        <v>0</v>
      </c>
      <c r="I24" s="6"/>
      <c r="J24" s="8">
        <v>0</v>
      </c>
      <c r="K24" s="6"/>
      <c r="L24" s="8">
        <f t="shared" si="8"/>
        <v>0</v>
      </c>
      <c r="M24" s="6"/>
      <c r="N24" s="8">
        <f>+D24+H24</f>
        <v>4</v>
      </c>
      <c r="O24" s="8">
        <f>+E24+J24</f>
        <v>0</v>
      </c>
      <c r="P24" s="8">
        <f t="shared" si="9"/>
        <v>4</v>
      </c>
    </row>
    <row r="25" spans="1:17" ht="12.75" customHeight="1" x14ac:dyDescent="0.2">
      <c r="A25" s="17">
        <f t="shared" si="10"/>
        <v>9</v>
      </c>
      <c r="B25" s="32"/>
      <c r="C25" s="32" t="s">
        <v>18</v>
      </c>
      <c r="D25" s="8">
        <v>127.182502920392</v>
      </c>
      <c r="E25" s="8">
        <v>0</v>
      </c>
      <c r="F25" s="8">
        <f t="shared" si="7"/>
        <v>127.182502920392</v>
      </c>
      <c r="G25" s="9"/>
      <c r="H25" s="8">
        <v>0</v>
      </c>
      <c r="I25" s="6"/>
      <c r="J25" s="8">
        <v>0</v>
      </c>
      <c r="K25" s="6"/>
      <c r="L25" s="8">
        <f t="shared" si="8"/>
        <v>0</v>
      </c>
      <c r="M25" s="6"/>
      <c r="N25" s="8">
        <f>+D25+H25</f>
        <v>127.182502920392</v>
      </c>
      <c r="O25" s="8">
        <f>+E25+J25</f>
        <v>0</v>
      </c>
      <c r="P25" s="8">
        <f t="shared" si="9"/>
        <v>127.182502920392</v>
      </c>
    </row>
    <row r="26" spans="1:17" ht="12.75" customHeight="1" x14ac:dyDescent="0.2">
      <c r="A26" s="17">
        <f t="shared" si="10"/>
        <v>10</v>
      </c>
      <c r="B26" s="32"/>
      <c r="C26" s="32" t="s">
        <v>19</v>
      </c>
      <c r="D26" s="10">
        <f>SUM(D21:D25)</f>
        <v>2086.7865256444038</v>
      </c>
      <c r="E26" s="10">
        <f t="shared" ref="E26:F26" si="11">SUM(E21:E25)</f>
        <v>3210.4183343761702</v>
      </c>
      <c r="F26" s="10">
        <f t="shared" si="11"/>
        <v>5297.2048600205744</v>
      </c>
      <c r="G26" s="9"/>
      <c r="H26" s="10">
        <f>SUM(H21:H25)</f>
        <v>0</v>
      </c>
      <c r="I26" s="6"/>
      <c r="J26" s="10">
        <f>SUM(J21:J25)</f>
        <v>23.857505285785471</v>
      </c>
      <c r="K26" s="6"/>
      <c r="L26" s="10">
        <f>SUM(L21:L25)</f>
        <v>23.857505285785471</v>
      </c>
      <c r="M26" s="6"/>
      <c r="N26" s="10">
        <f>SUM(N21:N25)</f>
        <v>2086.7865256444038</v>
      </c>
      <c r="O26" s="10">
        <f t="shared" ref="O26:P26" si="12">SUM(O21:O25)</f>
        <v>3234.2758396619556</v>
      </c>
      <c r="P26" s="10">
        <f t="shared" si="12"/>
        <v>5321.0623653063594</v>
      </c>
      <c r="Q26" s="32" t="s">
        <v>65</v>
      </c>
    </row>
    <row r="27" spans="1:17" ht="12.75" customHeight="1" x14ac:dyDescent="0.2">
      <c r="B27" s="32"/>
      <c r="C27" s="32"/>
      <c r="D27" s="8"/>
      <c r="E27" s="8"/>
      <c r="F27" s="8"/>
      <c r="G27" s="9"/>
      <c r="H27" s="8"/>
      <c r="I27" s="6"/>
      <c r="J27" s="15"/>
      <c r="K27" s="6"/>
      <c r="L27" s="8"/>
      <c r="M27" s="6"/>
      <c r="N27" s="13"/>
      <c r="O27" s="13"/>
      <c r="P27" s="13"/>
    </row>
    <row r="28" spans="1:17" ht="12.75" customHeight="1" x14ac:dyDescent="0.2">
      <c r="A28" s="17">
        <f>+A26+1</f>
        <v>11</v>
      </c>
      <c r="B28" s="32"/>
      <c r="C28" s="32" t="s">
        <v>20</v>
      </c>
      <c r="D28" s="8">
        <v>955.72246386882159</v>
      </c>
      <c r="E28" s="8">
        <v>0</v>
      </c>
      <c r="F28" s="8">
        <f>SUM(D28:E28)</f>
        <v>955.72246386882159</v>
      </c>
      <c r="G28" s="9"/>
      <c r="H28" s="8">
        <v>0</v>
      </c>
      <c r="I28" s="6"/>
      <c r="J28" s="8">
        <v>0</v>
      </c>
      <c r="K28" s="6"/>
      <c r="L28" s="8">
        <f>H28+J28</f>
        <v>0</v>
      </c>
      <c r="M28" s="6"/>
      <c r="N28" s="8">
        <f>+D28+H28</f>
        <v>955.72246386882159</v>
      </c>
      <c r="O28" s="8">
        <f>+E28+J28</f>
        <v>0</v>
      </c>
      <c r="P28" s="8">
        <f>SUM(N28:O28)</f>
        <v>955.72246386882159</v>
      </c>
      <c r="Q28" s="32" t="s">
        <v>65</v>
      </c>
    </row>
    <row r="29" spans="1:17" ht="12.75" customHeight="1" x14ac:dyDescent="0.2">
      <c r="A29" s="17">
        <f>A28+1</f>
        <v>12</v>
      </c>
      <c r="B29" s="32"/>
      <c r="C29" s="32" t="s">
        <v>21</v>
      </c>
      <c r="D29" s="8">
        <v>49.952531455879637</v>
      </c>
      <c r="E29" s="8">
        <v>-6.1409000000000002</v>
      </c>
      <c r="F29" s="8">
        <f t="shared" ref="F29:F30" si="13">SUM(D29:E29)</f>
        <v>43.811631455879635</v>
      </c>
      <c r="G29" s="9"/>
      <c r="H29" s="8">
        <v>0</v>
      </c>
      <c r="I29" s="6"/>
      <c r="J29" s="8">
        <v>0</v>
      </c>
      <c r="K29" s="6"/>
      <c r="L29" s="8">
        <f t="shared" ref="L29:L30" si="14">H29+J29</f>
        <v>0</v>
      </c>
      <c r="M29" s="6"/>
      <c r="N29" s="8">
        <f>+D29+H29</f>
        <v>49.952531455879637</v>
      </c>
      <c r="O29" s="8">
        <f>+E29+J29</f>
        <v>-6.1409000000000002</v>
      </c>
      <c r="P29" s="8">
        <f t="shared" ref="P29:P30" si="15">SUM(N29:O29)</f>
        <v>43.811631455879635</v>
      </c>
      <c r="Q29" s="32" t="s">
        <v>65</v>
      </c>
    </row>
    <row r="30" spans="1:17" ht="12.75" customHeight="1" x14ac:dyDescent="0.2">
      <c r="A30" s="17">
        <f>A29+1</f>
        <v>13</v>
      </c>
      <c r="B30" s="32"/>
      <c r="C30" s="32" t="s">
        <v>53</v>
      </c>
      <c r="D30" s="11">
        <v>71.798896964082275</v>
      </c>
      <c r="E30" s="11">
        <v>6.1437000000000026</v>
      </c>
      <c r="F30" s="8">
        <f t="shared" si="13"/>
        <v>77.94259696408227</v>
      </c>
      <c r="G30" s="9"/>
      <c r="H30" s="11">
        <v>0</v>
      </c>
      <c r="I30" s="6"/>
      <c r="J30" s="8">
        <v>0</v>
      </c>
      <c r="K30" s="6"/>
      <c r="L30" s="8">
        <f t="shared" si="14"/>
        <v>0</v>
      </c>
      <c r="M30" s="6"/>
      <c r="N30" s="11">
        <f>+D30+H30</f>
        <v>71.798896964082275</v>
      </c>
      <c r="O30" s="11">
        <f>+E30+J30</f>
        <v>6.1437000000000026</v>
      </c>
      <c r="P30" s="8">
        <f t="shared" si="15"/>
        <v>77.94259696408227</v>
      </c>
      <c r="Q30" s="32" t="s">
        <v>65</v>
      </c>
    </row>
    <row r="31" spans="1:17" ht="12.75" customHeight="1" x14ac:dyDescent="0.2">
      <c r="A31" s="17">
        <f>A30+1</f>
        <v>14</v>
      </c>
      <c r="B31" s="32"/>
      <c r="C31" s="32" t="s">
        <v>59</v>
      </c>
      <c r="D31" s="10">
        <f>D26+D28+D29+D30</f>
        <v>3164.2604179331875</v>
      </c>
      <c r="E31" s="10">
        <f t="shared" ref="E31:F31" si="16">E26+E28+E29+E30</f>
        <v>3210.4211343761704</v>
      </c>
      <c r="F31" s="10">
        <f t="shared" si="16"/>
        <v>6374.6815523093574</v>
      </c>
      <c r="G31" s="9"/>
      <c r="H31" s="10">
        <f>H26+H28+H29+H30</f>
        <v>0</v>
      </c>
      <c r="I31" s="6"/>
      <c r="J31" s="10">
        <f>J26+J28+J29+J30</f>
        <v>23.857505285785471</v>
      </c>
      <c r="K31" s="6"/>
      <c r="L31" s="10">
        <f>L26+L28+L29+L30</f>
        <v>23.857505285785471</v>
      </c>
      <c r="M31" s="6"/>
      <c r="N31" s="10">
        <f>N26+N28+N29+N30</f>
        <v>3164.2604179331875</v>
      </c>
      <c r="O31" s="10">
        <f t="shared" ref="O31:P31" si="17">O26+O28+O29+O30</f>
        <v>3234.2786396619558</v>
      </c>
      <c r="P31" s="10">
        <f t="shared" si="17"/>
        <v>6398.5390575951424</v>
      </c>
      <c r="Q31" s="32" t="s">
        <v>65</v>
      </c>
    </row>
    <row r="32" spans="1:17" ht="12.75" customHeight="1" x14ac:dyDescent="0.2">
      <c r="B32" s="32"/>
      <c r="C32" s="42"/>
      <c r="D32" s="8"/>
      <c r="E32" s="8"/>
      <c r="F32" s="8"/>
      <c r="G32" s="14"/>
      <c r="H32" s="14"/>
      <c r="I32" s="16"/>
      <c r="J32" s="8"/>
      <c r="K32" s="16"/>
      <c r="L32" s="8"/>
      <c r="M32" s="16"/>
      <c r="N32" s="8"/>
      <c r="O32" s="8"/>
      <c r="P32" s="8"/>
    </row>
    <row r="33" spans="1:17" ht="12.75" customHeight="1" thickBot="1" x14ac:dyDescent="0.25">
      <c r="A33" s="17">
        <f>A31+1</f>
        <v>15</v>
      </c>
      <c r="B33" s="32"/>
      <c r="C33" s="32" t="s">
        <v>54</v>
      </c>
      <c r="D33" s="12">
        <f>D17-D31</f>
        <v>-270.87537503275234</v>
      </c>
      <c r="E33" s="12">
        <f t="shared" ref="E33:F33" si="18">E17-E31</f>
        <v>-23.182579402061492</v>
      </c>
      <c r="F33" s="12">
        <f t="shared" si="18"/>
        <v>-294.05795443481384</v>
      </c>
      <c r="G33" s="9"/>
      <c r="H33" s="12">
        <f>H17-H31</f>
        <v>0.45179027059125687</v>
      </c>
      <c r="I33" s="5"/>
      <c r="J33" s="12">
        <f>J17-J31</f>
        <v>1.4174870184219088</v>
      </c>
      <c r="K33" s="6"/>
      <c r="L33" s="12">
        <f>L17-L31</f>
        <v>1.8692772890131657</v>
      </c>
      <c r="M33" s="6"/>
      <c r="N33" s="12">
        <f>N17-N31</f>
        <v>-270.42358476216123</v>
      </c>
      <c r="O33" s="12">
        <f t="shared" ref="O33:P33" si="19">O17-O31</f>
        <v>-21.765092383639512</v>
      </c>
      <c r="P33" s="12">
        <f t="shared" si="19"/>
        <v>-292.18867714579937</v>
      </c>
      <c r="Q33" s="32" t="s">
        <v>65</v>
      </c>
    </row>
    <row r="34" spans="1:17" ht="12.75" customHeight="1" thickTop="1" x14ac:dyDescent="0.2">
      <c r="D34" s="1"/>
      <c r="F34" s="7"/>
    </row>
    <row r="35" spans="1:17" ht="12.75" customHeight="1" x14ac:dyDescent="0.2">
      <c r="F35" s="1"/>
      <c r="N35" s="45"/>
    </row>
    <row r="36" spans="1:17" ht="12.75" customHeight="1" x14ac:dyDescent="0.2">
      <c r="A36" s="46" t="s">
        <v>22</v>
      </c>
      <c r="N36" s="16"/>
    </row>
    <row r="37" spans="1:17" x14ac:dyDescent="0.2">
      <c r="A37" s="20" t="s">
        <v>23</v>
      </c>
      <c r="B37" s="19"/>
      <c r="C37" s="21" t="s">
        <v>57</v>
      </c>
      <c r="D37" s="18"/>
      <c r="E37" s="18"/>
      <c r="F37" s="18"/>
      <c r="G37" s="18"/>
      <c r="I37" s="47" t="s">
        <v>29</v>
      </c>
      <c r="J37" s="22" t="s">
        <v>55</v>
      </c>
      <c r="N37" s="18"/>
      <c r="O37" s="18"/>
      <c r="P37" s="18"/>
      <c r="Q37" s="32" t="s">
        <v>65</v>
      </c>
    </row>
    <row r="38" spans="1:17" x14ac:dyDescent="0.2">
      <c r="A38" s="20" t="s">
        <v>24</v>
      </c>
      <c r="B38" s="19"/>
      <c r="C38" s="22" t="s">
        <v>28</v>
      </c>
      <c r="D38" s="29"/>
      <c r="E38" s="29"/>
      <c r="F38" s="29"/>
      <c r="G38" s="29"/>
      <c r="J38" s="23" t="s">
        <v>37</v>
      </c>
      <c r="K38" s="19"/>
      <c r="L38" s="19"/>
      <c r="N38" s="29"/>
      <c r="O38" s="29"/>
      <c r="P38" s="24">
        <v>-2.9975801668116584</v>
      </c>
    </row>
    <row r="39" spans="1:17" x14ac:dyDescent="0.2">
      <c r="A39" s="20"/>
      <c r="B39" s="19"/>
      <c r="C39" s="23" t="s">
        <v>34</v>
      </c>
      <c r="D39" s="19"/>
      <c r="E39" s="19"/>
      <c r="F39" s="24">
        <v>-15.3365926054518</v>
      </c>
      <c r="G39" s="29"/>
      <c r="J39" s="27" t="s">
        <v>56</v>
      </c>
      <c r="K39" s="19"/>
      <c r="L39" s="19"/>
      <c r="N39" s="29"/>
      <c r="O39" s="29"/>
      <c r="P39" s="24">
        <v>-3.0195891666666665</v>
      </c>
      <c r="Q39" s="32" t="s">
        <v>65</v>
      </c>
    </row>
    <row r="40" spans="1:17" x14ac:dyDescent="0.2">
      <c r="A40" s="19"/>
      <c r="B40" s="19"/>
      <c r="C40" s="23" t="s">
        <v>35</v>
      </c>
      <c r="D40" s="19"/>
      <c r="E40" s="19"/>
      <c r="F40" s="24">
        <v>15.3365926054518</v>
      </c>
      <c r="G40" s="19"/>
      <c r="J40" s="23" t="s">
        <v>64</v>
      </c>
      <c r="K40" s="19"/>
      <c r="L40" s="19"/>
      <c r="N40" s="19"/>
      <c r="O40" s="19"/>
      <c r="P40" s="24">
        <v>6.0171693334783249</v>
      </c>
      <c r="Q40" s="32" t="s">
        <v>65</v>
      </c>
    </row>
    <row r="41" spans="1:17" x14ac:dyDescent="0.2">
      <c r="A41" s="19"/>
      <c r="B41" s="19"/>
      <c r="C41" s="19"/>
      <c r="D41" s="19"/>
      <c r="E41" s="19"/>
      <c r="F41" s="25">
        <f>F39+F40</f>
        <v>0</v>
      </c>
      <c r="G41" s="19"/>
      <c r="P41" s="25">
        <f>P40+P38+P39</f>
        <v>0</v>
      </c>
    </row>
    <row r="42" spans="1:17" x14ac:dyDescent="0.2">
      <c r="A42" s="20" t="s">
        <v>25</v>
      </c>
      <c r="B42" s="19"/>
      <c r="C42" s="26" t="s">
        <v>38</v>
      </c>
      <c r="D42" s="19"/>
      <c r="E42" s="19"/>
      <c r="F42" s="19"/>
      <c r="G42" s="19"/>
      <c r="I42" s="47" t="s">
        <v>30</v>
      </c>
      <c r="J42" s="22" t="s">
        <v>48</v>
      </c>
      <c r="N42" s="19"/>
      <c r="O42" s="19"/>
      <c r="P42" s="17"/>
      <c r="Q42" s="32" t="s">
        <v>65</v>
      </c>
    </row>
    <row r="43" spans="1:17" x14ac:dyDescent="0.2">
      <c r="A43" s="47" t="s">
        <v>26</v>
      </c>
      <c r="C43" s="22" t="s">
        <v>31</v>
      </c>
      <c r="G43" s="19"/>
      <c r="J43" s="23" t="s">
        <v>39</v>
      </c>
      <c r="N43" s="19"/>
      <c r="O43" s="19"/>
      <c r="P43" s="24">
        <v>-0.18357601730214082</v>
      </c>
      <c r="Q43" s="32" t="s">
        <v>65</v>
      </c>
    </row>
    <row r="44" spans="1:17" x14ac:dyDescent="0.2">
      <c r="C44" s="23" t="s">
        <v>32</v>
      </c>
      <c r="F44" s="24">
        <v>5.3082511639303602</v>
      </c>
      <c r="J44" s="23" t="s">
        <v>49</v>
      </c>
      <c r="K44" s="19"/>
      <c r="L44" s="19"/>
      <c r="N44" s="19"/>
      <c r="O44" s="19"/>
      <c r="P44" s="24">
        <v>-1.9347580626099998</v>
      </c>
    </row>
    <row r="45" spans="1:17" x14ac:dyDescent="0.2">
      <c r="C45" s="23" t="s">
        <v>33</v>
      </c>
      <c r="F45" s="24">
        <v>19.966741140277019</v>
      </c>
      <c r="J45" s="23" t="s">
        <v>50</v>
      </c>
      <c r="K45" s="19"/>
      <c r="L45" s="19"/>
      <c r="P45" s="24">
        <v>0.70084706149023224</v>
      </c>
    </row>
    <row r="46" spans="1:17" x14ac:dyDescent="0.2">
      <c r="C46" s="23" t="s">
        <v>47</v>
      </c>
      <c r="D46" s="19"/>
      <c r="E46" s="19"/>
      <c r="F46" s="24">
        <v>25.27499230420738</v>
      </c>
      <c r="J46" s="19"/>
      <c r="K46" s="19"/>
      <c r="L46" s="19"/>
      <c r="P46" s="28">
        <f>P43+P44+P45</f>
        <v>-1.4174870184219086</v>
      </c>
    </row>
    <row r="47" spans="1:17" x14ac:dyDescent="0.2">
      <c r="D47" s="19"/>
      <c r="E47" s="19"/>
      <c r="F47" s="25">
        <f>F44+F45-F46</f>
        <v>0</v>
      </c>
      <c r="I47" s="47" t="s">
        <v>36</v>
      </c>
      <c r="J47" s="30" t="s">
        <v>58</v>
      </c>
      <c r="K47" s="30"/>
      <c r="L47" s="30"/>
      <c r="M47" s="30"/>
      <c r="N47" s="30"/>
      <c r="O47" s="30"/>
      <c r="P47" s="30"/>
      <c r="Q47" s="32" t="s">
        <v>65</v>
      </c>
    </row>
    <row r="48" spans="1:17" x14ac:dyDescent="0.2">
      <c r="C48" s="19"/>
      <c r="D48" s="19"/>
      <c r="E48" s="19"/>
      <c r="J48" s="30"/>
      <c r="K48" s="30"/>
      <c r="L48" s="30"/>
      <c r="M48" s="30"/>
      <c r="N48" s="30"/>
      <c r="O48" s="30"/>
      <c r="P48" s="30"/>
    </row>
  </sheetData>
  <mergeCells count="5">
    <mergeCell ref="A6:P6"/>
    <mergeCell ref="D8:F8"/>
    <mergeCell ref="H8:L8"/>
    <mergeCell ref="N8:P8"/>
    <mergeCell ref="J47:P48"/>
  </mergeCells>
  <pageMargins left="0.7" right="0.7" top="0.75" bottom="0.75" header="0.3" footer="0.3"/>
  <pageSetup scale="80" orientation="landscape" r:id="rId1"/>
  <headerFooter>
    <oddHeader xml:space="preserve">&amp;R&amp;"Arial,Regular"&amp;10Updated: 2023-03-08
EB-2022-0200
Exhibit 7
Tab 1
Schedule 1
Attachment 1
Page &amp;P of &amp;N
</oddHeader>
  </headerFooter>
  <colBreaks count="1" manualBreakCount="1">
    <brk id="16" max="1048575" man="1"/>
  </colBreaks>
  <ignoredErrors>
    <ignoredError sqref="I37:I41 A37:A43 I14 K16 I43:I46 I42 I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_x0020_Sign_x0020_Off xmlns="0e4c58a4-4156-4653-af30-d293e31e5ce5" xsi:nil="true"/>
    <Legal_x0020_Handoff_x0020_Date xmlns="0e4c58a4-4156-4653-af30-d293e31e5ce5">2022-11-02T06:00:00+00:00</Legal_x0020_Handoff_x0020_Date>
    <Reg_x002f_Formatting_x0020_Sign_x0020_Off xmlns="0e4c58a4-4156-4653-af30-d293e31e5ce5" xsi:nil="true"/>
    <Finance_x0020_view xmlns="0e4c58a4-4156-4653-af30-d293e31e5ce5" xsi:nil="true"/>
    <Reg_x002e__x0020_Review_x0020_Due_x0020_Date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xewa xmlns="0e4c58a4-4156-4653-af30-d293e31e5ce5">2022-11-14T07:00:00+00:00</xewa>
    <Binder xmlns="0e4c58a4-4156-4653-af30-d293e31e5ce5">7</Binder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_x0031_st_x0020_Draft_x0020_SL_x0020_Review_x0020_Complete xmlns="0e4c58a4-4156-4653-af30-d293e31e5ce5" xsi:nil="true"/>
    <Executive_x0020_Review xmlns="0e4c58a4-4156-4653-af30-d293e31e5ce5">false</Executive_x0020_Review>
    <Final_x0020_Draft_x0020_Due xmlns="0e4c58a4-4156-4653-af30-d293e31e5ce5" xsi:nil="true"/>
    <Status xmlns="0e4c58a4-4156-4653-af30-d293e31e5ce5">Final PDF</Status>
    <Version_x0020_Comments xmlns="0e4c58a4-4156-4653-af30-d293e31e5ce5">COMPLETE</Version_x0020_Comments>
    <Attachment xmlns="0e4c58a4-4156-4653-af30-d293e31e5ce5">1</Attachment>
    <Final_x0020_Draft_x0020_Ready_x0020_for_x0020_SL_x0020_Review xmlns="0e4c58a4-4156-4653-af30-d293e31e5ce5">false</Final_x0020_Draft_x0020_Ready_x0020_for_x0020_SL_x0020_Review>
    <_x0031_st_x0020_draft_x0020_priority xmlns="0e4c58a4-4156-4653-af30-d293e31e5ce5" xsi:nil="true"/>
    <Legal_x0020_Session_x0020_Date xmlns="0e4c58a4-4156-4653-af30-d293e31e5ce5">2022-11-08T07:00:00+00:00</Legal_x0020_Session_x0020_Date>
    <Formatting_x0020_Reqd xmlns="0e4c58a4-4156-4653-af30-d293e31e5ce5">false</Formatting_x0020_Reqd>
    <Final_x0020_Draft_x0020_Reg_x002f_1st_x0020_Level_x0020_Review_x0020_Due_x0020_Date xmlns="0e4c58a4-4156-4653-af30-d293e31e5ce5" xsi:nil="true"/>
    <Exhibit_x002f_Tab_x002f_Schedule xmlns="0e4c58a4-4156-4653-af30-d293e31e5ce5">07.01.01</Exhibit_x002f_Tab_x002f_Schedule>
    <Energy_x0020_Services_x0020_View xmlns="0e4c58a4-4156-4653-af30-d293e31e5ce5" xsi:nil="true"/>
    <Cust_x0020_Eng xmlns="0e4c58a4-4156-4653-af30-d293e31e5ce5" xsi:nil="true"/>
    <Customer_x0020_Care_x0020_View xmlns="0e4c58a4-4156-4653-af30-d293e31e5ce5" xsi:nil="true"/>
    <Accountable_x0020_Area xmlns="0e4c58a4-4156-4653-af30-d293e31e5ce5">BD&amp;R</Accountable_x0020_Area>
    <_x0031_st_x0020_draft_x0020_ready_x0020_for_x0020_Regulatory xmlns="0e4c58a4-4156-4653-af30-d293e31e5ce5" xsi:nil="true"/>
    <_x0031_st_x0020_Draft_x0020_Evidence_x0020_Due xmlns="0e4c58a4-4156-4653-af30-d293e31e5ce5" xsi:nil="true"/>
    <Phase xmlns="0e4c58a4-4156-4653-af30-d293e31e5ce5">Phase 2</Phase>
    <Folder xmlns="0e4c58a4-4156-4653-af30-d293e31e5ce5">Updated Evidence</Fol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2AC3EA74-959F-40FF-AA5A-2F5DB4C7F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2152B-822D-4E38-ADE8-4ADBE952C6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e4c58a4-4156-4653-af30-d293e31e5ce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7B8F75-FDC0-4B79-9D50-94840358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4F17F4B-FDD1-4F1A-A75C-3EA55229AE8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Amy Mikhaila</dc:creator>
  <cp:lastModifiedBy>Angela Monforton</cp:lastModifiedBy>
  <cp:lastPrinted>2022-11-22T01:08:00Z</cp:lastPrinted>
  <dcterms:created xsi:type="dcterms:W3CDTF">2022-10-21T19:03:47Z</dcterms:created>
  <dcterms:modified xsi:type="dcterms:W3CDTF">2023-02-05T20:48:51Z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2022-10-21T19:03:47Z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1f149375-022b-4356-80ea-cef412c841a9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uthorEmailDisplayName">
    <vt:lpwstr>Amy Mikhaila</vt:lpwstr>
  </property>
  <property fmtid="{D5CDD505-2E9C-101B-9397-08002B2CF9AE}" pid="10" name="_AdHocReviewCycleID">
    <vt:i4>689351736</vt:i4>
  </property>
  <property fmtid="{D5CDD505-2E9C-101B-9397-08002B2CF9AE}" pid="11" name="_EmailSubject">
    <vt:lpwstr>7.1.1.1 - Upload to Sharepoint</vt:lpwstr>
  </property>
  <property fmtid="{D5CDD505-2E9C-101B-9397-08002B2CF9AE}" pid="12" name="ContentTypeId">
    <vt:lpwstr>0x010100BA68BE8D2D1B4442B56E8613E5D4A5D4</vt:lpwstr>
  </property>
  <property fmtid="{D5CDD505-2E9C-101B-9397-08002B2CF9AE}" pid="13" name="_AuthorEmail">
    <vt:lpwstr>Amy.Mikhaila@enbridge.com</vt:lpwstr>
  </property>
  <property fmtid="{D5CDD505-2E9C-101B-9397-08002B2CF9AE}" pid="14" name="_NewReviewCycle">
    <vt:lpwstr/>
  </property>
  <property fmtid="{D5CDD505-2E9C-101B-9397-08002B2CF9AE}" pid="15" name="_ReviewingToolsShownOnce">
    <vt:lpwstr/>
  </property>
</Properties>
</file>