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Filed Evidence/Excels/Updated Mar 8/"/>
    </mc:Choice>
  </mc:AlternateContent>
  <xr:revisionPtr revIDLastSave="0" documentId="13_ncr:1_{A6FBE4B0-A253-4FE5-A2C0-1EB2E52877E4}" xr6:coauthVersionLast="47" xr6:coauthVersionMax="47" xr10:uidLastSave="{00000000-0000-0000-0000-000000000000}"/>
  <bookViews>
    <workbookView xWindow="-28920" yWindow="-120" windowWidth="29040" windowHeight="15840" xr2:uid="{95F16494-1056-4D12-B1EA-50A32DCF36FF}"/>
  </bookViews>
  <sheets>
    <sheet name="Sheet1" sheetId="1" r:id="rId1"/>
  </sheets>
  <definedNames>
    <definedName name="_xlnm.Print_Area" localSheetId="0">Sheet1!$A$1:$R$84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" l="1"/>
  <c r="A68" i="1" s="1"/>
  <c r="A69" i="1" s="1"/>
  <c r="A70" i="1" s="1"/>
  <c r="A71" i="1" s="1"/>
  <c r="A72" i="1" s="1"/>
  <c r="A73" i="1" s="1"/>
  <c r="M75" i="1" l="1"/>
  <c r="M68" i="1"/>
  <c r="L73" i="1"/>
  <c r="M69" i="1"/>
  <c r="H69" i="1"/>
  <c r="M70" i="1"/>
  <c r="G73" i="1"/>
  <c r="H70" i="1"/>
  <c r="O70" i="1" s="1"/>
  <c r="M67" i="1"/>
  <c r="H66" i="1"/>
  <c r="O66" i="1" s="1"/>
  <c r="H65" i="1"/>
  <c r="O65" i="1" s="1"/>
  <c r="F73" i="1"/>
  <c r="M42" i="1"/>
  <c r="M41" i="1"/>
  <c r="H41" i="1"/>
  <c r="O41" i="1" s="1"/>
  <c r="F46" i="1"/>
  <c r="M38" i="1"/>
  <c r="H38" i="1"/>
  <c r="O38" i="1" s="1"/>
  <c r="M32" i="1"/>
  <c r="K34" i="1"/>
  <c r="F34" i="1"/>
  <c r="M30" i="1"/>
  <c r="H30" i="1"/>
  <c r="O30" i="1" s="1"/>
  <c r="J34" i="1"/>
  <c r="E34" i="1"/>
  <c r="A26" i="1"/>
  <c r="A29" i="1" s="1"/>
  <c r="A30" i="1" s="1"/>
  <c r="A31" i="1" s="1"/>
  <c r="A32" i="1" s="1"/>
  <c r="A33" i="1" s="1"/>
  <c r="A34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65" i="1" s="1"/>
  <c r="A66" i="1" s="1"/>
  <c r="A75" i="1" s="1"/>
  <c r="A77" i="1" s="1"/>
  <c r="M25" i="1"/>
  <c r="H21" i="1"/>
  <c r="O21" i="1" s="1"/>
  <c r="H17" i="1"/>
  <c r="F26" i="1"/>
  <c r="H16" i="1"/>
  <c r="O16" i="1" l="1"/>
  <c r="M21" i="1"/>
  <c r="P21" i="1" s="1"/>
  <c r="Q21" i="1" s="1"/>
  <c r="H45" i="1"/>
  <c r="O45" i="1" s="1"/>
  <c r="J46" i="1"/>
  <c r="M43" i="1"/>
  <c r="P43" i="1" s="1"/>
  <c r="O17" i="1"/>
  <c r="E46" i="1"/>
  <c r="H72" i="1"/>
  <c r="O72" i="1" s="1"/>
  <c r="H75" i="1"/>
  <c r="O75" i="1" s="1"/>
  <c r="H24" i="1"/>
  <c r="O24" i="1" s="1"/>
  <c r="H42" i="1"/>
  <c r="O42" i="1" s="1"/>
  <c r="H71" i="1"/>
  <c r="O71" i="1" s="1"/>
  <c r="H15" i="1"/>
  <c r="O15" i="1" s="1"/>
  <c r="M19" i="1"/>
  <c r="P19" i="1" s="1"/>
  <c r="M71" i="1"/>
  <c r="P71" i="1" s="1"/>
  <c r="P69" i="1"/>
  <c r="P67" i="1"/>
  <c r="F48" i="1"/>
  <c r="F77" i="1" s="1"/>
  <c r="H22" i="1"/>
  <c r="O22" i="1" s="1"/>
  <c r="P30" i="1"/>
  <c r="Q30" i="1" s="1"/>
  <c r="P68" i="1"/>
  <c r="P42" i="1"/>
  <c r="P70" i="1"/>
  <c r="Q70" i="1" s="1"/>
  <c r="H19" i="1"/>
  <c r="O19" i="1" s="1"/>
  <c r="K26" i="1"/>
  <c r="M39" i="1"/>
  <c r="H43" i="1"/>
  <c r="O43" i="1" s="1"/>
  <c r="M22" i="1"/>
  <c r="P38" i="1"/>
  <c r="Q38" i="1" s="1"/>
  <c r="H39" i="1"/>
  <c r="O39" i="1" s="1"/>
  <c r="P41" i="1"/>
  <c r="Q41" i="1" s="1"/>
  <c r="K46" i="1"/>
  <c r="E73" i="1"/>
  <c r="O73" i="1" s="1"/>
  <c r="M18" i="1"/>
  <c r="H20" i="1"/>
  <c r="O20" i="1" s="1"/>
  <c r="H23" i="1"/>
  <c r="O23" i="1" s="1"/>
  <c r="J26" i="1"/>
  <c r="M31" i="1"/>
  <c r="P31" i="1" s="1"/>
  <c r="P32" i="1"/>
  <c r="H33" i="1"/>
  <c r="O33" i="1" s="1"/>
  <c r="H37" i="1"/>
  <c r="O37" i="1" s="1"/>
  <c r="M40" i="1"/>
  <c r="H44" i="1"/>
  <c r="O44" i="1" s="1"/>
  <c r="O69" i="1"/>
  <c r="H67" i="1"/>
  <c r="O67" i="1" s="1"/>
  <c r="M17" i="1"/>
  <c r="P17" i="1" s="1"/>
  <c r="M24" i="1"/>
  <c r="H32" i="1"/>
  <c r="O32" i="1" s="1"/>
  <c r="M45" i="1"/>
  <c r="M65" i="1"/>
  <c r="P65" i="1" s="1"/>
  <c r="Q65" i="1" s="1"/>
  <c r="M66" i="1"/>
  <c r="H68" i="1"/>
  <c r="O68" i="1" s="1"/>
  <c r="J73" i="1"/>
  <c r="P75" i="1"/>
  <c r="M16" i="1"/>
  <c r="M20" i="1"/>
  <c r="M23" i="1"/>
  <c r="H25" i="1"/>
  <c r="E26" i="1"/>
  <c r="M33" i="1"/>
  <c r="M44" i="1"/>
  <c r="M72" i="1"/>
  <c r="K73" i="1"/>
  <c r="H29" i="1"/>
  <c r="M37" i="1"/>
  <c r="Q17" i="1" l="1"/>
  <c r="Q75" i="1"/>
  <c r="Q71" i="1"/>
  <c r="Q42" i="1"/>
  <c r="Q32" i="1"/>
  <c r="G46" i="1"/>
  <c r="O46" i="1" s="1"/>
  <c r="G34" i="1"/>
  <c r="O34" i="1" s="1"/>
  <c r="G26" i="1"/>
  <c r="O26" i="1" s="1"/>
  <c r="P44" i="1"/>
  <c r="Q44" i="1" s="1"/>
  <c r="P39" i="1"/>
  <c r="Q39" i="1" s="1"/>
  <c r="M46" i="1"/>
  <c r="P37" i="1"/>
  <c r="Q37" i="1" s="1"/>
  <c r="P16" i="1"/>
  <c r="Q16" i="1" s="1"/>
  <c r="P23" i="1"/>
  <c r="Q23" i="1" s="1"/>
  <c r="P20" i="1"/>
  <c r="Q20" i="1" s="1"/>
  <c r="P73" i="1"/>
  <c r="Q73" i="1" s="1"/>
  <c r="H73" i="1"/>
  <c r="Q68" i="1"/>
  <c r="L26" i="1"/>
  <c r="L34" i="1"/>
  <c r="P34" i="1" s="1"/>
  <c r="K48" i="1"/>
  <c r="K77" i="1" s="1"/>
  <c r="P18" i="1"/>
  <c r="Q67" i="1"/>
  <c r="J48" i="1"/>
  <c r="P66" i="1"/>
  <c r="Q66" i="1" s="1"/>
  <c r="P72" i="1"/>
  <c r="Q72" i="1" s="1"/>
  <c r="Q19" i="1"/>
  <c r="M73" i="1"/>
  <c r="M15" i="1"/>
  <c r="Q43" i="1"/>
  <c r="H18" i="1"/>
  <c r="P22" i="1"/>
  <c r="Q22" i="1" s="1"/>
  <c r="H40" i="1"/>
  <c r="O40" i="1" s="1"/>
  <c r="E48" i="1"/>
  <c r="H31" i="1"/>
  <c r="O31" i="1" s="1"/>
  <c r="Q31" i="1" s="1"/>
  <c r="P24" i="1"/>
  <c r="Q24" i="1" s="1"/>
  <c r="P40" i="1"/>
  <c r="L46" i="1"/>
  <c r="P46" i="1" s="1"/>
  <c r="O29" i="1"/>
  <c r="P33" i="1"/>
  <c r="Q33" i="1" s="1"/>
  <c r="P45" i="1"/>
  <c r="Q45" i="1" s="1"/>
  <c r="Q69" i="1"/>
  <c r="M29" i="1"/>
  <c r="Q46" i="1" l="1"/>
  <c r="H34" i="1"/>
  <c r="Q34" i="1"/>
  <c r="G48" i="1"/>
  <c r="G77" i="1" s="1"/>
  <c r="J77" i="1"/>
  <c r="P29" i="1"/>
  <c r="Q29" i="1" s="1"/>
  <c r="M34" i="1"/>
  <c r="O18" i="1"/>
  <c r="Q18" i="1" s="1"/>
  <c r="H26" i="1"/>
  <c r="L48" i="1"/>
  <c r="L77" i="1" s="1"/>
  <c r="Q40" i="1"/>
  <c r="M26" i="1"/>
  <c r="P15" i="1"/>
  <c r="Q15" i="1" s="1"/>
  <c r="H46" i="1"/>
  <c r="E77" i="1"/>
  <c r="O77" i="1" s="1"/>
  <c r="P26" i="1"/>
  <c r="Q26" i="1" s="1"/>
  <c r="H48" i="1" l="1"/>
  <c r="H77" i="1" s="1"/>
  <c r="M48" i="1"/>
  <c r="P77" i="1"/>
  <c r="Q77" i="1" s="1"/>
  <c r="O48" i="1" l="1"/>
  <c r="M77" i="1"/>
  <c r="P48" i="1"/>
  <c r="Q48" i="1" l="1"/>
</calcChain>
</file>

<file path=xl/sharedStrings.xml><?xml version="1.0" encoding="utf-8"?>
<sst xmlns="http://schemas.openxmlformats.org/spreadsheetml/2006/main" count="151" uniqueCount="82">
  <si>
    <t>(1)</t>
  </si>
  <si>
    <t>Notes:</t>
  </si>
  <si>
    <t>Total</t>
  </si>
  <si>
    <t>Rate C1</t>
  </si>
  <si>
    <t>Rate M17</t>
  </si>
  <si>
    <t>Rate M16</t>
  </si>
  <si>
    <t>Rate 332</t>
  </si>
  <si>
    <t>Rate 331</t>
  </si>
  <si>
    <t>Total Union South Rate Zone</t>
  </si>
  <si>
    <t>Rate T3</t>
  </si>
  <si>
    <t>Rate T2</t>
  </si>
  <si>
    <t>Rate T1</t>
  </si>
  <si>
    <t>Rate M9</t>
  </si>
  <si>
    <t>Rate M7</t>
  </si>
  <si>
    <t xml:space="preserve">Rate M5 </t>
  </si>
  <si>
    <t>Rate M4</t>
  </si>
  <si>
    <t>Rate M2</t>
  </si>
  <si>
    <t>Rate M1</t>
  </si>
  <si>
    <t>Union South Rate Zone</t>
  </si>
  <si>
    <t>Total Union North Rate Zone</t>
  </si>
  <si>
    <t>Rate 100</t>
  </si>
  <si>
    <t>Rate 25</t>
  </si>
  <si>
    <t>Rate 20</t>
  </si>
  <si>
    <t>Rate 10</t>
  </si>
  <si>
    <t>Rate 01</t>
  </si>
  <si>
    <t>Union North Rate Zone</t>
  </si>
  <si>
    <t>Total EGD Rate Zone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</si>
  <si>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</si>
  <si>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</si>
  <si>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</si>
  <si>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</si>
  <si>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</si>
  <si>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</si>
  <si>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</si>
  <si>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</si>
  <si>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6</t>
  </si>
  <si>
    <t>Rate 1</t>
  </si>
  <si>
    <t>EGD Rate Zone</t>
  </si>
  <si>
    <t>(e)</t>
  </si>
  <si>
    <t>(c)</t>
  </si>
  <si>
    <t>(b)</t>
  </si>
  <si>
    <t>(a)</t>
  </si>
  <si>
    <t>Current Rate Classes</t>
  </si>
  <si>
    <t>Line
No.</t>
  </si>
  <si>
    <t>Volumetric Charges</t>
  </si>
  <si>
    <t>Demand Charges</t>
  </si>
  <si>
    <t>Customer Charges</t>
  </si>
  <si>
    <t>(f)</t>
  </si>
  <si>
    <t>(g)</t>
  </si>
  <si>
    <t>(i)</t>
  </si>
  <si>
    <t>(j)</t>
  </si>
  <si>
    <t>Change</t>
  </si>
  <si>
    <t>Rate M12/C1 Dawn-Parkway</t>
  </si>
  <si>
    <t>Rate 401</t>
  </si>
  <si>
    <t>Rate M13/GPA</t>
  </si>
  <si>
    <t>Particulars ($000s)</t>
  </si>
  <si>
    <t>Non-Utility Cross Charge</t>
  </si>
  <si>
    <t>Current Revenue</t>
  </si>
  <si>
    <t>Total In-franchise</t>
  </si>
  <si>
    <t>Ex-franchise</t>
  </si>
  <si>
    <t>Total Ex-franchise</t>
  </si>
  <si>
    <t>(2)</t>
  </si>
  <si>
    <t>Fixed Variable Recovery of Delivery Revenue</t>
  </si>
  <si>
    <t>Fixed Recovery %</t>
  </si>
  <si>
    <t>Current Delivery Revenue</t>
  </si>
  <si>
    <t>2024 Proposed Delivery Revenue</t>
  </si>
  <si>
    <t>Delivery Revenue (3) (4)</t>
  </si>
  <si>
    <t>Total (1)</t>
  </si>
  <si>
    <t>Total (2)</t>
  </si>
  <si>
    <t>Proposed Revenue</t>
  </si>
  <si>
    <t>(d) = (a+b+c)</t>
  </si>
  <si>
    <t>(h) = (i+j+k)</t>
  </si>
  <si>
    <t>(k) = (i-j)</t>
  </si>
  <si>
    <t>(3)</t>
  </si>
  <si>
    <t>Fixed recovery calculated as customer charge revenue plus demand charge revenue divided by total delivery revenue.</t>
  </si>
  <si>
    <t>(4)</t>
  </si>
  <si>
    <t xml:space="preserve">Fixed cost recovery may be over 100% of the total delivery revenue due to the gas supply optimization credits included in volumetric charge revenue, which are categorized as a delivery </t>
  </si>
  <si>
    <t>cost. The total recovery of both delivery and gas costs equals 100% for all rate classes.</t>
  </si>
  <si>
    <t>Fixed Variable Recovery of Delivery Revenue (Continued)</t>
  </si>
  <si>
    <t>Ibid, column (h).</t>
  </si>
  <si>
    <t>Exhibit 8, Tab 2, Schedule 8, Attachment 1, p.2, column (a).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</si>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</sst>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0%;\(###0%\)"/>
    <numFmt numFmtId="166" formatCode="#,##0_);\(#,##0\)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 wrapText="1"/>
    </xf>
    <xf numFmtId="0" fontId="2" fillId="0" borderId="0" xfId="0" quotePrefix="1" applyFont="1" applyFill="1" applyAlignment="1">
      <alignment horizontal="center"/>
    </xf>
    <xf numFmtId="9" fontId="2" fillId="0" borderId="0" xfId="2" quotePrefix="1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indent="1"/>
    </xf>
    <xf numFmtId="165" fontId="2" fillId="0" borderId="0" xfId="2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6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2" fillId="0" borderId="0" xfId="0" quotePrefix="1" applyNumberFormat="1" applyFont="1" applyFill="1" applyAlignment="1">
      <alignment horizontal="center" wrapText="1"/>
    </xf>
    <xf numFmtId="0" fontId="3" fillId="0" borderId="0" xfId="0" applyFont="1" applyFill="1" applyAlignment="1">
      <alignment horizontal="left" vertical="center" indent="1"/>
    </xf>
    <xf numFmtId="165" fontId="2" fillId="0" borderId="0" xfId="2" applyNumberFormat="1" applyFont="1" applyFill="1" applyBorder="1" applyAlignment="1">
      <alignment horizontal="center"/>
    </xf>
    <xf numFmtId="165" fontId="2" fillId="0" borderId="2" xfId="2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165" fontId="2" fillId="0" borderId="4" xfId="2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166" fontId="2" fillId="0" borderId="4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166" fontId="2" fillId="0" borderId="3" xfId="1" applyNumberFormat="1" applyFont="1" applyFill="1" applyBorder="1" applyAlignment="1">
      <alignment horizontal="center"/>
    </xf>
    <xf numFmtId="165" fontId="2" fillId="0" borderId="3" xfId="2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6">
    <cellStyle name="Comma" xfId="1" builtinId="3"/>
    <cellStyle name="Comma 10" xfId="5" xr:uid="{2A015AA9-65D3-4617-8D8B-4651E1B3D5E5}"/>
    <cellStyle name="Normal" xfId="0" builtinId="0"/>
    <cellStyle name="Normal 4 3" xfId="3" xr:uid="{65239EB0-F978-43F3-987A-B84E54197272}"/>
    <cellStyle name="Normal 60" xfId="4" xr:uid="{C2D327BC-0EFA-45A9-B6C6-5A44914CC26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64225-BCE0-4DB0-90E5-567293D4535F}">
  <sheetPr>
    <pageSetUpPr fitToPage="1"/>
  </sheetPr>
  <dimension ref="A1:R85"/>
  <sheetViews>
    <sheetView tabSelected="1" view="pageLayout" topLeftCell="A4" zoomScaleNormal="90" workbookViewId="0">
      <selection activeCell="A4" sqref="A1:XFD1048576"/>
    </sheetView>
  </sheetViews>
  <sheetFormatPr defaultColWidth="9.1796875" defaultRowHeight="13.5" customHeight="1" x14ac:dyDescent="0.25"/>
  <cols>
    <col min="1" max="1" width="4.7265625" style="2" customWidth="1"/>
    <col min="2" max="2" width="1.7265625" style="2" customWidth="1"/>
    <col min="3" max="3" width="24.26953125" style="2" customWidth="1"/>
    <col min="4" max="4" width="1.7265625" style="2" customWidth="1"/>
    <col min="5" max="7" width="11.1796875" style="2" customWidth="1"/>
    <col min="8" max="8" width="11.81640625" style="2" customWidth="1"/>
    <col min="9" max="9" width="1.7265625" style="2" customWidth="1"/>
    <col min="10" max="12" width="11.1796875" style="6" customWidth="1"/>
    <col min="13" max="13" width="11.81640625" style="6" customWidth="1"/>
    <col min="14" max="14" width="1.7265625" style="6" customWidth="1"/>
    <col min="15" max="17" width="11.453125" style="6" customWidth="1"/>
    <col min="18" max="18" width="9.1796875" style="2"/>
    <col min="19" max="16384" width="9.1796875" style="6"/>
  </cols>
  <sheetData>
    <row r="1" spans="1:18" ht="13.5" customHeight="1" x14ac:dyDescent="0.25">
      <c r="Q1" s="7"/>
    </row>
    <row r="2" spans="1:18" ht="13.5" customHeight="1" x14ac:dyDescent="0.25">
      <c r="Q2" s="7"/>
    </row>
    <row r="3" spans="1:18" ht="13.5" customHeight="1" x14ac:dyDescent="0.25">
      <c r="Q3" s="7"/>
    </row>
    <row r="4" spans="1:18" ht="13.5" customHeight="1" x14ac:dyDescent="0.25">
      <c r="Q4" s="7"/>
    </row>
    <row r="5" spans="1:18" ht="13.5" customHeight="1" x14ac:dyDescent="0.25">
      <c r="Q5" s="8"/>
    </row>
    <row r="6" spans="1:18" ht="13.5" customHeight="1" x14ac:dyDescent="0.25">
      <c r="A6" s="45" t="s">
        <v>62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8" ht="13.5" customHeight="1" x14ac:dyDescent="0.25">
      <c r="A7" s="45" t="s">
        <v>42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8" ht="13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8" ht="13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O9" s="46" t="s">
        <v>63</v>
      </c>
      <c r="P9" s="46"/>
      <c r="Q9" s="46"/>
    </row>
    <row r="10" spans="1:18" ht="13.5" customHeight="1" x14ac:dyDescent="0.25">
      <c r="A10" s="9"/>
      <c r="B10" s="9"/>
      <c r="C10" s="9"/>
      <c r="D10" s="9"/>
      <c r="E10" s="47" t="s">
        <v>64</v>
      </c>
      <c r="F10" s="47"/>
      <c r="G10" s="47"/>
      <c r="H10" s="47"/>
      <c r="J10" s="47" t="s">
        <v>65</v>
      </c>
      <c r="K10" s="47"/>
      <c r="L10" s="47"/>
      <c r="M10" s="47"/>
      <c r="O10" s="47" t="s">
        <v>66</v>
      </c>
      <c r="P10" s="47"/>
      <c r="Q10" s="47"/>
    </row>
    <row r="11" spans="1:18" ht="25" x14ac:dyDescent="0.25">
      <c r="A11" s="10" t="s">
        <v>43</v>
      </c>
      <c r="B11" s="11"/>
      <c r="C11" s="12" t="s">
        <v>55</v>
      </c>
      <c r="D11" s="13"/>
      <c r="E11" s="10" t="s">
        <v>46</v>
      </c>
      <c r="F11" s="10" t="s">
        <v>45</v>
      </c>
      <c r="G11" s="10" t="s">
        <v>44</v>
      </c>
      <c r="H11" s="10" t="s">
        <v>67</v>
      </c>
      <c r="I11" s="11"/>
      <c r="J11" s="10" t="s">
        <v>46</v>
      </c>
      <c r="K11" s="10" t="s">
        <v>45</v>
      </c>
      <c r="L11" s="10" t="s">
        <v>44</v>
      </c>
      <c r="M11" s="10" t="s">
        <v>68</v>
      </c>
      <c r="O11" s="10" t="s">
        <v>57</v>
      </c>
      <c r="P11" s="10" t="s">
        <v>69</v>
      </c>
      <c r="Q11" s="14" t="s">
        <v>51</v>
      </c>
    </row>
    <row r="12" spans="1:18" ht="13.5" customHeight="1" x14ac:dyDescent="0.25">
      <c r="A12" s="9"/>
      <c r="B12" s="9"/>
      <c r="C12" s="9"/>
      <c r="D12" s="9"/>
      <c r="E12" s="15" t="s">
        <v>41</v>
      </c>
      <c r="F12" s="15" t="s">
        <v>40</v>
      </c>
      <c r="G12" s="15" t="s">
        <v>39</v>
      </c>
      <c r="H12" s="15" t="s">
        <v>70</v>
      </c>
      <c r="I12" s="15"/>
      <c r="J12" s="15" t="s">
        <v>38</v>
      </c>
      <c r="K12" s="15" t="s">
        <v>47</v>
      </c>
      <c r="L12" s="15" t="s">
        <v>48</v>
      </c>
      <c r="M12" s="15" t="s">
        <v>71</v>
      </c>
      <c r="O12" s="16" t="s">
        <v>49</v>
      </c>
      <c r="P12" s="16" t="s">
        <v>50</v>
      </c>
      <c r="Q12" s="16" t="s">
        <v>72</v>
      </c>
    </row>
    <row r="13" spans="1:18" ht="13.5" customHeight="1" x14ac:dyDescent="0.25">
      <c r="A13" s="9"/>
      <c r="B13" s="9"/>
      <c r="C13" s="9"/>
      <c r="D13" s="9"/>
      <c r="E13" s="15"/>
      <c r="F13" s="15"/>
      <c r="G13" s="17"/>
      <c r="H13" s="15"/>
      <c r="I13" s="15"/>
      <c r="J13" s="15"/>
      <c r="K13" s="15"/>
      <c r="L13" s="17"/>
      <c r="M13" s="15"/>
    </row>
    <row r="14" spans="1:18" ht="13.5" customHeight="1" x14ac:dyDescent="0.25">
      <c r="C14" s="18" t="s">
        <v>37</v>
      </c>
      <c r="D14" s="18"/>
      <c r="G14" s="15"/>
      <c r="H14" s="15"/>
      <c r="I14" s="15"/>
      <c r="J14" s="2"/>
      <c r="K14" s="2"/>
      <c r="L14" s="15"/>
      <c r="M14" s="15"/>
    </row>
    <row r="15" spans="1:18" ht="13.5" customHeight="1" x14ac:dyDescent="0.25">
      <c r="A15" s="2">
        <v>1</v>
      </c>
      <c r="C15" s="19" t="s">
        <v>36</v>
      </c>
      <c r="D15" s="19"/>
      <c r="E15" s="3">
        <v>566707.60055401165</v>
      </c>
      <c r="F15" s="3">
        <v>0</v>
      </c>
      <c r="G15" s="4">
        <v>466397.00901428948</v>
      </c>
      <c r="H15" s="4">
        <f>SUM(E15:G15)</f>
        <v>1033104.6095683011</v>
      </c>
      <c r="I15" s="4"/>
      <c r="J15" s="3">
        <v>595749.42700000003</v>
      </c>
      <c r="K15" s="3">
        <v>0</v>
      </c>
      <c r="L15" s="4">
        <v>573363.59162393596</v>
      </c>
      <c r="M15" s="4">
        <f>SUM(J15:L15)</f>
        <v>1169113.018623936</v>
      </c>
      <c r="N15" s="2"/>
      <c r="O15" s="20">
        <f>(E15+F15)/H15</f>
        <v>0.54854812891679894</v>
      </c>
      <c r="P15" s="20">
        <f>(J15+K15)/M15</f>
        <v>0.50957385428930235</v>
      </c>
      <c r="Q15" s="21">
        <f>P15-O15</f>
        <v>-3.8974274627496586E-2</v>
      </c>
      <c r="R15" s="2" t="s">
        <v>81</v>
      </c>
    </row>
    <row r="16" spans="1:18" ht="13.5" customHeight="1" x14ac:dyDescent="0.25">
      <c r="A16" s="2">
        <v>2</v>
      </c>
      <c r="C16" s="19" t="s">
        <v>35</v>
      </c>
      <c r="D16" s="19"/>
      <c r="E16" s="3">
        <v>158826.84439635469</v>
      </c>
      <c r="F16" s="3">
        <v>0</v>
      </c>
      <c r="G16" s="4">
        <v>288940.64843496663</v>
      </c>
      <c r="H16" s="4">
        <f t="shared" ref="H16:H25" si="0">SUM(E16:G16)</f>
        <v>447767.49283132132</v>
      </c>
      <c r="I16" s="4"/>
      <c r="J16" s="3">
        <v>165929.12</v>
      </c>
      <c r="K16" s="3">
        <v>0</v>
      </c>
      <c r="L16" s="4">
        <v>303933.11482554692</v>
      </c>
      <c r="M16" s="4">
        <f t="shared" ref="M16:M25" si="1">SUM(J16:L16)</f>
        <v>469862.23482554691</v>
      </c>
      <c r="N16" s="2"/>
      <c r="O16" s="20">
        <f t="shared" ref="O16:O24" si="2">(E16+F16)/H16</f>
        <v>0.35470829602225373</v>
      </c>
      <c r="P16" s="20">
        <f t="shared" ref="P16:P24" si="3">(J16+K16)/M16</f>
        <v>0.35314419355623905</v>
      </c>
      <c r="Q16" s="21">
        <f t="shared" ref="Q16:Q24" si="4">P16-O16</f>
        <v>-1.5641024660146829E-3</v>
      </c>
      <c r="R16" s="2" t="s">
        <v>81</v>
      </c>
    </row>
    <row r="17" spans="1:18" ht="13.5" customHeight="1" x14ac:dyDescent="0.25">
      <c r="A17" s="2">
        <v>3</v>
      </c>
      <c r="C17" s="19" t="s">
        <v>20</v>
      </c>
      <c r="D17" s="19"/>
      <c r="E17" s="3">
        <v>22.423218725450067</v>
      </c>
      <c r="F17" s="3">
        <v>1783.9122401864358</v>
      </c>
      <c r="G17" s="4">
        <v>254.06322147038168</v>
      </c>
      <c r="H17" s="4">
        <f t="shared" si="0"/>
        <v>2060.3986803822677</v>
      </c>
      <c r="I17" s="4"/>
      <c r="J17" s="3">
        <v>84</v>
      </c>
      <c r="K17" s="3">
        <v>1952.7989878324297</v>
      </c>
      <c r="L17" s="4">
        <v>6.5638530673475088</v>
      </c>
      <c r="M17" s="4">
        <f t="shared" si="1"/>
        <v>2043.3628408997772</v>
      </c>
      <c r="N17" s="2"/>
      <c r="O17" s="20">
        <f t="shared" si="2"/>
        <v>0.8766922033636495</v>
      </c>
      <c r="P17" s="20">
        <f t="shared" si="3"/>
        <v>0.99678772025409978</v>
      </c>
      <c r="Q17" s="21">
        <f t="shared" si="4"/>
        <v>0.12009551689045028</v>
      </c>
      <c r="R17" s="2" t="s">
        <v>81</v>
      </c>
    </row>
    <row r="18" spans="1:18" ht="13.5" customHeight="1" x14ac:dyDescent="0.25">
      <c r="A18" s="2">
        <v>4</v>
      </c>
      <c r="C18" s="19" t="s">
        <v>34</v>
      </c>
      <c r="D18" s="19"/>
      <c r="E18" s="3">
        <v>3207.5954013320479</v>
      </c>
      <c r="F18" s="3">
        <v>19211.505789012077</v>
      </c>
      <c r="G18" s="4">
        <v>14323.384591899201</v>
      </c>
      <c r="H18" s="4">
        <f t="shared" si="0"/>
        <v>36742.485782243326</v>
      </c>
      <c r="I18" s="4"/>
      <c r="J18" s="3">
        <v>2496</v>
      </c>
      <c r="K18" s="3">
        <v>35965.891329089311</v>
      </c>
      <c r="L18" s="4">
        <v>-404.90935613261536</v>
      </c>
      <c r="M18" s="4">
        <f t="shared" si="1"/>
        <v>38056.981972956695</v>
      </c>
      <c r="N18" s="2"/>
      <c r="O18" s="20">
        <f t="shared" si="2"/>
        <v>0.61016833001480497</v>
      </c>
      <c r="P18" s="20">
        <f t="shared" si="3"/>
        <v>1.010639555086642</v>
      </c>
      <c r="Q18" s="21">
        <f t="shared" si="4"/>
        <v>0.40047122507183708</v>
      </c>
      <c r="R18" s="2" t="s">
        <v>81</v>
      </c>
    </row>
    <row r="19" spans="1:18" ht="13.5" customHeight="1" x14ac:dyDescent="0.25">
      <c r="A19" s="2">
        <v>5</v>
      </c>
      <c r="C19" s="19" t="s">
        <v>33</v>
      </c>
      <c r="D19" s="19"/>
      <c r="E19" s="3">
        <v>179.81264869534934</v>
      </c>
      <c r="F19" s="3">
        <v>3927.8156367445113</v>
      </c>
      <c r="G19" s="4">
        <v>2841.8948911844391</v>
      </c>
      <c r="H19" s="4">
        <f t="shared" si="0"/>
        <v>6949.5231766242996</v>
      </c>
      <c r="I19" s="4"/>
      <c r="J19" s="3">
        <v>132</v>
      </c>
      <c r="K19" s="3">
        <v>5378.8406728813807</v>
      </c>
      <c r="L19" s="4">
        <v>-147.40078948387782</v>
      </c>
      <c r="M19" s="4">
        <f t="shared" si="1"/>
        <v>5363.4398833975029</v>
      </c>
      <c r="N19" s="2"/>
      <c r="O19" s="20">
        <f t="shared" si="2"/>
        <v>0.59106620426225021</v>
      </c>
      <c r="P19" s="20">
        <f t="shared" si="3"/>
        <v>1.0274825098609115</v>
      </c>
      <c r="Q19" s="21">
        <f t="shared" si="4"/>
        <v>0.43641630559866129</v>
      </c>
      <c r="R19" s="2" t="s">
        <v>81</v>
      </c>
    </row>
    <row r="20" spans="1:18" ht="13.5" customHeight="1" x14ac:dyDescent="0.25">
      <c r="A20" s="2">
        <v>6</v>
      </c>
      <c r="C20" s="19" t="s">
        <v>32</v>
      </c>
      <c r="D20" s="19"/>
      <c r="E20" s="3">
        <v>26.254544387989348</v>
      </c>
      <c r="F20" s="3">
        <v>12460.002477029422</v>
      </c>
      <c r="G20" s="4">
        <v>0</v>
      </c>
      <c r="H20" s="4">
        <f t="shared" si="0"/>
        <v>12486.257021417412</v>
      </c>
      <c r="I20" s="4"/>
      <c r="J20" s="3">
        <v>144</v>
      </c>
      <c r="K20" s="3">
        <v>11355.643478305894</v>
      </c>
      <c r="L20" s="4">
        <v>0</v>
      </c>
      <c r="M20" s="4">
        <f t="shared" si="1"/>
        <v>11499.643478305894</v>
      </c>
      <c r="N20" s="2"/>
      <c r="O20" s="20">
        <f t="shared" si="2"/>
        <v>1</v>
      </c>
      <c r="P20" s="20">
        <f t="shared" si="3"/>
        <v>1</v>
      </c>
      <c r="Q20" s="21">
        <f t="shared" si="4"/>
        <v>0</v>
      </c>
      <c r="R20" s="2" t="s">
        <v>81</v>
      </c>
    </row>
    <row r="21" spans="1:18" ht="13.5" customHeight="1" x14ac:dyDescent="0.25">
      <c r="A21" s="2">
        <v>7</v>
      </c>
      <c r="C21" s="19" t="s">
        <v>31</v>
      </c>
      <c r="D21" s="19"/>
      <c r="E21" s="3">
        <v>61.938145847481231</v>
      </c>
      <c r="F21" s="3">
        <v>0</v>
      </c>
      <c r="G21" s="4">
        <v>1398.844759242837</v>
      </c>
      <c r="H21" s="4">
        <f t="shared" si="0"/>
        <v>1460.7829050903183</v>
      </c>
      <c r="I21" s="4"/>
      <c r="J21" s="3">
        <v>246</v>
      </c>
      <c r="K21" s="3">
        <v>0</v>
      </c>
      <c r="L21" s="4">
        <v>1320.5869408148608</v>
      </c>
      <c r="M21" s="4">
        <f t="shared" si="1"/>
        <v>1566.5869408148608</v>
      </c>
      <c r="N21" s="2"/>
      <c r="O21" s="20">
        <f t="shared" si="2"/>
        <v>4.2400650795986469E-2</v>
      </c>
      <c r="P21" s="20">
        <f t="shared" si="3"/>
        <v>0.15702926763326841</v>
      </c>
      <c r="Q21" s="21">
        <f t="shared" si="4"/>
        <v>0.11462861683728194</v>
      </c>
      <c r="R21" s="2" t="s">
        <v>81</v>
      </c>
    </row>
    <row r="22" spans="1:18" ht="13.5" customHeight="1" x14ac:dyDescent="0.25">
      <c r="A22" s="2">
        <v>8</v>
      </c>
      <c r="C22" s="19" t="s">
        <v>30</v>
      </c>
      <c r="D22" s="19"/>
      <c r="E22" s="3">
        <v>25.905884038516852</v>
      </c>
      <c r="F22" s="3">
        <v>555.63807381094978</v>
      </c>
      <c r="G22" s="4">
        <v>1026.0648335381638</v>
      </c>
      <c r="H22" s="4">
        <f t="shared" si="0"/>
        <v>1607.6087913876304</v>
      </c>
      <c r="I22" s="4"/>
      <c r="J22" s="3">
        <v>25.905884038516852</v>
      </c>
      <c r="K22" s="3">
        <v>702.64899514629667</v>
      </c>
      <c r="L22" s="4">
        <v>-5.0430324374054862</v>
      </c>
      <c r="M22" s="4">
        <f t="shared" si="1"/>
        <v>723.51184674740807</v>
      </c>
      <c r="N22" s="2"/>
      <c r="O22" s="20">
        <f t="shared" si="2"/>
        <v>0.36174469868847803</v>
      </c>
      <c r="P22" s="20">
        <f t="shared" si="3"/>
        <v>1.0069702140470496</v>
      </c>
      <c r="Q22" s="21">
        <f t="shared" si="4"/>
        <v>0.64522551535857153</v>
      </c>
      <c r="R22" s="2" t="s">
        <v>81</v>
      </c>
    </row>
    <row r="23" spans="1:18" ht="13.5" customHeight="1" x14ac:dyDescent="0.25">
      <c r="A23" s="2">
        <v>9</v>
      </c>
      <c r="C23" s="19" t="s">
        <v>29</v>
      </c>
      <c r="D23" s="19"/>
      <c r="E23" s="3">
        <v>80.664724723102395</v>
      </c>
      <c r="F23" s="3">
        <v>1390.0522253663821</v>
      </c>
      <c r="G23" s="4">
        <v>1749.3237780181528</v>
      </c>
      <c r="H23" s="4">
        <f t="shared" si="0"/>
        <v>3220.0407281076373</v>
      </c>
      <c r="I23" s="4"/>
      <c r="J23" s="3">
        <v>80.664724723102395</v>
      </c>
      <c r="K23" s="3">
        <v>1164.390646391359</v>
      </c>
      <c r="L23" s="4">
        <v>-113.67885680126028</v>
      </c>
      <c r="M23" s="4">
        <f t="shared" si="1"/>
        <v>1131.3765143132011</v>
      </c>
      <c r="N23" s="2"/>
      <c r="O23" s="20">
        <f t="shared" si="2"/>
        <v>0.45673861738817184</v>
      </c>
      <c r="P23" s="20">
        <f t="shared" si="3"/>
        <v>1.100478360088877</v>
      </c>
      <c r="Q23" s="21">
        <f t="shared" si="4"/>
        <v>0.64373974270070522</v>
      </c>
      <c r="R23" s="2" t="s">
        <v>81</v>
      </c>
    </row>
    <row r="24" spans="1:18" ht="13.5" customHeight="1" x14ac:dyDescent="0.25">
      <c r="A24" s="2">
        <v>10</v>
      </c>
      <c r="C24" s="19" t="s">
        <v>28</v>
      </c>
      <c r="D24" s="19"/>
      <c r="E24" s="3">
        <v>0</v>
      </c>
      <c r="F24" s="3">
        <v>2442.9785861728078</v>
      </c>
      <c r="G24" s="4">
        <v>2743.9993264358991</v>
      </c>
      <c r="H24" s="4">
        <f t="shared" si="0"/>
        <v>5186.9779126087069</v>
      </c>
      <c r="I24" s="4"/>
      <c r="J24" s="3">
        <v>0</v>
      </c>
      <c r="K24" s="3">
        <v>4481.7311615442914</v>
      </c>
      <c r="L24" s="4">
        <v>97.885423963207359</v>
      </c>
      <c r="M24" s="4">
        <f t="shared" si="1"/>
        <v>4579.6165855074987</v>
      </c>
      <c r="N24" s="2"/>
      <c r="O24" s="20">
        <f t="shared" si="2"/>
        <v>0.47098303238082445</v>
      </c>
      <c r="P24" s="20">
        <f t="shared" si="3"/>
        <v>0.97862584735303559</v>
      </c>
      <c r="Q24" s="21">
        <f t="shared" si="4"/>
        <v>0.5076428149722112</v>
      </c>
      <c r="R24" s="2" t="s">
        <v>81</v>
      </c>
    </row>
    <row r="25" spans="1:18" ht="13.5" customHeight="1" x14ac:dyDescent="0.25">
      <c r="A25" s="2">
        <v>11</v>
      </c>
      <c r="C25" s="19" t="s">
        <v>27</v>
      </c>
      <c r="D25" s="19"/>
      <c r="E25" s="22">
        <v>0</v>
      </c>
      <c r="F25" s="22">
        <v>0</v>
      </c>
      <c r="G25" s="4">
        <v>0</v>
      </c>
      <c r="H25" s="4">
        <f t="shared" si="0"/>
        <v>0</v>
      </c>
      <c r="I25" s="4"/>
      <c r="J25" s="22">
        <v>0</v>
      </c>
      <c r="K25" s="22">
        <v>0</v>
      </c>
      <c r="L25" s="4">
        <v>0</v>
      </c>
      <c r="M25" s="4">
        <f t="shared" si="1"/>
        <v>0</v>
      </c>
      <c r="N25" s="2"/>
      <c r="O25" s="23">
        <v>0</v>
      </c>
      <c r="P25" s="23">
        <v>0</v>
      </c>
      <c r="Q25" s="23">
        <v>0</v>
      </c>
    </row>
    <row r="26" spans="1:18" ht="13.5" customHeight="1" x14ac:dyDescent="0.25">
      <c r="A26" s="2">
        <f>A25+1</f>
        <v>12</v>
      </c>
      <c r="C26" s="1" t="s">
        <v>26</v>
      </c>
      <c r="D26" s="1"/>
      <c r="E26" s="24">
        <f>SUM(E15:E25)</f>
        <v>729139.03951811639</v>
      </c>
      <c r="F26" s="24">
        <f t="shared" ref="F26:H26" si="5">SUM(F15:F25)</f>
        <v>41771.905028322588</v>
      </c>
      <c r="G26" s="24">
        <f t="shared" si="5"/>
        <v>779675.23285104509</v>
      </c>
      <c r="H26" s="24">
        <f t="shared" si="5"/>
        <v>1550586.177397484</v>
      </c>
      <c r="I26" s="4"/>
      <c r="J26" s="24">
        <f>SUM(J15:J25)</f>
        <v>764887.11760876165</v>
      </c>
      <c r="K26" s="24">
        <f>SUM(K15:K25)</f>
        <v>61001.945271190954</v>
      </c>
      <c r="L26" s="24">
        <f>SUM(L15:L25)</f>
        <v>878050.710632473</v>
      </c>
      <c r="M26" s="24">
        <f t="shared" ref="M26" si="6">SUM(M15:M25)</f>
        <v>1703939.7735124258</v>
      </c>
      <c r="N26" s="2"/>
      <c r="O26" s="20">
        <f>(E26+F26)/SUM(E26:G26)</f>
        <v>0.49717387900383708</v>
      </c>
      <c r="P26" s="20">
        <f>(J26+K26)/SUM(J26:L26)</f>
        <v>0.48469381120055766</v>
      </c>
      <c r="Q26" s="21">
        <f t="shared" ref="Q26" si="7">P26-O26</f>
        <v>-1.2480067803279427E-2</v>
      </c>
      <c r="R26" s="2" t="s">
        <v>81</v>
      </c>
    </row>
    <row r="27" spans="1:18" ht="13.5" customHeight="1" x14ac:dyDescent="0.25">
      <c r="C27" s="18"/>
      <c r="D27" s="18"/>
      <c r="E27" s="25"/>
      <c r="F27" s="25"/>
      <c r="G27" s="26"/>
      <c r="H27" s="26"/>
      <c r="I27" s="26"/>
      <c r="J27" s="25"/>
      <c r="K27" s="25"/>
      <c r="L27" s="26"/>
      <c r="M27" s="26"/>
      <c r="N27" s="2"/>
      <c r="O27" s="21"/>
      <c r="P27" s="21"/>
      <c r="Q27" s="21"/>
    </row>
    <row r="28" spans="1:18" ht="13.5" customHeight="1" x14ac:dyDescent="0.25">
      <c r="C28" s="18" t="s">
        <v>25</v>
      </c>
      <c r="D28" s="18"/>
      <c r="E28" s="25"/>
      <c r="F28" s="25"/>
      <c r="G28" s="25"/>
      <c r="H28" s="25"/>
      <c r="I28" s="25"/>
      <c r="J28" s="25"/>
      <c r="K28" s="25"/>
      <c r="L28" s="25"/>
      <c r="M28" s="25"/>
      <c r="N28" s="2"/>
      <c r="O28" s="21"/>
      <c r="P28" s="21"/>
      <c r="Q28" s="21"/>
    </row>
    <row r="29" spans="1:18" ht="13.5" customHeight="1" x14ac:dyDescent="0.25">
      <c r="A29" s="2">
        <f>A26+1</f>
        <v>13</v>
      </c>
      <c r="C29" s="27" t="s">
        <v>24</v>
      </c>
      <c r="D29" s="27"/>
      <c r="E29" s="3">
        <v>101801.95152</v>
      </c>
      <c r="F29" s="3">
        <v>0</v>
      </c>
      <c r="G29" s="4">
        <v>124483.24496733368</v>
      </c>
      <c r="H29" s="4">
        <f t="shared" ref="H29:H33" si="8">SUM(E29:G29)</f>
        <v>226285.19648733368</v>
      </c>
      <c r="I29" s="4"/>
      <c r="J29" s="3">
        <v>101890.552</v>
      </c>
      <c r="K29" s="3">
        <v>0</v>
      </c>
      <c r="L29" s="4">
        <v>101899.36501580218</v>
      </c>
      <c r="M29" s="4">
        <f t="shared" ref="M29:M33" si="9">SUM(J29:L29)</f>
        <v>203789.91701580217</v>
      </c>
      <c r="N29" s="2"/>
      <c r="O29" s="28">
        <f t="shared" ref="O29:O33" si="10">(E29+F29)/H29</f>
        <v>0.44988339096100954</v>
      </c>
      <c r="P29" s="28">
        <f t="shared" ref="P29:P33" si="11">(J29+K29)/M29</f>
        <v>0.49997837720351618</v>
      </c>
      <c r="Q29" s="21">
        <f t="shared" ref="Q29:Q34" si="12">P29-O29</f>
        <v>5.0094986242506634E-2</v>
      </c>
      <c r="R29" s="2" t="s">
        <v>81</v>
      </c>
    </row>
    <row r="30" spans="1:18" ht="13.5" customHeight="1" x14ac:dyDescent="0.25">
      <c r="A30" s="2">
        <f>A29+1</f>
        <v>14</v>
      </c>
      <c r="C30" s="27" t="s">
        <v>23</v>
      </c>
      <c r="D30" s="27"/>
      <c r="E30" s="3">
        <v>2025.3878399999999</v>
      </c>
      <c r="F30" s="3">
        <v>0</v>
      </c>
      <c r="G30" s="4">
        <v>28575.677550802247</v>
      </c>
      <c r="H30" s="4">
        <f t="shared" si="8"/>
        <v>30601.065390802247</v>
      </c>
      <c r="I30" s="4"/>
      <c r="J30" s="3">
        <v>2115.84</v>
      </c>
      <c r="K30" s="3">
        <v>0</v>
      </c>
      <c r="L30" s="4">
        <v>24076.594826920784</v>
      </c>
      <c r="M30" s="4">
        <f t="shared" si="9"/>
        <v>26192.434826920784</v>
      </c>
      <c r="N30" s="2"/>
      <c r="O30" s="28">
        <f t="shared" si="10"/>
        <v>6.6186840691133911E-2</v>
      </c>
      <c r="P30" s="28">
        <f t="shared" si="11"/>
        <v>8.0780577062859529E-2</v>
      </c>
      <c r="Q30" s="21">
        <f t="shared" si="12"/>
        <v>1.4593736371725619E-2</v>
      </c>
      <c r="R30" s="2" t="s">
        <v>81</v>
      </c>
    </row>
    <row r="31" spans="1:18" ht="13.5" customHeight="1" x14ac:dyDescent="0.25">
      <c r="A31" s="2">
        <f>A30+1</f>
        <v>15</v>
      </c>
      <c r="C31" s="27" t="s">
        <v>22</v>
      </c>
      <c r="D31" s="27"/>
      <c r="E31" s="3">
        <v>937.73448000000531</v>
      </c>
      <c r="F31" s="3">
        <v>23941.442861976993</v>
      </c>
      <c r="G31" s="4">
        <v>5951.5606724614227</v>
      </c>
      <c r="H31" s="4">
        <f t="shared" si="8"/>
        <v>30830.738014438422</v>
      </c>
      <c r="I31" s="4"/>
      <c r="J31" s="3">
        <v>756.00000000000398</v>
      </c>
      <c r="K31" s="3">
        <v>28658.42587703816</v>
      </c>
      <c r="L31" s="4">
        <v>-44.947457679703803</v>
      </c>
      <c r="M31" s="4">
        <f t="shared" si="9"/>
        <v>29369.47841935846</v>
      </c>
      <c r="N31" s="2"/>
      <c r="O31" s="28">
        <f t="shared" si="10"/>
        <v>0.80696016197619946</v>
      </c>
      <c r="P31" s="28">
        <f t="shared" si="11"/>
        <v>1.0015304138887968</v>
      </c>
      <c r="Q31" s="21">
        <f t="shared" si="12"/>
        <v>0.19457025191259736</v>
      </c>
      <c r="R31" s="2" t="s">
        <v>81</v>
      </c>
    </row>
    <row r="32" spans="1:18" ht="13.5" customHeight="1" x14ac:dyDescent="0.25">
      <c r="A32" s="2">
        <f>A31+1</f>
        <v>16</v>
      </c>
      <c r="C32" s="27" t="s">
        <v>21</v>
      </c>
      <c r="D32" s="27"/>
      <c r="E32" s="3">
        <v>360.11159999999848</v>
      </c>
      <c r="F32" s="3">
        <v>0</v>
      </c>
      <c r="G32" s="4">
        <v>4504.7581912580372</v>
      </c>
      <c r="H32" s="4">
        <f t="shared" si="8"/>
        <v>4864.8697912580355</v>
      </c>
      <c r="I32" s="4"/>
      <c r="J32" s="3">
        <v>318.43583999999851</v>
      </c>
      <c r="K32" s="3">
        <v>0</v>
      </c>
      <c r="L32" s="4">
        <v>2517.0800551495558</v>
      </c>
      <c r="M32" s="4">
        <f t="shared" si="9"/>
        <v>2835.5158951495541</v>
      </c>
      <c r="N32" s="2"/>
      <c r="O32" s="28">
        <f t="shared" si="10"/>
        <v>7.4022865040931571E-2</v>
      </c>
      <c r="P32" s="28">
        <f t="shared" si="11"/>
        <v>0.11230261150879678</v>
      </c>
      <c r="Q32" s="21">
        <f t="shared" si="12"/>
        <v>3.8279746467865208E-2</v>
      </c>
      <c r="R32" s="2" t="s">
        <v>81</v>
      </c>
    </row>
    <row r="33" spans="1:18" ht="13.5" customHeight="1" x14ac:dyDescent="0.25">
      <c r="A33" s="2">
        <f>A32+1</f>
        <v>17</v>
      </c>
      <c r="C33" s="27" t="s">
        <v>20</v>
      </c>
      <c r="D33" s="27"/>
      <c r="E33" s="3">
        <v>269.12592000000001</v>
      </c>
      <c r="F33" s="3">
        <v>8387.3009783999987</v>
      </c>
      <c r="G33" s="4">
        <v>3147.7615047645013</v>
      </c>
      <c r="H33" s="4">
        <f t="shared" si="8"/>
        <v>11804.1884031645</v>
      </c>
      <c r="I33" s="4"/>
      <c r="J33" s="3">
        <v>216.00000000000003</v>
      </c>
      <c r="K33" s="3">
        <v>5433.1653906869715</v>
      </c>
      <c r="L33" s="4">
        <v>0</v>
      </c>
      <c r="M33" s="4">
        <f t="shared" si="9"/>
        <v>5649.1653906869715</v>
      </c>
      <c r="N33" s="2"/>
      <c r="O33" s="29">
        <f t="shared" si="10"/>
        <v>0.73333520295892263</v>
      </c>
      <c r="P33" s="29">
        <f t="shared" si="11"/>
        <v>1</v>
      </c>
      <c r="Q33" s="30">
        <f t="shared" si="12"/>
        <v>0.26666479704107737</v>
      </c>
      <c r="R33" s="2" t="s">
        <v>81</v>
      </c>
    </row>
    <row r="34" spans="1:18" ht="13.5" customHeight="1" x14ac:dyDescent="0.25">
      <c r="A34" s="2">
        <f>A33+1</f>
        <v>18</v>
      </c>
      <c r="C34" s="31" t="s">
        <v>19</v>
      </c>
      <c r="D34" s="31"/>
      <c r="E34" s="32">
        <f>SUM(E29:E33)</f>
        <v>105394.31136000001</v>
      </c>
      <c r="F34" s="32">
        <f t="shared" ref="F34:H34" si="13">SUM(F29:F33)</f>
        <v>32328.743840376992</v>
      </c>
      <c r="G34" s="32">
        <f t="shared" si="13"/>
        <v>166663.00288661988</v>
      </c>
      <c r="H34" s="32">
        <f t="shared" si="13"/>
        <v>304386.0580869969</v>
      </c>
      <c r="I34" s="25"/>
      <c r="J34" s="32">
        <f>SUM(J29:J33)</f>
        <v>105296.82784</v>
      </c>
      <c r="K34" s="32">
        <f t="shared" ref="K34:M34" si="14">SUM(K29:K33)</f>
        <v>34091.591267725133</v>
      </c>
      <c r="L34" s="32">
        <f t="shared" si="14"/>
        <v>128448.09244019282</v>
      </c>
      <c r="M34" s="32">
        <f t="shared" si="14"/>
        <v>267836.51154791797</v>
      </c>
      <c r="N34" s="2"/>
      <c r="O34" s="20">
        <f>(E34+F34)/SUM(E34:G34)</f>
        <v>0.45246177195479248</v>
      </c>
      <c r="P34" s="20">
        <f>(J34+K34)/SUM(J34:L34)</f>
        <v>0.52042351620453919</v>
      </c>
      <c r="Q34" s="21">
        <f t="shared" si="12"/>
        <v>6.7961744249746714E-2</v>
      </c>
      <c r="R34" s="2" t="s">
        <v>81</v>
      </c>
    </row>
    <row r="35" spans="1:18" ht="13.5" customHeight="1" x14ac:dyDescent="0.25">
      <c r="C35" s="1"/>
      <c r="D35" s="1"/>
      <c r="E35" s="25"/>
      <c r="F35" s="25"/>
      <c r="G35" s="25"/>
      <c r="H35" s="25"/>
      <c r="I35" s="25"/>
      <c r="J35" s="25"/>
      <c r="K35" s="25"/>
      <c r="L35" s="25"/>
      <c r="M35" s="25"/>
      <c r="N35" s="2"/>
      <c r="O35" s="21"/>
      <c r="P35" s="21"/>
      <c r="Q35" s="21"/>
    </row>
    <row r="36" spans="1:18" ht="13.5" customHeight="1" x14ac:dyDescent="0.25">
      <c r="C36" s="18" t="s">
        <v>18</v>
      </c>
      <c r="D36" s="18"/>
      <c r="E36" s="25"/>
      <c r="F36" s="25"/>
      <c r="G36" s="25"/>
      <c r="H36" s="25"/>
      <c r="I36" s="25"/>
      <c r="J36" s="25"/>
      <c r="K36" s="25"/>
      <c r="L36" s="25"/>
      <c r="M36" s="25"/>
      <c r="N36" s="2"/>
      <c r="O36" s="21"/>
      <c r="P36" s="21"/>
      <c r="Q36" s="21"/>
    </row>
    <row r="37" spans="1:18" ht="13.5" customHeight="1" x14ac:dyDescent="0.25">
      <c r="A37" s="2">
        <f>A34+1</f>
        <v>19</v>
      </c>
      <c r="C37" s="27" t="s">
        <v>17</v>
      </c>
      <c r="D37" s="27"/>
      <c r="E37" s="3">
        <v>331708.07316000003</v>
      </c>
      <c r="F37" s="3">
        <v>0</v>
      </c>
      <c r="G37" s="4">
        <v>216358.12390532542</v>
      </c>
      <c r="H37" s="4">
        <f t="shared" ref="H37:H40" si="15">SUM(E37:G37)</f>
        <v>548066.19706532545</v>
      </c>
      <c r="I37" s="4"/>
      <c r="J37" s="3">
        <v>331996.766</v>
      </c>
      <c r="K37" s="3">
        <v>0</v>
      </c>
      <c r="L37" s="4">
        <v>357853.65248004504</v>
      </c>
      <c r="M37" s="4">
        <f t="shared" ref="M37:M45" si="16">SUM(J37:L37)</f>
        <v>689850.41848004505</v>
      </c>
      <c r="N37" s="2"/>
      <c r="O37" s="28">
        <f t="shared" ref="O37:O45" si="17">(E37+F37)/H37</f>
        <v>0.60523359210285843</v>
      </c>
      <c r="P37" s="28">
        <f t="shared" ref="P37:P45" si="18">(J37+K37)/M37</f>
        <v>0.48125906298859988</v>
      </c>
      <c r="Q37" s="21">
        <f t="shared" ref="Q37:Q46" si="19">P37-O37</f>
        <v>-0.12397452911425855</v>
      </c>
      <c r="R37" s="2" t="s">
        <v>81</v>
      </c>
    </row>
    <row r="38" spans="1:18" ht="13.5" customHeight="1" x14ac:dyDescent="0.25">
      <c r="A38" s="2">
        <f t="shared" ref="A38:A46" si="20">A37+1</f>
        <v>20</v>
      </c>
      <c r="C38" s="27" t="s">
        <v>16</v>
      </c>
      <c r="D38" s="27"/>
      <c r="E38" s="3">
        <v>7415.08824</v>
      </c>
      <c r="F38" s="3">
        <v>0</v>
      </c>
      <c r="G38" s="4">
        <v>84752.781710396885</v>
      </c>
      <c r="H38" s="4">
        <f t="shared" si="15"/>
        <v>92167.869950396882</v>
      </c>
      <c r="I38" s="4"/>
      <c r="J38" s="3">
        <v>7746.24</v>
      </c>
      <c r="K38" s="3">
        <v>0</v>
      </c>
      <c r="L38" s="4">
        <v>100548.75269542428</v>
      </c>
      <c r="M38" s="5">
        <f t="shared" si="16"/>
        <v>108294.99269542428</v>
      </c>
      <c r="N38" s="2"/>
      <c r="O38" s="28">
        <f t="shared" si="17"/>
        <v>8.0451986619530971E-2</v>
      </c>
      <c r="P38" s="28">
        <f t="shared" si="18"/>
        <v>7.1529068955071787E-2</v>
      </c>
      <c r="Q38" s="21">
        <f t="shared" si="19"/>
        <v>-8.9229176644591846E-3</v>
      </c>
      <c r="R38" s="2" t="s">
        <v>81</v>
      </c>
    </row>
    <row r="39" spans="1:18" ht="13.5" customHeight="1" x14ac:dyDescent="0.25">
      <c r="A39" s="2">
        <f t="shared" si="20"/>
        <v>21</v>
      </c>
      <c r="C39" s="27" t="s">
        <v>15</v>
      </c>
      <c r="D39" s="27"/>
      <c r="E39" s="3">
        <v>27.211680000000012</v>
      </c>
      <c r="F39" s="3">
        <v>22796.840050423998</v>
      </c>
      <c r="G39" s="4">
        <v>12099.954132372673</v>
      </c>
      <c r="H39" s="4">
        <f t="shared" si="15"/>
        <v>34924.005862796672</v>
      </c>
      <c r="I39" s="4"/>
      <c r="J39" s="3">
        <v>18.000000000000007</v>
      </c>
      <c r="K39" s="3">
        <v>20694.349840040733</v>
      </c>
      <c r="L39" s="4">
        <v>6139.7090539014243</v>
      </c>
      <c r="M39" s="5">
        <f t="shared" si="16"/>
        <v>26852.058893942158</v>
      </c>
      <c r="N39" s="2"/>
      <c r="O39" s="28">
        <f t="shared" si="17"/>
        <v>0.65353475830038343</v>
      </c>
      <c r="P39" s="28">
        <f t="shared" si="18"/>
        <v>0.77135052927779235</v>
      </c>
      <c r="Q39" s="21">
        <f t="shared" si="19"/>
        <v>0.11781577097740892</v>
      </c>
      <c r="R39" s="2" t="s">
        <v>81</v>
      </c>
    </row>
    <row r="40" spans="1:18" ht="13.5" customHeight="1" x14ac:dyDescent="0.25">
      <c r="A40" s="2">
        <f t="shared" si="20"/>
        <v>22</v>
      </c>
      <c r="C40" s="27" t="s">
        <v>14</v>
      </c>
      <c r="D40" s="27"/>
      <c r="E40" s="3">
        <v>344.68128000000161</v>
      </c>
      <c r="F40" s="3">
        <v>178.012256928</v>
      </c>
      <c r="G40" s="4">
        <v>2150.9482564126524</v>
      </c>
      <c r="H40" s="4">
        <f t="shared" si="15"/>
        <v>2673.6417933406537</v>
      </c>
      <c r="I40" s="4"/>
      <c r="J40" s="3">
        <v>228.00000000000105</v>
      </c>
      <c r="K40" s="3">
        <v>172.37475124750182</v>
      </c>
      <c r="L40" s="4">
        <v>1257.2709342786243</v>
      </c>
      <c r="M40" s="5">
        <f t="shared" si="16"/>
        <v>1657.6456855261272</v>
      </c>
      <c r="N40" s="2"/>
      <c r="O40" s="28">
        <f t="shared" si="17"/>
        <v>0.19549871573293595</v>
      </c>
      <c r="P40" s="28">
        <f t="shared" si="18"/>
        <v>0.24153216501174452</v>
      </c>
      <c r="Q40" s="21">
        <f t="shared" si="19"/>
        <v>4.6033449278808564E-2</v>
      </c>
      <c r="R40" s="2" t="s">
        <v>81</v>
      </c>
    </row>
    <row r="41" spans="1:18" ht="13.5" customHeight="1" x14ac:dyDescent="0.25">
      <c r="A41" s="2">
        <f t="shared" si="20"/>
        <v>23</v>
      </c>
      <c r="C41" s="27" t="s">
        <v>13</v>
      </c>
      <c r="D41" s="27"/>
      <c r="E41" s="3">
        <v>0</v>
      </c>
      <c r="F41" s="3">
        <v>24456.568187960005</v>
      </c>
      <c r="G41" s="4">
        <v>3574.3883379609397</v>
      </c>
      <c r="H41" s="4">
        <f t="shared" ref="H41:H45" si="21">SUM(E41:G41)</f>
        <v>28030.956525920945</v>
      </c>
      <c r="I41" s="4"/>
      <c r="J41" s="3">
        <v>0</v>
      </c>
      <c r="K41" s="3">
        <v>28154.232890592117</v>
      </c>
      <c r="L41" s="4">
        <v>467.51417775959635</v>
      </c>
      <c r="M41" s="5">
        <f t="shared" si="16"/>
        <v>28621.747068351713</v>
      </c>
      <c r="N41" s="2"/>
      <c r="O41" s="28">
        <f t="shared" si="17"/>
        <v>0.87248425380505257</v>
      </c>
      <c r="P41" s="28">
        <f t="shared" si="18"/>
        <v>0.98366577076363915</v>
      </c>
      <c r="Q41" s="21">
        <f t="shared" si="19"/>
        <v>0.11118151695858658</v>
      </c>
      <c r="R41" s="2" t="s">
        <v>81</v>
      </c>
    </row>
    <row r="42" spans="1:18" ht="13.5" customHeight="1" x14ac:dyDescent="0.25">
      <c r="A42" s="2">
        <f t="shared" si="20"/>
        <v>24</v>
      </c>
      <c r="C42" s="27" t="s">
        <v>12</v>
      </c>
      <c r="D42" s="27"/>
      <c r="E42" s="3">
        <v>0</v>
      </c>
      <c r="F42" s="3">
        <v>1644.7216997759999</v>
      </c>
      <c r="G42" s="4">
        <v>129.7425357697</v>
      </c>
      <c r="H42" s="4">
        <f t="shared" si="21"/>
        <v>1774.4642355456999</v>
      </c>
      <c r="I42" s="4"/>
      <c r="J42" s="3">
        <v>0</v>
      </c>
      <c r="K42" s="3">
        <v>1805.822416850785</v>
      </c>
      <c r="L42" s="4">
        <v>-25.601022488260242</v>
      </c>
      <c r="M42" s="4">
        <f t="shared" si="16"/>
        <v>1780.2213943625247</v>
      </c>
      <c r="N42" s="2"/>
      <c r="O42" s="28">
        <f t="shared" si="17"/>
        <v>0.9268835442435388</v>
      </c>
      <c r="P42" s="28">
        <f t="shared" si="18"/>
        <v>1.0143808082350496</v>
      </c>
      <c r="Q42" s="21">
        <f t="shared" si="19"/>
        <v>8.749726399151081E-2</v>
      </c>
      <c r="R42" s="2" t="s">
        <v>81</v>
      </c>
    </row>
    <row r="43" spans="1:18" ht="13.5" customHeight="1" x14ac:dyDescent="0.25">
      <c r="A43" s="2">
        <f t="shared" si="20"/>
        <v>25</v>
      </c>
      <c r="C43" s="27" t="s">
        <v>11</v>
      </c>
      <c r="D43" s="27"/>
      <c r="E43" s="3">
        <v>1215.7640400000021</v>
      </c>
      <c r="F43" s="3">
        <v>11757.729613248001</v>
      </c>
      <c r="G43" s="4">
        <v>1337.7053470999381</v>
      </c>
      <c r="H43" s="4">
        <f t="shared" si="21"/>
        <v>14311.19900034794</v>
      </c>
      <c r="I43" s="4"/>
      <c r="J43" s="3">
        <v>1692.0000000000027</v>
      </c>
      <c r="K43" s="3">
        <v>10338.137917822518</v>
      </c>
      <c r="L43" s="4">
        <v>120.77219812404837</v>
      </c>
      <c r="M43" s="4">
        <f t="shared" si="16"/>
        <v>12150.91011594657</v>
      </c>
      <c r="N43" s="2"/>
      <c r="O43" s="28">
        <f t="shared" si="17"/>
        <v>0.90652737432639885</v>
      </c>
      <c r="P43" s="28">
        <f t="shared" si="18"/>
        <v>0.99006064591280696</v>
      </c>
      <c r="Q43" s="21">
        <f t="shared" si="19"/>
        <v>8.3533271586408109E-2</v>
      </c>
      <c r="R43" s="2" t="s">
        <v>81</v>
      </c>
    </row>
    <row r="44" spans="1:18" ht="13.5" customHeight="1" x14ac:dyDescent="0.25">
      <c r="A44" s="2">
        <f t="shared" si="20"/>
        <v>26</v>
      </c>
      <c r="C44" s="27" t="s">
        <v>10</v>
      </c>
      <c r="D44" s="27"/>
      <c r="E44" s="3">
        <v>3408.7088100000237</v>
      </c>
      <c r="F44" s="3">
        <v>73376.416848223991</v>
      </c>
      <c r="G44" s="4">
        <v>2407.7006579283479</v>
      </c>
      <c r="H44" s="4">
        <f t="shared" si="21"/>
        <v>79192.826316152365</v>
      </c>
      <c r="I44" s="4"/>
      <c r="J44" s="3">
        <v>1503.0000000000105</v>
      </c>
      <c r="K44" s="3">
        <v>83664.193903223379</v>
      </c>
      <c r="L44" s="4">
        <v>584.0567214906041</v>
      </c>
      <c r="M44" s="4">
        <f t="shared" si="16"/>
        <v>85751.250624713997</v>
      </c>
      <c r="N44" s="2"/>
      <c r="O44" s="28">
        <f t="shared" si="17"/>
        <v>0.96959698535930061</v>
      </c>
      <c r="P44" s="28">
        <f t="shared" si="18"/>
        <v>0.9931889422342457</v>
      </c>
      <c r="Q44" s="21">
        <f t="shared" si="19"/>
        <v>2.3591956874945086E-2</v>
      </c>
      <c r="R44" s="2" t="s">
        <v>81</v>
      </c>
    </row>
    <row r="45" spans="1:18" ht="13.5" customHeight="1" x14ac:dyDescent="0.25">
      <c r="A45" s="2">
        <f t="shared" si="20"/>
        <v>27</v>
      </c>
      <c r="C45" s="27" t="s">
        <v>9</v>
      </c>
      <c r="D45" s="27"/>
      <c r="E45" s="3">
        <v>272.44476000000009</v>
      </c>
      <c r="F45" s="3">
        <v>7259.778588000001</v>
      </c>
      <c r="G45" s="4">
        <v>271.57540050660009</v>
      </c>
      <c r="H45" s="4">
        <f t="shared" si="21"/>
        <v>7803.7987485066014</v>
      </c>
      <c r="I45" s="4"/>
      <c r="J45" s="3">
        <v>370.80906750573985</v>
      </c>
      <c r="K45" s="3">
        <v>8658.3632739042787</v>
      </c>
      <c r="L45" s="4">
        <v>0</v>
      </c>
      <c r="M45" s="4">
        <f t="shared" si="16"/>
        <v>9029.1723414100179</v>
      </c>
      <c r="N45" s="2"/>
      <c r="O45" s="29">
        <f t="shared" si="17"/>
        <v>0.96519958942321893</v>
      </c>
      <c r="P45" s="29">
        <f t="shared" si="18"/>
        <v>1</v>
      </c>
      <c r="Q45" s="30">
        <f t="shared" si="19"/>
        <v>3.4800410576781071E-2</v>
      </c>
      <c r="R45" s="2" t="s">
        <v>81</v>
      </c>
    </row>
    <row r="46" spans="1:18" ht="13.5" customHeight="1" x14ac:dyDescent="0.25">
      <c r="A46" s="2">
        <f t="shared" si="20"/>
        <v>28</v>
      </c>
      <c r="C46" s="1" t="s">
        <v>8</v>
      </c>
      <c r="D46" s="1"/>
      <c r="E46" s="32">
        <f>SUM(E37:E45)</f>
        <v>344391.97197000007</v>
      </c>
      <c r="F46" s="32">
        <f>SUM(F37:F45)</f>
        <v>141470.06724455999</v>
      </c>
      <c r="G46" s="32">
        <f t="shared" ref="G46:H46" si="22">SUM(G37:G45)</f>
        <v>323082.92028377316</v>
      </c>
      <c r="H46" s="32">
        <f t="shared" si="22"/>
        <v>808944.95949833328</v>
      </c>
      <c r="I46" s="25"/>
      <c r="J46" s="32">
        <f>SUM(J37:J45)</f>
        <v>343554.81506750575</v>
      </c>
      <c r="K46" s="32">
        <f>SUM(K37:K45)</f>
        <v>153487.47499368133</v>
      </c>
      <c r="L46" s="32">
        <f t="shared" ref="L46:M46" si="23">SUM(L37:L45)</f>
        <v>466946.12723853532</v>
      </c>
      <c r="M46" s="32">
        <f t="shared" si="23"/>
        <v>963988.41729972232</v>
      </c>
      <c r="N46" s="2"/>
      <c r="O46" s="20">
        <f>(E46+F46)/SUM(E46:G46)</f>
        <v>0.60061198664970616</v>
      </c>
      <c r="P46" s="20">
        <f>(J46+K46)/SUM(J46:L46)</f>
        <v>0.51561023051861754</v>
      </c>
      <c r="Q46" s="21">
        <f t="shared" si="19"/>
        <v>-8.5001756131088624E-2</v>
      </c>
      <c r="R46" s="2" t="s">
        <v>81</v>
      </c>
    </row>
    <row r="47" spans="1:18" ht="13.5" customHeight="1" x14ac:dyDescent="0.25">
      <c r="C47" s="1"/>
      <c r="D47" s="1"/>
      <c r="E47" s="25"/>
      <c r="F47" s="25"/>
      <c r="G47" s="25"/>
      <c r="H47" s="25"/>
      <c r="I47" s="25"/>
      <c r="J47" s="25"/>
      <c r="K47" s="25"/>
      <c r="L47" s="25"/>
      <c r="M47" s="25"/>
      <c r="N47" s="2"/>
      <c r="O47" s="20"/>
      <c r="P47" s="20"/>
      <c r="Q47" s="21"/>
    </row>
    <row r="48" spans="1:18" ht="13.5" customHeight="1" x14ac:dyDescent="0.25">
      <c r="A48" s="2">
        <f>A46+1</f>
        <v>29</v>
      </c>
      <c r="C48" s="1" t="s">
        <v>58</v>
      </c>
      <c r="D48" s="1"/>
      <c r="E48" s="33">
        <f>+E26+E34+E46</f>
        <v>1178925.3228481165</v>
      </c>
      <c r="F48" s="33">
        <f t="shared" ref="F48:H48" si="24">+F26+F34+F46</f>
        <v>215570.71611325958</v>
      </c>
      <c r="G48" s="33">
        <f t="shared" si="24"/>
        <v>1269421.1560214381</v>
      </c>
      <c r="H48" s="33">
        <f t="shared" si="24"/>
        <v>2663917.1949828141</v>
      </c>
      <c r="I48" s="25"/>
      <c r="J48" s="33">
        <f>+J26+J34+J46</f>
        <v>1213738.7605162675</v>
      </c>
      <c r="K48" s="33">
        <f t="shared" ref="K48:M48" si="25">+K26+K34+K46</f>
        <v>248581.01153259742</v>
      </c>
      <c r="L48" s="33">
        <f t="shared" si="25"/>
        <v>1473444.9303112011</v>
      </c>
      <c r="M48" s="33">
        <f t="shared" si="25"/>
        <v>2935764.7023600661</v>
      </c>
      <c r="N48" s="2"/>
      <c r="O48" s="34">
        <f>(E48+F48)/H48</f>
        <v>0.52347574526255969</v>
      </c>
      <c r="P48" s="34">
        <f>(J48+K48)/M48</f>
        <v>0.49810523672871454</v>
      </c>
      <c r="Q48" s="35">
        <f t="shared" ref="Q48" si="26">P48-O48</f>
        <v>-2.5370508533845149E-2</v>
      </c>
      <c r="R48" s="2" t="s">
        <v>81</v>
      </c>
    </row>
    <row r="49" spans="1:17" ht="13.5" customHeight="1" x14ac:dyDescent="0.25">
      <c r="E49" s="36"/>
      <c r="F49" s="36"/>
      <c r="G49" s="36"/>
      <c r="H49" s="36"/>
      <c r="I49" s="36"/>
      <c r="J49" s="36"/>
      <c r="K49" s="36"/>
      <c r="L49" s="36"/>
      <c r="M49" s="36"/>
      <c r="N49" s="2"/>
      <c r="O49" s="21"/>
      <c r="P49" s="21"/>
      <c r="Q49" s="21"/>
    </row>
    <row r="50" spans="1:17" ht="13.5" customHeight="1" x14ac:dyDescent="0.25">
      <c r="Q50" s="7"/>
    </row>
    <row r="51" spans="1:17" ht="13.5" customHeight="1" x14ac:dyDescent="0.25">
      <c r="Q51" s="7"/>
    </row>
    <row r="52" spans="1:17" ht="13.5" customHeight="1" x14ac:dyDescent="0.25">
      <c r="Q52" s="7"/>
    </row>
    <row r="53" spans="1:17" ht="13.5" customHeight="1" x14ac:dyDescent="0.25">
      <c r="Q53" s="7"/>
    </row>
    <row r="54" spans="1:17" ht="13.5" customHeight="1" x14ac:dyDescent="0.25">
      <c r="Q54" s="8"/>
    </row>
    <row r="55" spans="1:17" ht="13.5" customHeight="1" x14ac:dyDescent="0.25">
      <c r="Q55" s="8"/>
    </row>
    <row r="56" spans="1:17" ht="13.5" customHeight="1" x14ac:dyDescent="0.25">
      <c r="A56" s="45" t="s">
        <v>78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1:17" ht="13.5" customHeight="1" x14ac:dyDescent="0.25">
      <c r="A57" s="45" t="s">
        <v>42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</row>
    <row r="58" spans="1:17" ht="13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ht="13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O59" s="46" t="s">
        <v>63</v>
      </c>
      <c r="P59" s="46"/>
      <c r="Q59" s="46"/>
    </row>
    <row r="60" spans="1:17" ht="13.5" customHeight="1" x14ac:dyDescent="0.25">
      <c r="A60" s="9"/>
      <c r="B60" s="9"/>
      <c r="C60" s="9"/>
      <c r="D60" s="9"/>
      <c r="E60" s="47" t="s">
        <v>64</v>
      </c>
      <c r="F60" s="47"/>
      <c r="G60" s="47"/>
      <c r="H60" s="47"/>
      <c r="J60" s="47" t="s">
        <v>65</v>
      </c>
      <c r="K60" s="47"/>
      <c r="L60" s="47"/>
      <c r="M60" s="47"/>
      <c r="O60" s="47" t="s">
        <v>66</v>
      </c>
      <c r="P60" s="47"/>
      <c r="Q60" s="47"/>
    </row>
    <row r="61" spans="1:17" ht="25" x14ac:dyDescent="0.25">
      <c r="A61" s="10" t="s">
        <v>43</v>
      </c>
      <c r="B61" s="11"/>
      <c r="C61" s="12" t="s">
        <v>55</v>
      </c>
      <c r="D61" s="13"/>
      <c r="E61" s="10" t="s">
        <v>46</v>
      </c>
      <c r="F61" s="10" t="s">
        <v>45</v>
      </c>
      <c r="G61" s="10" t="s">
        <v>44</v>
      </c>
      <c r="H61" s="10" t="s">
        <v>67</v>
      </c>
      <c r="I61" s="11"/>
      <c r="J61" s="10" t="s">
        <v>46</v>
      </c>
      <c r="K61" s="10" t="s">
        <v>45</v>
      </c>
      <c r="L61" s="10" t="s">
        <v>44</v>
      </c>
      <c r="M61" s="10" t="s">
        <v>68</v>
      </c>
      <c r="O61" s="10" t="s">
        <v>57</v>
      </c>
      <c r="P61" s="10" t="s">
        <v>69</v>
      </c>
      <c r="Q61" s="14" t="s">
        <v>51</v>
      </c>
    </row>
    <row r="62" spans="1:17" ht="13.5" customHeight="1" x14ac:dyDescent="0.25">
      <c r="A62" s="9"/>
      <c r="B62" s="9"/>
      <c r="C62" s="9"/>
      <c r="D62" s="9"/>
      <c r="E62" s="15" t="s">
        <v>41</v>
      </c>
      <c r="F62" s="15" t="s">
        <v>40</v>
      </c>
      <c r="G62" s="15" t="s">
        <v>39</v>
      </c>
      <c r="H62" s="15" t="s">
        <v>70</v>
      </c>
      <c r="I62" s="15"/>
      <c r="J62" s="15" t="s">
        <v>38</v>
      </c>
      <c r="K62" s="15" t="s">
        <v>47</v>
      </c>
      <c r="L62" s="15" t="s">
        <v>48</v>
      </c>
      <c r="M62" s="15" t="s">
        <v>71</v>
      </c>
      <c r="O62" s="16" t="s">
        <v>49</v>
      </c>
      <c r="P62" s="16" t="s">
        <v>50</v>
      </c>
      <c r="Q62" s="16" t="s">
        <v>72</v>
      </c>
    </row>
    <row r="63" spans="1:17" ht="13.5" customHeight="1" x14ac:dyDescent="0.25">
      <c r="A63" s="9"/>
      <c r="B63" s="9"/>
      <c r="C63" s="9"/>
      <c r="D63" s="9"/>
      <c r="E63" s="15"/>
      <c r="F63" s="15"/>
      <c r="G63" s="17"/>
      <c r="H63" s="15"/>
      <c r="I63" s="15"/>
      <c r="J63" s="15"/>
      <c r="K63" s="15"/>
      <c r="L63" s="17"/>
      <c r="M63" s="15"/>
    </row>
    <row r="64" spans="1:17" ht="13.5" customHeight="1" x14ac:dyDescent="0.25">
      <c r="C64" s="18" t="s">
        <v>59</v>
      </c>
      <c r="D64" s="18"/>
      <c r="E64" s="36"/>
      <c r="F64" s="36"/>
      <c r="G64" s="36"/>
      <c r="H64" s="36"/>
      <c r="I64" s="36"/>
      <c r="J64" s="36"/>
      <c r="K64" s="36"/>
      <c r="L64" s="36"/>
      <c r="M64" s="36"/>
      <c r="N64" s="2"/>
      <c r="O64" s="21"/>
      <c r="P64" s="21"/>
      <c r="Q64" s="21"/>
    </row>
    <row r="65" spans="1:18" ht="13.5" customHeight="1" x14ac:dyDescent="0.25">
      <c r="A65" s="2">
        <f>A48+1</f>
        <v>30</v>
      </c>
      <c r="C65" s="19" t="s">
        <v>7</v>
      </c>
      <c r="D65" s="19"/>
      <c r="E65" s="3">
        <v>0</v>
      </c>
      <c r="F65" s="3">
        <v>169.00033449599999</v>
      </c>
      <c r="G65" s="25">
        <v>0</v>
      </c>
      <c r="H65" s="4">
        <f t="shared" ref="H65:H70" si="27">SUM(E65:G65)</f>
        <v>169.00033449599999</v>
      </c>
      <c r="I65" s="25"/>
      <c r="J65" s="3">
        <v>0</v>
      </c>
      <c r="K65" s="3">
        <v>169.00033449599997</v>
      </c>
      <c r="L65" s="25">
        <v>0</v>
      </c>
      <c r="M65" s="4">
        <f t="shared" ref="M65:M72" si="28">SUM(J65:L65)</f>
        <v>169.00033449599997</v>
      </c>
      <c r="N65" s="2"/>
      <c r="O65" s="28">
        <f t="shared" ref="O65:O72" si="29">(E65+F65)/H65</f>
        <v>1</v>
      </c>
      <c r="P65" s="28">
        <f t="shared" ref="P65:P72" si="30">(J65+K65)/M65</f>
        <v>1</v>
      </c>
      <c r="Q65" s="21">
        <f t="shared" ref="Q65:Q73" si="31">P65-O65</f>
        <v>0</v>
      </c>
    </row>
    <row r="66" spans="1:18" ht="13.5" customHeight="1" x14ac:dyDescent="0.25">
      <c r="A66" s="2">
        <f t="shared" ref="A66:A73" si="32">A65+1</f>
        <v>31</v>
      </c>
      <c r="C66" s="19" t="s">
        <v>6</v>
      </c>
      <c r="D66" s="19"/>
      <c r="E66" s="3">
        <v>0</v>
      </c>
      <c r="F66" s="3">
        <v>19179.468000000001</v>
      </c>
      <c r="G66" s="25">
        <v>0</v>
      </c>
      <c r="H66" s="4">
        <f t="shared" si="27"/>
        <v>19179.468000000001</v>
      </c>
      <c r="I66" s="25"/>
      <c r="J66" s="3">
        <v>0</v>
      </c>
      <c r="K66" s="3">
        <v>21757.081160885045</v>
      </c>
      <c r="L66" s="25">
        <v>0</v>
      </c>
      <c r="M66" s="4">
        <f t="shared" si="28"/>
        <v>21757.081160885045</v>
      </c>
      <c r="N66" s="2"/>
      <c r="O66" s="28">
        <f t="shared" si="29"/>
        <v>1</v>
      </c>
      <c r="P66" s="28">
        <f t="shared" si="30"/>
        <v>1</v>
      </c>
      <c r="Q66" s="21">
        <f t="shared" si="31"/>
        <v>0</v>
      </c>
      <c r="R66" s="2" t="s">
        <v>81</v>
      </c>
    </row>
    <row r="67" spans="1:18" ht="13.5" customHeight="1" x14ac:dyDescent="0.25">
      <c r="A67" s="2">
        <f t="shared" si="32"/>
        <v>32</v>
      </c>
      <c r="C67" s="19" t="s">
        <v>53</v>
      </c>
      <c r="D67" s="19"/>
      <c r="E67" s="3">
        <v>3560.977942268019</v>
      </c>
      <c r="F67" s="3">
        <v>0</v>
      </c>
      <c r="G67" s="25">
        <v>0</v>
      </c>
      <c r="H67" s="4">
        <f t="shared" si="27"/>
        <v>3560.977942268019</v>
      </c>
      <c r="I67" s="25"/>
      <c r="J67" s="3">
        <v>3560.977942268019</v>
      </c>
      <c r="K67" s="3">
        <v>0</v>
      </c>
      <c r="L67" s="25">
        <v>0</v>
      </c>
      <c r="M67" s="4">
        <f t="shared" si="28"/>
        <v>3560.977942268019</v>
      </c>
      <c r="N67" s="2"/>
      <c r="O67" s="28">
        <f t="shared" si="29"/>
        <v>1</v>
      </c>
      <c r="P67" s="28">
        <f t="shared" si="30"/>
        <v>1</v>
      </c>
      <c r="Q67" s="21">
        <f t="shared" si="31"/>
        <v>0</v>
      </c>
    </row>
    <row r="68" spans="1:18" ht="13.5" customHeight="1" x14ac:dyDescent="0.25">
      <c r="A68" s="2">
        <f t="shared" si="32"/>
        <v>33</v>
      </c>
      <c r="C68" s="27" t="s">
        <v>52</v>
      </c>
      <c r="D68" s="27"/>
      <c r="E68" s="3">
        <v>0</v>
      </c>
      <c r="F68" s="3">
        <v>104650.60323599997</v>
      </c>
      <c r="G68" s="25">
        <v>0</v>
      </c>
      <c r="H68" s="4">
        <f t="shared" si="27"/>
        <v>104650.60323599997</v>
      </c>
      <c r="I68" s="25"/>
      <c r="J68" s="3">
        <v>0</v>
      </c>
      <c r="K68" s="3">
        <v>100731.22134093977</v>
      </c>
      <c r="L68" s="25">
        <v>0</v>
      </c>
      <c r="M68" s="4">
        <f t="shared" si="28"/>
        <v>100731.22134093977</v>
      </c>
      <c r="N68" s="2"/>
      <c r="O68" s="28">
        <f t="shared" si="29"/>
        <v>1</v>
      </c>
      <c r="P68" s="28">
        <f t="shared" si="30"/>
        <v>1</v>
      </c>
      <c r="Q68" s="21">
        <f t="shared" si="31"/>
        <v>0</v>
      </c>
      <c r="R68" s="2" t="s">
        <v>81</v>
      </c>
    </row>
    <row r="69" spans="1:18" ht="13.5" customHeight="1" x14ac:dyDescent="0.25">
      <c r="A69" s="2">
        <f t="shared" si="32"/>
        <v>34</v>
      </c>
      <c r="C69" s="27" t="s">
        <v>3</v>
      </c>
      <c r="D69" s="27"/>
      <c r="E69" s="3">
        <v>0</v>
      </c>
      <c r="F69" s="3">
        <v>14191.052914499876</v>
      </c>
      <c r="G69" s="3">
        <v>0</v>
      </c>
      <c r="H69" s="4">
        <f>SUM(E69:G69)</f>
        <v>14191.052914499876</v>
      </c>
      <c r="I69" s="25"/>
      <c r="J69" s="4">
        <v>0</v>
      </c>
      <c r="K69" s="4">
        <v>13217.552056890896</v>
      </c>
      <c r="L69" s="4">
        <v>0</v>
      </c>
      <c r="M69" s="4">
        <f>SUM(J69:L69)</f>
        <v>13217.552056890896</v>
      </c>
      <c r="N69" s="2"/>
      <c r="O69" s="28">
        <f>(E69+F69)/H69</f>
        <v>1</v>
      </c>
      <c r="P69" s="28">
        <f>(J69+K69)/M69</f>
        <v>1</v>
      </c>
      <c r="Q69" s="21">
        <f>P69-O69</f>
        <v>0</v>
      </c>
      <c r="R69" s="2" t="s">
        <v>81</v>
      </c>
    </row>
    <row r="70" spans="1:18" ht="13.5" customHeight="1" x14ac:dyDescent="0.25">
      <c r="A70" s="2">
        <f t="shared" si="32"/>
        <v>35</v>
      </c>
      <c r="C70" s="27" t="s">
        <v>54</v>
      </c>
      <c r="D70" s="27"/>
      <c r="E70" s="3">
        <v>198.85137</v>
      </c>
      <c r="F70" s="3">
        <v>0</v>
      </c>
      <c r="G70" s="25">
        <v>182.06226233333331</v>
      </c>
      <c r="H70" s="4">
        <f t="shared" si="27"/>
        <v>380.91363233333334</v>
      </c>
      <c r="I70" s="25"/>
      <c r="J70" s="3">
        <v>483.06818513860026</v>
      </c>
      <c r="K70" s="3">
        <v>0</v>
      </c>
      <c r="L70" s="25">
        <v>285.93936261034503</v>
      </c>
      <c r="M70" s="4">
        <f t="shared" si="28"/>
        <v>769.00754774894529</v>
      </c>
      <c r="N70" s="2"/>
      <c r="O70" s="28">
        <f t="shared" si="29"/>
        <v>0.52203794540487158</v>
      </c>
      <c r="P70" s="28">
        <f t="shared" si="30"/>
        <v>0.62817092829927013</v>
      </c>
      <c r="Q70" s="21">
        <f t="shared" si="31"/>
        <v>0.10613298289439854</v>
      </c>
      <c r="R70" s="2" t="s">
        <v>81</v>
      </c>
    </row>
    <row r="71" spans="1:18" ht="13.5" customHeight="1" x14ac:dyDescent="0.25">
      <c r="A71" s="2">
        <f t="shared" si="32"/>
        <v>36</v>
      </c>
      <c r="C71" s="27" t="s">
        <v>5</v>
      </c>
      <c r="D71" s="27"/>
      <c r="E71" s="3">
        <v>39.99624</v>
      </c>
      <c r="F71" s="3">
        <v>190.608</v>
      </c>
      <c r="G71" s="25">
        <v>197.53262206896551</v>
      </c>
      <c r="H71" s="4">
        <f t="shared" ref="H71:H72" si="33">SUM(E71:G71)</f>
        <v>428.13686206896551</v>
      </c>
      <c r="I71" s="25"/>
      <c r="J71" s="3">
        <v>40.058490161305784</v>
      </c>
      <c r="K71" s="3">
        <v>160.98495140989846</v>
      </c>
      <c r="L71" s="25">
        <v>226.15106124201438</v>
      </c>
      <c r="M71" s="4">
        <f t="shared" si="28"/>
        <v>427.19450281321861</v>
      </c>
      <c r="N71" s="2"/>
      <c r="O71" s="28">
        <f t="shared" si="29"/>
        <v>0.53862271724421995</v>
      </c>
      <c r="P71" s="28">
        <f t="shared" si="30"/>
        <v>0.47061336287631511</v>
      </c>
      <c r="Q71" s="21">
        <f t="shared" si="31"/>
        <v>-6.800935436790484E-2</v>
      </c>
      <c r="R71" s="2" t="s">
        <v>81</v>
      </c>
    </row>
    <row r="72" spans="1:18" ht="13.5" customHeight="1" x14ac:dyDescent="0.25">
      <c r="A72" s="2">
        <f t="shared" si="32"/>
        <v>37</v>
      </c>
      <c r="C72" s="27" t="s">
        <v>4</v>
      </c>
      <c r="D72" s="27"/>
      <c r="E72" s="3">
        <v>25.624175999999999</v>
      </c>
      <c r="F72" s="3">
        <v>503.489304</v>
      </c>
      <c r="G72" s="25">
        <v>0</v>
      </c>
      <c r="H72" s="4">
        <f t="shared" si="33"/>
        <v>529.11347999999998</v>
      </c>
      <c r="I72" s="25"/>
      <c r="J72" s="3">
        <v>25.345637999999994</v>
      </c>
      <c r="K72" s="3">
        <v>488.45932283011712</v>
      </c>
      <c r="L72" s="25">
        <v>0</v>
      </c>
      <c r="M72" s="4">
        <f t="shared" si="28"/>
        <v>513.80496083011712</v>
      </c>
      <c r="N72" s="2"/>
      <c r="O72" s="28">
        <f t="shared" si="29"/>
        <v>1</v>
      </c>
      <c r="P72" s="28">
        <f t="shared" si="30"/>
        <v>1</v>
      </c>
      <c r="Q72" s="21">
        <f t="shared" si="31"/>
        <v>0</v>
      </c>
      <c r="R72" s="2" t="s">
        <v>81</v>
      </c>
    </row>
    <row r="73" spans="1:18" ht="13.5" customHeight="1" x14ac:dyDescent="0.25">
      <c r="A73" s="2">
        <f t="shared" si="32"/>
        <v>38</v>
      </c>
      <c r="C73" s="1" t="s">
        <v>60</v>
      </c>
      <c r="D73" s="1"/>
      <c r="E73" s="37">
        <f>SUM(E65:E72)</f>
        <v>3825.4497282680186</v>
      </c>
      <c r="F73" s="37">
        <f>SUM(F65:F72)</f>
        <v>138884.22178899584</v>
      </c>
      <c r="G73" s="37">
        <f>SUM(G65:G72)</f>
        <v>379.59488440229882</v>
      </c>
      <c r="H73" s="37">
        <f>SUM(H65:H72)</f>
        <v>143089.26640166616</v>
      </c>
      <c r="I73" s="25"/>
      <c r="J73" s="37">
        <f>SUM(J65:J72)</f>
        <v>4109.4502555679246</v>
      </c>
      <c r="K73" s="37">
        <f>SUM(K65:K72)</f>
        <v>136524.29916745171</v>
      </c>
      <c r="L73" s="37">
        <f>SUM(L65:L72)</f>
        <v>512.09042385235944</v>
      </c>
      <c r="M73" s="37">
        <f>SUM(M65:M72)</f>
        <v>141145.839846872</v>
      </c>
      <c r="N73" s="2"/>
      <c r="O73" s="34">
        <f>(E73+F73)/SUM(E73:G73)</f>
        <v>0.99734714633775023</v>
      </c>
      <c r="P73" s="34">
        <f>(J73+K73)/SUM(J73:L73)</f>
        <v>0.99637190565157352</v>
      </c>
      <c r="Q73" s="35">
        <f t="shared" si="31"/>
        <v>-9.7524068617671489E-4</v>
      </c>
      <c r="R73" s="2" t="s">
        <v>81</v>
      </c>
    </row>
    <row r="74" spans="1:18" ht="13.5" customHeight="1" x14ac:dyDescent="0.25">
      <c r="C74" s="1"/>
      <c r="D74" s="1"/>
      <c r="E74" s="4"/>
      <c r="F74" s="4"/>
      <c r="G74" s="25"/>
      <c r="H74" s="25"/>
      <c r="I74" s="25"/>
      <c r="J74" s="4"/>
      <c r="K74" s="4"/>
      <c r="L74" s="25"/>
      <c r="M74" s="25"/>
      <c r="N74" s="2"/>
      <c r="O74" s="21"/>
      <c r="P74" s="21"/>
      <c r="Q74" s="21"/>
    </row>
    <row r="75" spans="1:18" ht="13.5" customHeight="1" x14ac:dyDescent="0.25">
      <c r="A75" s="2">
        <f>A73+1</f>
        <v>39</v>
      </c>
      <c r="C75" s="38" t="s">
        <v>56</v>
      </c>
      <c r="D75" s="27"/>
      <c r="E75" s="37">
        <v>464.79400770646669</v>
      </c>
      <c r="F75" s="37">
        <v>519.93785994090001</v>
      </c>
      <c r="G75" s="37">
        <v>212.2076819062913</v>
      </c>
      <c r="H75" s="37">
        <f>SUM(E75:G75)</f>
        <v>1196.939549553658</v>
      </c>
      <c r="I75" s="25"/>
      <c r="J75" s="37">
        <v>431.49709387832667</v>
      </c>
      <c r="K75" s="37">
        <v>891.2932403782047</v>
      </c>
      <c r="L75" s="37">
        <v>395.75318599478038</v>
      </c>
      <c r="M75" s="37">
        <f>SUM(J75:L75)</f>
        <v>1718.5435202513117</v>
      </c>
      <c r="N75" s="2"/>
      <c r="O75" s="34">
        <f>(E75+F75)/H75</f>
        <v>0.8227081041933787</v>
      </c>
      <c r="P75" s="34">
        <f>(J75+K75)/M75</f>
        <v>0.76971593600556176</v>
      </c>
      <c r="Q75" s="35">
        <f>P75-O75</f>
        <v>-5.2992168187816935E-2</v>
      </c>
      <c r="R75" s="2" t="s">
        <v>81</v>
      </c>
    </row>
    <row r="76" spans="1:18" ht="13.5" customHeight="1" x14ac:dyDescent="0.25">
      <c r="C76" s="1"/>
      <c r="D76" s="1"/>
      <c r="E76" s="4"/>
      <c r="F76" s="4"/>
      <c r="G76" s="25"/>
      <c r="H76" s="25"/>
      <c r="I76" s="25"/>
      <c r="J76" s="4"/>
      <c r="K76" s="4"/>
      <c r="L76" s="25"/>
      <c r="M76" s="25"/>
      <c r="N76" s="2"/>
      <c r="O76" s="21"/>
      <c r="P76" s="21"/>
      <c r="Q76" s="21"/>
    </row>
    <row r="77" spans="1:18" ht="13.5" customHeight="1" thickBot="1" x14ac:dyDescent="0.3">
      <c r="A77" s="2">
        <f>+A75+1</f>
        <v>40</v>
      </c>
      <c r="C77" s="1" t="s">
        <v>2</v>
      </c>
      <c r="D77" s="1"/>
      <c r="E77" s="39">
        <f>E48+E73+E75</f>
        <v>1183215.5665840909</v>
      </c>
      <c r="F77" s="39">
        <f>F48+F73+F75</f>
        <v>354974.87576219637</v>
      </c>
      <c r="G77" s="39">
        <f>G48+G73+G75</f>
        <v>1270012.9585877466</v>
      </c>
      <c r="H77" s="39">
        <f>H48+H73+H75</f>
        <v>2808203.400934034</v>
      </c>
      <c r="I77" s="4"/>
      <c r="J77" s="39">
        <f>J48+J73+J75</f>
        <v>1218279.7078657136</v>
      </c>
      <c r="K77" s="39">
        <f>K48+K73+K75</f>
        <v>385996.60394042736</v>
      </c>
      <c r="L77" s="39">
        <f>L48+L73+L75</f>
        <v>1474352.7739210483</v>
      </c>
      <c r="M77" s="39">
        <f>M48+M73+M75</f>
        <v>3078629.0857271892</v>
      </c>
      <c r="N77" s="2"/>
      <c r="O77" s="40">
        <f>(E77+F77)/SUM(E77:G77)</f>
        <v>0.54774894220079329</v>
      </c>
      <c r="P77" s="40">
        <f>(J77+K77)/SUM(J77:L77)</f>
        <v>0.52110087546554895</v>
      </c>
      <c r="Q77" s="41">
        <f t="shared" ref="Q77" si="34">P77-O77</f>
        <v>-2.6648066735244336E-2</v>
      </c>
      <c r="R77" s="2" t="s">
        <v>81</v>
      </c>
    </row>
    <row r="78" spans="1:18" ht="13.5" customHeight="1" thickTop="1" x14ac:dyDescent="0.25"/>
    <row r="79" spans="1:18" ht="13.5" customHeight="1" x14ac:dyDescent="0.25">
      <c r="A79" s="18" t="s">
        <v>1</v>
      </c>
      <c r="H79" s="42"/>
      <c r="M79" s="43"/>
    </row>
    <row r="80" spans="1:18" ht="13.5" customHeight="1" x14ac:dyDescent="0.25">
      <c r="A80" s="16" t="s">
        <v>0</v>
      </c>
      <c r="C80" s="1" t="s">
        <v>80</v>
      </c>
      <c r="H80" s="44"/>
    </row>
    <row r="81" spans="1:13" ht="13.5" customHeight="1" x14ac:dyDescent="0.25">
      <c r="A81" s="16" t="s">
        <v>61</v>
      </c>
      <c r="C81" s="1" t="s">
        <v>79</v>
      </c>
    </row>
    <row r="82" spans="1:13" ht="13.5" customHeight="1" x14ac:dyDescent="0.25">
      <c r="A82" s="16" t="s">
        <v>73</v>
      </c>
      <c r="C82" s="1" t="s">
        <v>74</v>
      </c>
      <c r="D82" s="1"/>
      <c r="G82" s="44"/>
      <c r="H82" s="44"/>
      <c r="J82" s="44"/>
      <c r="K82" s="44"/>
      <c r="L82" s="44"/>
      <c r="M82" s="44"/>
    </row>
    <row r="83" spans="1:13" ht="13.5" customHeight="1" x14ac:dyDescent="0.25">
      <c r="A83" s="16" t="s">
        <v>75</v>
      </c>
      <c r="C83" s="1" t="s">
        <v>76</v>
      </c>
    </row>
    <row r="84" spans="1:13" ht="13.5" customHeight="1" x14ac:dyDescent="0.25">
      <c r="C84" s="1" t="s">
        <v>77</v>
      </c>
      <c r="E84" s="44"/>
      <c r="F84" s="44"/>
    </row>
    <row r="85" spans="1:13" ht="13.5" customHeight="1" x14ac:dyDescent="0.25">
      <c r="C85" s="1"/>
    </row>
  </sheetData>
  <mergeCells count="12">
    <mergeCell ref="A6:Q6"/>
    <mergeCell ref="A7:Q7"/>
    <mergeCell ref="O9:Q9"/>
    <mergeCell ref="E10:H10"/>
    <mergeCell ref="J10:M10"/>
    <mergeCell ref="O10:Q10"/>
    <mergeCell ref="A56:Q56"/>
    <mergeCell ref="A57:Q57"/>
    <mergeCell ref="O59:Q59"/>
    <mergeCell ref="E60:H60"/>
    <mergeCell ref="J60:M60"/>
    <mergeCell ref="O60:Q60"/>
  </mergeCells>
  <pageMargins left="0.7" right="0.7" top="0.75" bottom="0.75" header="0.3" footer="0.3"/>
  <pageSetup scale="72" fitToHeight="0" orientation="landscape" r:id="rId1"/>
  <headerFooter>
    <oddHeader>&amp;R&amp;"Arial,Regular"&amp;10Updated: 2023-03-08
EB-2022-0200
Exhibit 8
Tab 1
Schedule 1
Attachment 1
Page &amp;P of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>2022-11-02T06:00:00+00:00</Legal_x0020_Handoff_x0020_Date>
    <Exhibit_x002f_Tab_x002f_Schedule xmlns="0e4c58a4-4156-4653-af30-d293e31e5ce5">080101</Exhibit_x002f_Tab_x002f_Schedule>
    <_x0031_st_x0020_Draft_x0020_SL_x0020_Review_x0020_Complete xmlns="0e4c58a4-4156-4653-af30-d293e31e5ce5" xsi:nil="true"/>
    <Binder xmlns="0e4c58a4-4156-4653-af30-d293e31e5ce5">8</Binder>
    <Attachment xmlns="0e4c58a4-4156-4653-af30-d293e31e5ce5">1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>2022-11-08T07:00:00+00:00</Legal_x0020_Session_x0020_Date>
    <TM_x0020_Sign_x0020_Off xmlns="0e4c58a4-4156-4653-af30-d293e31e5ce5" xsi:nil="true"/>
    <xewa xmlns="0e4c58a4-4156-4653-af30-d293e31e5ce5">2022-11-14T07:00:00+00:00</xewa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i:0#.w|egd\collierj</DisplayName>
        <AccountId>14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6D47F5-8EA2-4E38-BD1A-45CC74C937E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FEE38C3-06E2-4871-B370-3976D7427C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8825B0-00C8-4684-953A-5C14751D289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DB0E15B-9ABA-455D-AEA6-16E19B0E6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Mikhaila</dc:creator>
  <cp:lastModifiedBy>Monica Renaud</cp:lastModifiedBy>
  <cp:lastPrinted>2022-11-25T12:55:50Z</cp:lastPrinted>
  <dcterms:created xsi:type="dcterms:W3CDTF">2022-10-24T18:29:54Z</dcterms:created>
  <dcterms:modified xsi:type="dcterms:W3CDTF">2023-03-08T20:22:33Z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2022-10-24T18:29:55Z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ff945634-90a4-4a94-9e3a-8ee91f1ac188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