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https://esites.enbridge.com/sites/2024RnI/Application and Evidence/"/>
    </mc:Choice>
  </mc:AlternateContent>
  <xr:revisionPtr revIDLastSave="0" documentId="13_ncr:1_{E0B2F115-E7D1-4101-BA89-FCD13B3881A9}" xr6:coauthVersionLast="47" xr6:coauthVersionMax="47" xr10:uidLastSave="{00000000-0000-0000-0000-000000000000}"/>
  <bookViews>
    <workbookView xWindow="-120" yWindow="-120" windowWidth="29040" windowHeight="15840" xr2:uid="{95F16494-1056-4D12-B1EA-50A32DCF36FF}"/>
  </bookViews>
  <sheets>
    <sheet name="Sheet1" sheetId="1" r:id="rId1"/>
  </sheets>
  <definedNames>
    <definedName name="_xlnm.Print_Area" localSheetId="0">Sheet1!$A$1:$L$74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 l="1"/>
  <c r="G37" i="1" l="1"/>
  <c r="G38" i="1"/>
  <c r="G39" i="1"/>
  <c r="G40" i="1"/>
  <c r="G41" i="1"/>
  <c r="G42" i="1"/>
  <c r="G43" i="1"/>
  <c r="G44" i="1"/>
  <c r="G36" i="1"/>
  <c r="G29" i="1"/>
  <c r="G30" i="1"/>
  <c r="G31" i="1"/>
  <c r="G32" i="1"/>
  <c r="G28" i="1"/>
  <c r="G14" i="1"/>
  <c r="G15" i="1"/>
  <c r="G16" i="1"/>
  <c r="G17" i="1"/>
  <c r="G18" i="1"/>
  <c r="G19" i="1"/>
  <c r="G20" i="1"/>
  <c r="G22" i="1"/>
  <c r="G23" i="1"/>
  <c r="G24" i="1"/>
  <c r="G21" i="1"/>
  <c r="I15" i="1" l="1"/>
  <c r="K15" i="1" s="1"/>
  <c r="I16" i="1"/>
  <c r="K16" i="1" s="1"/>
  <c r="I17" i="1"/>
  <c r="K17" i="1" s="1"/>
  <c r="I18" i="1"/>
  <c r="K18" i="1" s="1"/>
  <c r="I19" i="1"/>
  <c r="K19" i="1" s="1"/>
  <c r="I20" i="1"/>
  <c r="K20" i="1" s="1"/>
  <c r="I21" i="1"/>
  <c r="K21" i="1" s="1"/>
  <c r="I22" i="1"/>
  <c r="K22" i="1" s="1"/>
  <c r="I23" i="1"/>
  <c r="K23" i="1" s="1"/>
  <c r="I28" i="1"/>
  <c r="K28" i="1" s="1"/>
  <c r="I29" i="1"/>
  <c r="K29" i="1" s="1"/>
  <c r="I30" i="1"/>
  <c r="K30" i="1" s="1"/>
  <c r="I31" i="1"/>
  <c r="K31" i="1" s="1"/>
  <c r="I32" i="1"/>
  <c r="K32" i="1" s="1"/>
  <c r="I36" i="1"/>
  <c r="K36" i="1" s="1"/>
  <c r="I37" i="1"/>
  <c r="K37" i="1" s="1"/>
  <c r="I38" i="1"/>
  <c r="K38" i="1" s="1"/>
  <c r="I39" i="1"/>
  <c r="K39" i="1" s="1"/>
  <c r="I40" i="1"/>
  <c r="K40" i="1" s="1"/>
  <c r="I41" i="1"/>
  <c r="K41" i="1" s="1"/>
  <c r="I42" i="1"/>
  <c r="K42" i="1" s="1"/>
  <c r="I43" i="1"/>
  <c r="K43" i="1" s="1"/>
  <c r="I44" i="1"/>
  <c r="K44" i="1" s="1"/>
  <c r="G52" i="1"/>
  <c r="A25" i="1" l="1"/>
  <c r="A28" i="1" l="1"/>
  <c r="A29" i="1" s="1"/>
  <c r="A30" i="1" s="1"/>
  <c r="A31" i="1" s="1"/>
  <c r="A32" i="1" s="1"/>
  <c r="A33" i="1" s="1"/>
  <c r="A36" i="1" s="1"/>
  <c r="A37" i="1" s="1"/>
  <c r="A38" i="1" s="1"/>
  <c r="A39" i="1" s="1"/>
  <c r="A40" i="1" s="1"/>
  <c r="A41" i="1" s="1"/>
  <c r="A42" i="1" s="1"/>
  <c r="A43" i="1" s="1"/>
  <c r="A44" i="1" s="1"/>
  <c r="A45" i="1" s="1"/>
  <c r="A47" i="1" s="1"/>
  <c r="A50" i="1" s="1"/>
  <c r="A51" i="1" s="1"/>
  <c r="A52" i="1" s="1"/>
  <c r="A53" i="1" l="1"/>
  <c r="A54" i="1" s="1"/>
  <c r="A55" i="1" s="1"/>
  <c r="A56" i="1" s="1"/>
  <c r="A57" i="1" s="1"/>
  <c r="A58" i="1" s="1"/>
  <c r="A60" i="1" s="1"/>
  <c r="A62" i="1" s="1"/>
  <c r="I50" i="1"/>
  <c r="K50" i="1" s="1"/>
  <c r="G50" i="1"/>
  <c r="G57" i="1" l="1"/>
  <c r="I57" i="1"/>
  <c r="G56" i="1" l="1"/>
  <c r="I56" i="1"/>
  <c r="K56" i="1" s="1"/>
  <c r="G55" i="1" l="1"/>
  <c r="I55" i="1"/>
  <c r="K55" i="1" s="1"/>
  <c r="G51" i="1" l="1"/>
  <c r="I51" i="1"/>
  <c r="K51" i="1" s="1"/>
  <c r="F58" i="1" l="1"/>
  <c r="G53" i="1" l="1"/>
  <c r="I53" i="1"/>
  <c r="K53" i="1" s="1"/>
  <c r="E58" i="1" l="1"/>
  <c r="I54" i="1" l="1"/>
  <c r="K54" i="1" s="1"/>
  <c r="G54" i="1"/>
  <c r="G58" i="1" s="1"/>
  <c r="G60" i="1" l="1"/>
  <c r="I58" i="1" l="1"/>
  <c r="F33" i="1" l="1"/>
  <c r="F45" i="1"/>
  <c r="F25" i="1"/>
  <c r="F47" i="1" l="1"/>
  <c r="F62" i="1" l="1"/>
  <c r="I14" i="1" l="1"/>
  <c r="K14" i="1" s="1"/>
  <c r="G45" i="1" l="1"/>
  <c r="E45" i="1"/>
  <c r="I45" i="1" l="1"/>
  <c r="K45" i="1" s="1"/>
  <c r="G33" i="1" l="1"/>
  <c r="E33" i="1"/>
  <c r="I33" i="1" l="1"/>
  <c r="K33" i="1" s="1"/>
  <c r="G25" i="1"/>
  <c r="G47" i="1" s="1"/>
  <c r="G62" i="1" s="1"/>
  <c r="E25" i="1"/>
  <c r="I25" i="1" s="1"/>
  <c r="E47" i="1" l="1"/>
  <c r="I47" i="1" s="1"/>
  <c r="K25" i="1"/>
  <c r="E62" i="1" l="1"/>
  <c r="I62" i="1" s="1"/>
  <c r="K62" i="1" s="1"/>
</calcChain>
</file>

<file path=xl/sharedStrings.xml><?xml version="1.0" encoding="utf-8"?>
<sst xmlns="http://schemas.openxmlformats.org/spreadsheetml/2006/main" count="117" uniqueCount="78">
  <si>
    <t>(1)</t>
  </si>
  <si>
    <t>Notes:</t>
  </si>
  <si>
    <t>Total</t>
  </si>
  <si>
    <t>Rate C1</t>
  </si>
  <si>
    <t>Rate M17</t>
  </si>
  <si>
    <t>Rate M16</t>
  </si>
  <si>
    <t>Rate M13</t>
  </si>
  <si>
    <t>Rate 332</t>
  </si>
  <si>
    <t>Rate 331</t>
  </si>
  <si>
    <t>Total Union South Rate Zone</t>
  </si>
  <si>
    <t>Rate T3</t>
  </si>
  <si>
    <t>Rate T2</t>
  </si>
  <si>
    <t>Rate T1</t>
  </si>
  <si>
    <t>Rate M9</t>
  </si>
  <si>
    <t>Rate M7</t>
  </si>
  <si>
    <t xml:space="preserve">Rate M5 </t>
  </si>
  <si>
    <t>Rate M4</t>
  </si>
  <si>
    <t>Rate M2</t>
  </si>
  <si>
    <t>Rate M1</t>
  </si>
  <si>
    <t>Union South Rate Zone</t>
  </si>
  <si>
    <t>Total Union North Rate Zone</t>
  </si>
  <si>
    <t>Rate 100</t>
  </si>
  <si>
    <t>Rate 25</t>
  </si>
  <si>
    <t>Rate 20</t>
  </si>
  <si>
    <t>Rate 10</t>
  </si>
  <si>
    <t>Rate 01</t>
  </si>
  <si>
    <t>Union North Rate Zone</t>
  </si>
  <si>
    <t>Total EGD Rate Zone</t>
  </si>
  <si>
    <t>Rate 300</t>
  </si>
  <si>
    <t>Rate 200</t>
  </si>
  <si>
    <t>Rate 170</t>
  </si>
  <si>
    <t>Rate 145</t>
  </si>
  <si>
    <t>Rate 135</t>
  </si>
  <si>
    <t>Rate 125</t>
  </si>
  <si>
    <t>Rate 115</t>
  </si>
  <si>
    <t>Rate 110</t>
  </si>
  <si>
    <t>Rate 6</t>
  </si>
  <si>
    <t>Rate 1</t>
  </si>
  <si>
    <t>EGD Rate Zone</t>
  </si>
  <si>
    <t>(e)</t>
  </si>
  <si>
    <t>(c)</t>
  </si>
  <si>
    <t>(b)</t>
  </si>
  <si>
    <t>(a)</t>
  </si>
  <si>
    <t>Difference</t>
  </si>
  <si>
    <t>Contribution</t>
  </si>
  <si>
    <t>2013/</t>
  </si>
  <si>
    <t>Over/(Under)</t>
  </si>
  <si>
    <t>Revenue-to-Cost Ratio</t>
  </si>
  <si>
    <t>Current Rate Classes</t>
  </si>
  <si>
    <t>Revenue-to-Cost Ratios</t>
  </si>
  <si>
    <t>Rate 401</t>
  </si>
  <si>
    <t>Particulars ($000s)</t>
  </si>
  <si>
    <t>Line
No.</t>
  </si>
  <si>
    <t>Non-Utility Cross Charge</t>
  </si>
  <si>
    <t>Revenue (1)</t>
  </si>
  <si>
    <t>(2)</t>
  </si>
  <si>
    <t>Total in-franchise and ex-franchise revenue-to-cost ratios are not available due to combining EGD and Union rate classes.</t>
  </si>
  <si>
    <t>(3)</t>
  </si>
  <si>
    <t>Total In-franchise</t>
  </si>
  <si>
    <t>Total Ex-franchise</t>
  </si>
  <si>
    <t>Revenue Requirement (2)</t>
  </si>
  <si>
    <t>2018 (3)</t>
  </si>
  <si>
    <t>Note (4)</t>
  </si>
  <si>
    <t>(4)</t>
  </si>
  <si>
    <t>Ex-franchise (5)</t>
  </si>
  <si>
    <t>Note (6)</t>
  </si>
  <si>
    <t>Exhibit 8, Tab 2, Schedule 8, Attachment 1, p.1, column (h).</t>
  </si>
  <si>
    <t>(5)</t>
  </si>
  <si>
    <t>(6)</t>
  </si>
  <si>
    <t>The last review of the revenue-to-cost ratio was 2018 for the EGD rate zone and 2013 for the Union rate zones.</t>
  </si>
  <si>
    <t xml:space="preserve"> </t>
  </si>
  <si>
    <t>Revenue-to-cost ratios for certain ex-franchise rate classes exceed 1.0 as there are minimal, or no costs allocated through the Cost Allocation Study. For 2024, Enbridge Gas has simplified its Cost Allocation Study which resulted in fewer costs allocated to ex-franchise rate classes than past cost allocation methodologies and a larger revenue-to-cost ratio. Rates for these rate classes are not based on an allocation of costs but rather, through the rate design process, a reasonable rate for the service is derived to provide a contribution towards the recovery of fixed costs.</t>
  </si>
  <si>
    <t>Rate M12/C1 Dawn to Parkway</t>
  </si>
  <si>
    <t>(d) = (a / b)</t>
  </si>
  <si>
    <t>(f) = (d - e)</t>
  </si>
  <si>
    <t>Rate M17 was approved by the OEB during Union's 2014 to 2018 IRM term and as such, there is no comparable revenue-to-cost ratio.</t>
  </si>
  <si>
    <t>Ibid, column (e).</t>
  </si>
  <si>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</sst>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_);\(#,##0.000\)"/>
    <numFmt numFmtId="166" formatCode="#,##0_);\(#,##0\);\-"/>
  </numFmts>
  <fonts count="5"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2" fillId="0" borderId="0" xfId="0" applyFont="1" applyFill="1"/>
    <xf numFmtId="0" fontId="2" fillId="0" borderId="0" xfId="0" applyFont="1" applyFill="1" applyAlignment="1">
      <alignment horizontal="left" vertical="top"/>
    </xf>
    <xf numFmtId="165" fontId="2" fillId="0" borderId="0" xfId="1" applyNumberFormat="1" applyFont="1" applyFill="1" applyAlignment="1">
      <alignment horizontal="center"/>
    </xf>
    <xf numFmtId="165" fontId="2" fillId="0" borderId="3" xfId="0" applyNumberFormat="1" applyFont="1" applyFill="1" applyBorder="1" applyAlignment="1">
      <alignment horizontal="center"/>
    </xf>
    <xf numFmtId="165" fontId="2" fillId="0" borderId="4" xfId="0" applyNumberFormat="1" applyFont="1" applyFill="1" applyBorder="1" applyAlignment="1">
      <alignment horizontal="center"/>
    </xf>
    <xf numFmtId="166" fontId="2" fillId="0" borderId="0" xfId="1" applyNumberFormat="1" applyFont="1" applyFill="1" applyAlignment="1">
      <alignment horizontal="center"/>
    </xf>
    <xf numFmtId="166" fontId="2" fillId="0" borderId="2" xfId="1" applyNumberFormat="1" applyFont="1" applyFill="1" applyBorder="1" applyAlignment="1">
      <alignment horizontal="center"/>
    </xf>
    <xf numFmtId="0" fontId="2" fillId="0" borderId="0" xfId="0" applyFont="1" applyFill="1" applyAlignment="1">
      <alignment horizontal="center"/>
    </xf>
    <xf numFmtId="0" fontId="2" fillId="0" borderId="0" xfId="0" applyFont="1" applyFill="1" applyBorder="1" applyAlignment="1">
      <alignment horizontal="center"/>
    </xf>
    <xf numFmtId="0" fontId="2" fillId="0" borderId="0" xfId="0" applyFont="1" applyFill="1" applyAlignment="1">
      <alignment horizontal="right"/>
    </xf>
    <xf numFmtId="0" fontId="4" fillId="0" borderId="0" xfId="0" applyFont="1" applyFill="1" applyAlignment="1">
      <alignment horizontal="center"/>
    </xf>
    <xf numFmtId="0" fontId="4" fillId="0" borderId="0" xfId="0" applyFont="1" applyFill="1" applyAlignment="1">
      <alignment horizontal="center"/>
    </xf>
    <xf numFmtId="0" fontId="4" fillId="0" borderId="0" xfId="0" applyFont="1" applyFill="1" applyBorder="1" applyAlignment="1">
      <alignment horizontal="center"/>
    </xf>
    <xf numFmtId="0" fontId="2" fillId="0" borderId="2" xfId="0" applyFont="1" applyFill="1" applyBorder="1" applyAlignment="1">
      <alignment horizontal="center"/>
    </xf>
    <xf numFmtId="0" fontId="2" fillId="0" borderId="0" xfId="0" applyFont="1" applyFill="1" applyAlignment="1">
      <alignment horizontal="center" wrapText="1"/>
    </xf>
    <xf numFmtId="0" fontId="2" fillId="0" borderId="0" xfId="0" applyFont="1" applyFill="1" applyAlignment="1">
      <alignment horizontal="center" wrapText="1"/>
    </xf>
    <xf numFmtId="0" fontId="2" fillId="0" borderId="2" xfId="0" applyFont="1" applyFill="1" applyBorder="1" applyAlignment="1">
      <alignment horizontal="center" wrapText="1"/>
    </xf>
    <xf numFmtId="0" fontId="2" fillId="0" borderId="2" xfId="0" applyFont="1" applyFill="1" applyBorder="1" applyAlignment="1">
      <alignment wrapText="1"/>
    </xf>
    <xf numFmtId="0" fontId="2" fillId="0" borderId="0" xfId="0" applyFont="1" applyFill="1" applyBorder="1" applyAlignment="1">
      <alignment wrapText="1"/>
    </xf>
    <xf numFmtId="0" fontId="2" fillId="0" borderId="2" xfId="0" applyFont="1" applyFill="1" applyBorder="1" applyAlignment="1">
      <alignment horizontal="center" wrapText="1"/>
    </xf>
    <xf numFmtId="0" fontId="2" fillId="0" borderId="0" xfId="0" quotePrefix="1" applyFont="1" applyFill="1" applyAlignment="1">
      <alignment horizontal="center" wrapText="1"/>
    </xf>
    <xf numFmtId="0" fontId="2" fillId="0" borderId="0" xfId="0" quotePrefix="1" applyFont="1" applyFill="1" applyAlignment="1">
      <alignment horizontal="center"/>
    </xf>
    <xf numFmtId="0" fontId="4" fillId="0" borderId="0" xfId="0" applyFont="1" applyFill="1" applyAlignment="1">
      <alignment horizontal="left"/>
    </xf>
    <xf numFmtId="0" fontId="4" fillId="0" borderId="0" xfId="0" applyFont="1" applyFill="1" applyBorder="1" applyAlignment="1">
      <alignment horizontal="left"/>
    </xf>
    <xf numFmtId="0" fontId="4" fillId="0" borderId="0" xfId="0" applyFont="1" applyFill="1"/>
    <xf numFmtId="0" fontId="2" fillId="0" borderId="0" xfId="0" applyFont="1" applyFill="1" applyAlignment="1">
      <alignment horizontal="left" vertical="center" indent="1"/>
    </xf>
    <xf numFmtId="0" fontId="2" fillId="0" borderId="0" xfId="0" applyFont="1" applyFill="1" applyBorder="1" applyAlignment="1">
      <alignment horizontal="left" vertical="center" indent="1"/>
    </xf>
    <xf numFmtId="166"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165" fontId="2" fillId="0" borderId="0" xfId="0" applyNumberFormat="1" applyFont="1" applyFill="1" applyAlignment="1">
      <alignment horizontal="center"/>
    </xf>
    <xf numFmtId="165" fontId="2" fillId="0" borderId="2" xfId="1" applyNumberFormat="1" applyFont="1" applyFill="1" applyBorder="1" applyAlignment="1">
      <alignment horizontal="center"/>
    </xf>
    <xf numFmtId="165" fontId="2" fillId="0" borderId="2" xfId="0" applyNumberFormat="1" applyFont="1" applyFill="1" applyBorder="1" applyAlignment="1">
      <alignment horizontal="center"/>
    </xf>
    <xf numFmtId="0" fontId="2" fillId="0" borderId="0" xfId="0" applyFont="1" applyFill="1" applyAlignment="1">
      <alignment horizontal="left"/>
    </xf>
    <xf numFmtId="0" fontId="2" fillId="0" borderId="0" xfId="0" applyFont="1" applyFill="1" applyBorder="1" applyAlignment="1">
      <alignment horizontal="left"/>
    </xf>
    <xf numFmtId="166" fontId="2" fillId="0" borderId="1" xfId="1" applyNumberFormat="1" applyFont="1" applyFill="1" applyBorder="1" applyAlignment="1">
      <alignment horizontal="center"/>
    </xf>
    <xf numFmtId="165" fontId="2" fillId="0" borderId="1" xfId="1" applyNumberFormat="1" applyFont="1" applyFill="1" applyBorder="1" applyAlignment="1">
      <alignment horizontal="center"/>
    </xf>
    <xf numFmtId="166" fontId="2" fillId="0" borderId="0" xfId="0" applyNumberFormat="1" applyFont="1" applyFill="1" applyAlignment="1">
      <alignment horizontal="center"/>
    </xf>
    <xf numFmtId="166" fontId="2" fillId="0" borderId="0" xfId="0" quotePrefix="1" applyNumberFormat="1" applyFont="1" applyFill="1" applyAlignment="1">
      <alignment horizontal="center" wrapText="1"/>
    </xf>
    <xf numFmtId="0" fontId="3" fillId="0" borderId="0" xfId="0" applyFont="1" applyFill="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Alignment="1">
      <alignment vertical="center"/>
    </xf>
    <xf numFmtId="0" fontId="3" fillId="0" borderId="0" xfId="0" applyFont="1" applyFill="1" applyBorder="1" applyAlignment="1">
      <alignment vertical="center"/>
    </xf>
    <xf numFmtId="166" fontId="2" fillId="0" borderId="1" xfId="0" applyNumberFormat="1" applyFont="1" applyFill="1" applyBorder="1" applyAlignment="1">
      <alignment horizontal="center"/>
    </xf>
    <xf numFmtId="164" fontId="2" fillId="0" borderId="0" xfId="0" applyNumberFormat="1" applyFont="1" applyFill="1" applyAlignment="1">
      <alignment horizontal="center"/>
    </xf>
    <xf numFmtId="165" fontId="2" fillId="0" borderId="0" xfId="1" applyNumberFormat="1" applyFont="1" applyFill="1" applyBorder="1" applyAlignment="1">
      <alignment horizontal="center"/>
    </xf>
    <xf numFmtId="166" fontId="2" fillId="0" borderId="3" xfId="0" applyNumberFormat="1" applyFont="1" applyFill="1" applyBorder="1" applyAlignment="1">
      <alignment horizontal="center"/>
    </xf>
    <xf numFmtId="165" fontId="2" fillId="0" borderId="3" xfId="1" applyNumberFormat="1" applyFont="1" applyFill="1" applyBorder="1" applyAlignment="1">
      <alignment horizontal="center"/>
    </xf>
    <xf numFmtId="37" fontId="2" fillId="0" borderId="0" xfId="0" applyNumberFormat="1" applyFont="1" applyFill="1" applyAlignment="1">
      <alignment horizontal="center"/>
    </xf>
    <xf numFmtId="37" fontId="2" fillId="0" borderId="0" xfId="1" applyNumberFormat="1" applyFont="1" applyFill="1" applyAlignment="1">
      <alignment horizontal="center"/>
    </xf>
    <xf numFmtId="37" fontId="2" fillId="0" borderId="3" xfId="1" applyNumberFormat="1" applyFont="1" applyFill="1" applyBorder="1" applyAlignment="1">
      <alignment horizontal="center"/>
    </xf>
    <xf numFmtId="37" fontId="2" fillId="0" borderId="0" xfId="1" applyNumberFormat="1" applyFont="1" applyFill="1" applyBorder="1" applyAlignment="1">
      <alignment horizontal="center"/>
    </xf>
    <xf numFmtId="0" fontId="3" fillId="0" borderId="0" xfId="0" applyFont="1" applyFill="1" applyAlignment="1">
      <alignment horizontal="left" vertical="center"/>
    </xf>
    <xf numFmtId="166" fontId="2" fillId="0" borderId="3" xfId="1" applyNumberFormat="1" applyFont="1" applyFill="1" applyBorder="1" applyAlignment="1">
      <alignment horizontal="center"/>
    </xf>
    <xf numFmtId="37" fontId="2" fillId="0" borderId="3" xfId="0" applyNumberFormat="1" applyFont="1" applyFill="1" applyBorder="1" applyAlignment="1">
      <alignment horizontal="center"/>
    </xf>
    <xf numFmtId="37" fontId="2" fillId="0" borderId="4" xfId="1" applyNumberFormat="1" applyFont="1" applyFill="1" applyBorder="1" applyAlignment="1">
      <alignment horizontal="center"/>
    </xf>
    <xf numFmtId="166" fontId="2" fillId="0" borderId="4" xfId="1" applyNumberFormat="1" applyFont="1" applyFill="1" applyBorder="1" applyAlignment="1">
      <alignment horizontal="center"/>
    </xf>
    <xf numFmtId="165" fontId="2" fillId="0" borderId="4" xfId="1" applyNumberFormat="1" applyFont="1" applyFill="1" applyBorder="1" applyAlignment="1">
      <alignment horizontal="center"/>
    </xf>
    <xf numFmtId="164" fontId="2" fillId="0" borderId="0" xfId="1" applyNumberFormat="1" applyFont="1" applyFill="1" applyAlignment="1">
      <alignment horizontal="center"/>
    </xf>
    <xf numFmtId="0" fontId="2" fillId="0" borderId="0" xfId="0" quotePrefix="1" applyFont="1" applyFill="1" applyAlignment="1">
      <alignment horizontal="center" vertical="top"/>
    </xf>
    <xf numFmtId="0" fontId="2" fillId="0" borderId="0" xfId="0" applyFont="1" applyFill="1" applyAlignment="1">
      <alignment horizontal="center" vertical="top"/>
    </xf>
    <xf numFmtId="0" fontId="2" fillId="0" borderId="0" xfId="0" applyFont="1" applyFill="1" applyBorder="1" applyAlignment="1">
      <alignment horizontal="left" vertical="top"/>
    </xf>
    <xf numFmtId="164" fontId="2" fillId="0" borderId="0" xfId="1" applyNumberFormat="1" applyFont="1" applyFill="1" applyAlignment="1">
      <alignment horizontal="center" vertical="top"/>
    </xf>
    <xf numFmtId="0" fontId="2" fillId="0" borderId="0" xfId="0" applyFont="1" applyFill="1" applyAlignment="1">
      <alignment vertical="top"/>
    </xf>
    <xf numFmtId="0" fontId="2" fillId="0" borderId="0" xfId="0" applyFont="1" applyFill="1" applyBorder="1" applyAlignment="1">
      <alignment horizontal="center" vertical="top"/>
    </xf>
    <xf numFmtId="0" fontId="2" fillId="0"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4225-BCE0-4DB0-90E5-567293D4535F}">
  <sheetPr>
    <pageSetUpPr fitToPage="1"/>
  </sheetPr>
  <dimension ref="A1:L74"/>
  <sheetViews>
    <sheetView tabSelected="1" view="pageLayout" zoomScale="80" zoomScaleNormal="100" zoomScalePageLayoutView="80" workbookViewId="0">
      <selection sqref="A1:XFD1048576"/>
    </sheetView>
  </sheetViews>
  <sheetFormatPr defaultColWidth="9.140625" defaultRowHeight="13.5" customHeight="1" x14ac:dyDescent="0.2"/>
  <cols>
    <col min="1" max="1" width="5.5703125" style="8" customWidth="1"/>
    <col min="2" max="2" width="1.7109375" style="8" customWidth="1"/>
    <col min="3" max="3" width="25.7109375" style="8" customWidth="1"/>
    <col min="4" max="4" width="1.7109375" style="9" customWidth="1"/>
    <col min="5" max="5" width="12.7109375" style="8" customWidth="1"/>
    <col min="6" max="6" width="14" style="8" customWidth="1"/>
    <col min="7" max="7" width="12.85546875" style="8" customWidth="1"/>
    <col min="8" max="8" width="1.7109375" style="8" customWidth="1"/>
    <col min="9" max="11" width="12.7109375" style="1" customWidth="1"/>
    <col min="12" max="16384" width="9.140625" style="1"/>
  </cols>
  <sheetData>
    <row r="1" spans="1:12" ht="13.5" customHeight="1" x14ac:dyDescent="0.2">
      <c r="K1" s="10"/>
    </row>
    <row r="2" spans="1:12" ht="13.5" customHeight="1" x14ac:dyDescent="0.2">
      <c r="K2" s="10"/>
    </row>
    <row r="3" spans="1:12" ht="13.5" customHeight="1" x14ac:dyDescent="0.2">
      <c r="K3" s="10"/>
    </row>
    <row r="4" spans="1:12" ht="13.5" customHeight="1" x14ac:dyDescent="0.2">
      <c r="K4" s="10"/>
    </row>
    <row r="5" spans="1:12" ht="13.5" customHeight="1" x14ac:dyDescent="0.2">
      <c r="A5" s="11" t="s">
        <v>49</v>
      </c>
      <c r="B5" s="11"/>
      <c r="C5" s="11"/>
      <c r="D5" s="11"/>
      <c r="E5" s="11"/>
      <c r="F5" s="11"/>
      <c r="G5" s="11"/>
      <c r="H5" s="11"/>
      <c r="I5" s="11"/>
      <c r="J5" s="11"/>
      <c r="K5" s="11"/>
    </row>
    <row r="6" spans="1:12" ht="13.5" customHeight="1" x14ac:dyDescent="0.2">
      <c r="A6" s="11" t="s">
        <v>48</v>
      </c>
      <c r="B6" s="11"/>
      <c r="C6" s="11"/>
      <c r="D6" s="11"/>
      <c r="E6" s="11"/>
      <c r="F6" s="11"/>
      <c r="G6" s="11"/>
      <c r="H6" s="11"/>
      <c r="I6" s="11"/>
      <c r="J6" s="11"/>
      <c r="K6" s="11"/>
    </row>
    <row r="7" spans="1:12" ht="13.5" customHeight="1" x14ac:dyDescent="0.2">
      <c r="A7" s="12"/>
      <c r="B7" s="12"/>
      <c r="C7" s="12"/>
      <c r="D7" s="13"/>
      <c r="E7" s="12"/>
      <c r="F7" s="12"/>
      <c r="G7" s="12"/>
      <c r="H7" s="12"/>
      <c r="I7" s="12"/>
      <c r="J7" s="12"/>
      <c r="K7" s="12"/>
    </row>
    <row r="8" spans="1:12" ht="13.5" customHeight="1" x14ac:dyDescent="0.2">
      <c r="A8" s="12"/>
      <c r="B8" s="12"/>
      <c r="C8" s="12"/>
      <c r="D8" s="13"/>
      <c r="E8" s="14">
        <v>2024</v>
      </c>
      <c r="F8" s="14"/>
      <c r="G8" s="14"/>
      <c r="I8" s="14" t="s">
        <v>47</v>
      </c>
      <c r="J8" s="14"/>
      <c r="K8" s="14"/>
    </row>
    <row r="9" spans="1:12" ht="13.5" customHeight="1" x14ac:dyDescent="0.2">
      <c r="A9" s="15" t="s">
        <v>52</v>
      </c>
      <c r="F9" s="15" t="s">
        <v>60</v>
      </c>
      <c r="G9" s="16" t="s">
        <v>46</v>
      </c>
      <c r="H9" s="16"/>
      <c r="J9" s="8" t="s">
        <v>45</v>
      </c>
    </row>
    <row r="10" spans="1:12" ht="13.5" customHeight="1" x14ac:dyDescent="0.2">
      <c r="A10" s="17"/>
      <c r="B10" s="16"/>
      <c r="C10" s="18" t="s">
        <v>51</v>
      </c>
      <c r="D10" s="19"/>
      <c r="E10" s="20" t="s">
        <v>54</v>
      </c>
      <c r="F10" s="17"/>
      <c r="G10" s="20" t="s">
        <v>44</v>
      </c>
      <c r="H10" s="16"/>
      <c r="I10" s="20">
        <v>2024</v>
      </c>
      <c r="J10" s="20" t="s">
        <v>61</v>
      </c>
      <c r="K10" s="20" t="s">
        <v>43</v>
      </c>
    </row>
    <row r="11" spans="1:12" ht="13.5" customHeight="1" x14ac:dyDescent="0.2">
      <c r="A11" s="12"/>
      <c r="B11" s="12"/>
      <c r="C11" s="12"/>
      <c r="D11" s="13"/>
      <c r="E11" s="21" t="s">
        <v>42</v>
      </c>
      <c r="F11" s="21" t="s">
        <v>41</v>
      </c>
      <c r="G11" s="21" t="s">
        <v>40</v>
      </c>
      <c r="H11" s="21"/>
      <c r="I11" s="21" t="s">
        <v>73</v>
      </c>
      <c r="J11" s="21" t="s">
        <v>39</v>
      </c>
      <c r="K11" s="22" t="s">
        <v>74</v>
      </c>
    </row>
    <row r="12" spans="1:12" ht="13.5" customHeight="1" x14ac:dyDescent="0.2">
      <c r="A12" s="12"/>
      <c r="B12" s="12"/>
      <c r="C12" s="12"/>
      <c r="D12" s="13"/>
      <c r="E12" s="21"/>
      <c r="F12" s="21"/>
      <c r="G12" s="21"/>
      <c r="H12" s="21"/>
      <c r="I12" s="21"/>
      <c r="J12" s="21"/>
      <c r="K12" s="22"/>
    </row>
    <row r="13" spans="1:12" ht="13.5" customHeight="1" x14ac:dyDescent="0.2">
      <c r="C13" s="23" t="s">
        <v>38</v>
      </c>
      <c r="D13" s="24"/>
      <c r="G13" s="21"/>
      <c r="H13" s="21"/>
      <c r="I13" s="25"/>
    </row>
    <row r="14" spans="1:12" ht="13.5" customHeight="1" x14ac:dyDescent="0.2">
      <c r="A14" s="8">
        <v>1</v>
      </c>
      <c r="C14" s="26" t="s">
        <v>37</v>
      </c>
      <c r="D14" s="27"/>
      <c r="E14" s="6">
        <v>2317788.6369573572</v>
      </c>
      <c r="F14" s="6">
        <v>2323156.9781004884</v>
      </c>
      <c r="G14" s="28">
        <f t="shared" ref="G14:G19" si="0">ROUND(E14-F14,2)</f>
        <v>-5368.34</v>
      </c>
      <c r="H14" s="29"/>
      <c r="I14" s="3">
        <f t="shared" ref="I14:I25" si="1">E14/F14</f>
        <v>0.99768920430528951</v>
      </c>
      <c r="J14" s="30">
        <v>1.0061476046175286</v>
      </c>
      <c r="K14" s="30">
        <f t="shared" ref="K14:K23" si="2">ROUND(I14-J14,3)</f>
        <v>-8.0000000000000002E-3</v>
      </c>
      <c r="L14" s="1" t="s">
        <v>77</v>
      </c>
    </row>
    <row r="15" spans="1:12" ht="13.5" customHeight="1" x14ac:dyDescent="0.2">
      <c r="A15" s="8">
        <v>2</v>
      </c>
      <c r="C15" s="26" t="s">
        <v>36</v>
      </c>
      <c r="D15" s="27"/>
      <c r="E15" s="6">
        <v>1206531.477750439</v>
      </c>
      <c r="F15" s="6">
        <v>1211322.1457220584</v>
      </c>
      <c r="G15" s="28">
        <f t="shared" si="0"/>
        <v>-4790.67</v>
      </c>
      <c r="H15" s="29"/>
      <c r="I15" s="3">
        <f t="shared" si="1"/>
        <v>0.99604509173010802</v>
      </c>
      <c r="J15" s="30">
        <v>0.99511711156694127</v>
      </c>
      <c r="K15" s="30">
        <f t="shared" si="2"/>
        <v>1E-3</v>
      </c>
      <c r="L15" s="1" t="s">
        <v>77</v>
      </c>
    </row>
    <row r="16" spans="1:12" ht="13.5" customHeight="1" x14ac:dyDescent="0.2">
      <c r="A16" s="8">
        <v>3</v>
      </c>
      <c r="C16" s="26" t="s">
        <v>21</v>
      </c>
      <c r="D16" s="27"/>
      <c r="E16" s="6">
        <v>5594.7362289079583</v>
      </c>
      <c r="F16" s="6">
        <v>5211.6338925797472</v>
      </c>
      <c r="G16" s="28">
        <f t="shared" si="0"/>
        <v>383.1</v>
      </c>
      <c r="H16" s="29"/>
      <c r="I16" s="3">
        <f t="shared" si="1"/>
        <v>1.0735090653381596</v>
      </c>
      <c r="J16" s="3">
        <v>0</v>
      </c>
      <c r="K16" s="30">
        <f t="shared" si="2"/>
        <v>1.0740000000000001</v>
      </c>
      <c r="L16" s="1" t="s">
        <v>77</v>
      </c>
    </row>
    <row r="17" spans="1:12" ht="13.5" customHeight="1" x14ac:dyDescent="0.2">
      <c r="A17" s="8">
        <v>4</v>
      </c>
      <c r="C17" s="26" t="s">
        <v>35</v>
      </c>
      <c r="D17" s="27"/>
      <c r="E17" s="6">
        <v>76641.626540660014</v>
      </c>
      <c r="F17" s="6">
        <v>77191.323339502997</v>
      </c>
      <c r="G17" s="28">
        <f t="shared" si="0"/>
        <v>-549.70000000000005</v>
      </c>
      <c r="H17" s="29"/>
      <c r="I17" s="3">
        <f t="shared" si="1"/>
        <v>0.9928787747759511</v>
      </c>
      <c r="J17" s="30">
        <v>0.98962630173168953</v>
      </c>
      <c r="K17" s="30">
        <f t="shared" si="2"/>
        <v>3.0000000000000001E-3</v>
      </c>
      <c r="L17" s="1" t="s">
        <v>77</v>
      </c>
    </row>
    <row r="18" spans="1:12" ht="13.5" customHeight="1" x14ac:dyDescent="0.2">
      <c r="A18" s="8">
        <v>5</v>
      </c>
      <c r="C18" s="26" t="s">
        <v>34</v>
      </c>
      <c r="D18" s="27"/>
      <c r="E18" s="6">
        <v>10457.029586556102</v>
      </c>
      <c r="F18" s="6">
        <v>10572.553409351716</v>
      </c>
      <c r="G18" s="28">
        <f t="shared" si="0"/>
        <v>-115.52</v>
      </c>
      <c r="H18" s="29"/>
      <c r="I18" s="3">
        <f t="shared" si="1"/>
        <v>0.98907323346378839</v>
      </c>
      <c r="J18" s="30">
        <v>0.97682586012380901</v>
      </c>
      <c r="K18" s="30">
        <f t="shared" si="2"/>
        <v>1.2E-2</v>
      </c>
      <c r="L18" s="1" t="s">
        <v>77</v>
      </c>
    </row>
    <row r="19" spans="1:12" ht="13.5" customHeight="1" x14ac:dyDescent="0.2">
      <c r="A19" s="8">
        <v>6</v>
      </c>
      <c r="C19" s="26" t="s">
        <v>33</v>
      </c>
      <c r="D19" s="27"/>
      <c r="E19" s="6">
        <v>12286.484649049989</v>
      </c>
      <c r="F19" s="6">
        <v>12286.484649049989</v>
      </c>
      <c r="G19" s="28">
        <f t="shared" si="0"/>
        <v>0</v>
      </c>
      <c r="H19" s="29"/>
      <c r="I19" s="3">
        <f t="shared" si="1"/>
        <v>1</v>
      </c>
      <c r="J19" s="30">
        <v>0.95836914389222616</v>
      </c>
      <c r="K19" s="30">
        <f t="shared" si="2"/>
        <v>4.2000000000000003E-2</v>
      </c>
      <c r="L19" s="1" t="s">
        <v>77</v>
      </c>
    </row>
    <row r="20" spans="1:12" ht="13.5" customHeight="1" x14ac:dyDescent="0.2">
      <c r="A20" s="8">
        <v>7</v>
      </c>
      <c r="C20" s="26" t="s">
        <v>32</v>
      </c>
      <c r="D20" s="27"/>
      <c r="E20" s="6">
        <v>3103.1717929056485</v>
      </c>
      <c r="F20" s="6">
        <v>4005.0862653935264</v>
      </c>
      <c r="G20" s="28">
        <f t="shared" ref="G20:G24" si="3">ROUND(E20-F20,2)</f>
        <v>-901.91</v>
      </c>
      <c r="H20" s="29"/>
      <c r="I20" s="3">
        <f t="shared" si="1"/>
        <v>0.77480772879201421</v>
      </c>
      <c r="J20" s="30">
        <v>0.89868054091872962</v>
      </c>
      <c r="K20" s="30">
        <f t="shared" si="2"/>
        <v>-0.124</v>
      </c>
      <c r="L20" s="1" t="s">
        <v>77</v>
      </c>
    </row>
    <row r="21" spans="1:12" ht="13.5" customHeight="1" x14ac:dyDescent="0.2">
      <c r="A21" s="8">
        <v>8</v>
      </c>
      <c r="C21" s="26" t="s">
        <v>31</v>
      </c>
      <c r="D21" s="27"/>
      <c r="E21" s="6">
        <v>1030.5437556803208</v>
      </c>
      <c r="F21" s="6">
        <v>1030.5439542645645</v>
      </c>
      <c r="G21" s="28">
        <f>ROUND(E21-F21,2)</f>
        <v>0</v>
      </c>
      <c r="H21" s="29"/>
      <c r="I21" s="3">
        <f t="shared" si="1"/>
        <v>0.9999998073015296</v>
      </c>
      <c r="J21" s="30">
        <v>0.61759732696945813</v>
      </c>
      <c r="K21" s="30">
        <f t="shared" si="2"/>
        <v>0.38200000000000001</v>
      </c>
      <c r="L21" s="1" t="s">
        <v>77</v>
      </c>
    </row>
    <row r="22" spans="1:12" ht="13.5" customHeight="1" x14ac:dyDescent="0.2">
      <c r="A22" s="8">
        <v>9</v>
      </c>
      <c r="C22" s="26" t="s">
        <v>30</v>
      </c>
      <c r="D22" s="27"/>
      <c r="E22" s="6">
        <v>6084.7278411902598</v>
      </c>
      <c r="F22" s="6">
        <v>6084.7281024853173</v>
      </c>
      <c r="G22" s="28">
        <f t="shared" si="3"/>
        <v>0</v>
      </c>
      <c r="H22" s="29"/>
      <c r="I22" s="3">
        <f t="shared" si="1"/>
        <v>0.99999995705723366</v>
      </c>
      <c r="J22" s="30">
        <v>0.80872071460493788</v>
      </c>
      <c r="K22" s="30">
        <f t="shared" si="2"/>
        <v>0.191</v>
      </c>
      <c r="L22" s="1" t="s">
        <v>77</v>
      </c>
    </row>
    <row r="23" spans="1:12" ht="13.5" customHeight="1" x14ac:dyDescent="0.2">
      <c r="A23" s="8">
        <v>10</v>
      </c>
      <c r="C23" s="26" t="s">
        <v>29</v>
      </c>
      <c r="D23" s="27"/>
      <c r="E23" s="6">
        <v>37257.34813221392</v>
      </c>
      <c r="F23" s="6">
        <v>37384.804228379609</v>
      </c>
      <c r="G23" s="28">
        <f t="shared" si="3"/>
        <v>-127.46</v>
      </c>
      <c r="H23" s="29"/>
      <c r="I23" s="3">
        <f t="shared" si="1"/>
        <v>0.99659069777690756</v>
      </c>
      <c r="J23" s="3">
        <v>1.0014879073314398</v>
      </c>
      <c r="K23" s="30">
        <f t="shared" si="2"/>
        <v>-5.0000000000000001E-3</v>
      </c>
      <c r="L23" s="1" t="s">
        <v>77</v>
      </c>
    </row>
    <row r="24" spans="1:12" ht="13.5" customHeight="1" x14ac:dyDescent="0.2">
      <c r="A24" s="8">
        <v>11</v>
      </c>
      <c r="C24" s="26" t="s">
        <v>28</v>
      </c>
      <c r="D24" s="27"/>
      <c r="E24" s="7">
        <v>0</v>
      </c>
      <c r="F24" s="7">
        <v>0</v>
      </c>
      <c r="G24" s="28">
        <f t="shared" si="3"/>
        <v>0</v>
      </c>
      <c r="H24" s="29"/>
      <c r="I24" s="31">
        <v>0</v>
      </c>
      <c r="J24" s="32">
        <v>0.56126239751461404</v>
      </c>
      <c r="K24" s="32">
        <v>0</v>
      </c>
      <c r="L24" s="1" t="s">
        <v>77</v>
      </c>
    </row>
    <row r="25" spans="1:12" ht="13.5" customHeight="1" x14ac:dyDescent="0.2">
      <c r="A25" s="8">
        <f>A24+1</f>
        <v>12</v>
      </c>
      <c r="C25" s="33" t="s">
        <v>27</v>
      </c>
      <c r="D25" s="34"/>
      <c r="E25" s="35">
        <f>SUM(E14:E24)</f>
        <v>3676775.7832349599</v>
      </c>
      <c r="F25" s="35">
        <f>SUM(F14:F24)</f>
        <v>3688246.2816635533</v>
      </c>
      <c r="G25" s="35">
        <f>SUM(G14:G24)</f>
        <v>-11470.5</v>
      </c>
      <c r="H25" s="29"/>
      <c r="I25" s="3">
        <f t="shared" si="1"/>
        <v>0.99688998576759369</v>
      </c>
      <c r="J25" s="36">
        <v>0.99994943223884203</v>
      </c>
      <c r="K25" s="30">
        <f t="shared" ref="K25" si="4">I25-J25</f>
        <v>-3.0594464712483393E-3</v>
      </c>
      <c r="L25" s="1" t="s">
        <v>77</v>
      </c>
    </row>
    <row r="26" spans="1:12" ht="13.5" customHeight="1" x14ac:dyDescent="0.2">
      <c r="C26" s="23"/>
      <c r="D26" s="24"/>
      <c r="E26" s="37"/>
      <c r="F26" s="37"/>
      <c r="G26" s="38"/>
      <c r="H26" s="21"/>
      <c r="I26" s="30"/>
      <c r="J26" s="30"/>
      <c r="K26" s="30"/>
    </row>
    <row r="27" spans="1:12" ht="13.5" customHeight="1" x14ac:dyDescent="0.2">
      <c r="C27" s="23" t="s">
        <v>26</v>
      </c>
      <c r="D27" s="24"/>
      <c r="E27" s="37"/>
      <c r="F27" s="37"/>
      <c r="G27" s="37"/>
      <c r="I27" s="30"/>
      <c r="J27" s="30"/>
      <c r="K27" s="30"/>
    </row>
    <row r="28" spans="1:12" ht="13.5" customHeight="1" x14ac:dyDescent="0.2">
      <c r="A28" s="8">
        <f>A25+1</f>
        <v>13</v>
      </c>
      <c r="C28" s="39" t="s">
        <v>25</v>
      </c>
      <c r="D28" s="40"/>
      <c r="E28" s="6">
        <v>421399.5227538562</v>
      </c>
      <c r="F28" s="6">
        <v>422387.75088361115</v>
      </c>
      <c r="G28" s="28">
        <f t="shared" ref="G28:G32" si="5">ROUND(E28-F28,2)</f>
        <v>-988.23</v>
      </c>
      <c r="H28" s="29"/>
      <c r="I28" s="3">
        <f t="shared" ref="I28:I33" si="6">E28/F28</f>
        <v>0.99766037692218201</v>
      </c>
      <c r="J28" s="3">
        <v>0.98829824852765213</v>
      </c>
      <c r="K28" s="30">
        <f t="shared" ref="K28:K32" si="7">ROUND(I28-J28,3)</f>
        <v>8.9999999999999993E-3</v>
      </c>
      <c r="L28" s="1" t="s">
        <v>77</v>
      </c>
    </row>
    <row r="29" spans="1:12" ht="13.5" customHeight="1" x14ac:dyDescent="0.2">
      <c r="A29" s="8">
        <f>A28+1</f>
        <v>14</v>
      </c>
      <c r="C29" s="39" t="s">
        <v>24</v>
      </c>
      <c r="D29" s="40"/>
      <c r="E29" s="6">
        <v>68361.547516671926</v>
      </c>
      <c r="F29" s="6">
        <v>68653.29047865326</v>
      </c>
      <c r="G29" s="28">
        <f t="shared" si="5"/>
        <v>-291.74</v>
      </c>
      <c r="H29" s="29"/>
      <c r="I29" s="3">
        <f t="shared" si="6"/>
        <v>0.99575048828763646</v>
      </c>
      <c r="J29" s="3">
        <v>0.98174575261526253</v>
      </c>
      <c r="K29" s="30">
        <f t="shared" si="7"/>
        <v>1.4E-2</v>
      </c>
      <c r="L29" s="1" t="s">
        <v>77</v>
      </c>
    </row>
    <row r="30" spans="1:12" ht="13.5" customHeight="1" x14ac:dyDescent="0.2">
      <c r="A30" s="8">
        <f>A29+1</f>
        <v>15</v>
      </c>
      <c r="C30" s="39" t="s">
        <v>23</v>
      </c>
      <c r="D30" s="40"/>
      <c r="E30" s="6">
        <v>38652.95428290069</v>
      </c>
      <c r="F30" s="6">
        <v>24254.516017577946</v>
      </c>
      <c r="G30" s="28">
        <f t="shared" si="5"/>
        <v>14398.44</v>
      </c>
      <c r="H30" s="29"/>
      <c r="I30" s="3">
        <f t="shared" si="6"/>
        <v>1.5936394795463156</v>
      </c>
      <c r="J30" s="3">
        <v>0.86804534521896926</v>
      </c>
      <c r="K30" s="30">
        <f t="shared" si="7"/>
        <v>0.72599999999999998</v>
      </c>
      <c r="L30" s="1" t="s">
        <v>77</v>
      </c>
    </row>
    <row r="31" spans="1:12" ht="13.5" customHeight="1" x14ac:dyDescent="0.2">
      <c r="A31" s="8">
        <f>A30+1</f>
        <v>16</v>
      </c>
      <c r="C31" s="39" t="s">
        <v>22</v>
      </c>
      <c r="D31" s="40"/>
      <c r="E31" s="6">
        <v>4215.9268191984265</v>
      </c>
      <c r="F31" s="6">
        <v>4215.9268213640407</v>
      </c>
      <c r="G31" s="28">
        <f t="shared" si="5"/>
        <v>0</v>
      </c>
      <c r="H31" s="29"/>
      <c r="I31" s="3">
        <f t="shared" si="6"/>
        <v>0.99999999948632545</v>
      </c>
      <c r="J31" s="3">
        <v>0.93292128545017383</v>
      </c>
      <c r="K31" s="30">
        <f t="shared" si="7"/>
        <v>6.7000000000000004E-2</v>
      </c>
      <c r="L31" s="1" t="s">
        <v>77</v>
      </c>
    </row>
    <row r="32" spans="1:12" ht="13.5" customHeight="1" x14ac:dyDescent="0.2">
      <c r="A32" s="8">
        <f>A31+1</f>
        <v>17</v>
      </c>
      <c r="C32" s="39" t="s">
        <v>21</v>
      </c>
      <c r="D32" s="40"/>
      <c r="E32" s="6">
        <v>6965.0481372805807</v>
      </c>
      <c r="F32" s="6">
        <v>6965.0481372805807</v>
      </c>
      <c r="G32" s="28">
        <f t="shared" si="5"/>
        <v>0</v>
      </c>
      <c r="H32" s="29"/>
      <c r="I32" s="3">
        <f t="shared" si="6"/>
        <v>1</v>
      </c>
      <c r="J32" s="3">
        <v>0.99897623760993826</v>
      </c>
      <c r="K32" s="32">
        <f t="shared" si="7"/>
        <v>1E-3</v>
      </c>
      <c r="L32" s="1" t="s">
        <v>77</v>
      </c>
    </row>
    <row r="33" spans="1:12" ht="13.5" customHeight="1" x14ac:dyDescent="0.2">
      <c r="A33" s="8">
        <f>A32+1</f>
        <v>18</v>
      </c>
      <c r="C33" s="41" t="s">
        <v>20</v>
      </c>
      <c r="D33" s="42"/>
      <c r="E33" s="43">
        <f>SUM(E28:E32)</f>
        <v>539594.99950990791</v>
      </c>
      <c r="F33" s="43">
        <f>SUM(F28:F32)</f>
        <v>526476.53233848698</v>
      </c>
      <c r="G33" s="43">
        <f>SUM(G28:G32)</f>
        <v>13118.470000000001</v>
      </c>
      <c r="H33" s="44"/>
      <c r="I33" s="36">
        <f t="shared" si="6"/>
        <v>1.0249174775429244</v>
      </c>
      <c r="J33" s="36">
        <v>0.97871155977767121</v>
      </c>
      <c r="K33" s="30">
        <f t="shared" ref="K33" si="8">I33-J33</f>
        <v>4.6205917765253179E-2</v>
      </c>
      <c r="L33" s="1" t="s">
        <v>77</v>
      </c>
    </row>
    <row r="34" spans="1:12" ht="13.5" customHeight="1" x14ac:dyDescent="0.2">
      <c r="C34" s="33"/>
      <c r="D34" s="34"/>
      <c r="E34" s="37"/>
      <c r="F34" s="37"/>
      <c r="G34" s="37"/>
      <c r="I34" s="45"/>
      <c r="J34" s="30"/>
      <c r="K34" s="30"/>
    </row>
    <row r="35" spans="1:12" ht="13.5" customHeight="1" x14ac:dyDescent="0.2">
      <c r="C35" s="23" t="s">
        <v>19</v>
      </c>
      <c r="D35" s="24"/>
      <c r="E35" s="37"/>
      <c r="F35" s="37"/>
      <c r="G35" s="37"/>
      <c r="I35" s="3"/>
      <c r="J35" s="30"/>
      <c r="K35" s="30"/>
    </row>
    <row r="36" spans="1:12" ht="13.5" customHeight="1" x14ac:dyDescent="0.2">
      <c r="A36" s="8">
        <f>A33+1</f>
        <v>19</v>
      </c>
      <c r="C36" s="39" t="s">
        <v>18</v>
      </c>
      <c r="D36" s="40"/>
      <c r="E36" s="6">
        <v>1405465.8469055598</v>
      </c>
      <c r="F36" s="6">
        <v>1408627.8796841884</v>
      </c>
      <c r="G36" s="28">
        <f t="shared" ref="G36:G44" si="9">ROUND(E36-F36,2)</f>
        <v>-3162.03</v>
      </c>
      <c r="H36" s="29"/>
      <c r="I36" s="3">
        <f t="shared" ref="I36:I47" si="10">E36/F36</f>
        <v>0.99775523910591801</v>
      </c>
      <c r="J36" s="3">
        <v>0.99912779647284256</v>
      </c>
      <c r="K36" s="30">
        <f t="shared" ref="K36:K39" si="11">ROUND(I36-J36,3)</f>
        <v>-1E-3</v>
      </c>
      <c r="L36" s="1" t="s">
        <v>77</v>
      </c>
    </row>
    <row r="37" spans="1:12" ht="13.5" customHeight="1" x14ac:dyDescent="0.2">
      <c r="A37" s="8">
        <f t="shared" ref="A37:A45" si="12">A36+1</f>
        <v>20</v>
      </c>
      <c r="C37" s="39" t="s">
        <v>17</v>
      </c>
      <c r="D37" s="40"/>
      <c r="E37" s="6">
        <v>280787.11242767127</v>
      </c>
      <c r="F37" s="6">
        <v>281958.73787483544</v>
      </c>
      <c r="G37" s="28">
        <f t="shared" si="9"/>
        <v>-1171.6300000000001</v>
      </c>
      <c r="H37" s="29"/>
      <c r="I37" s="3">
        <f t="shared" si="10"/>
        <v>0.99584469182975177</v>
      </c>
      <c r="J37" s="3">
        <v>0.98827052631401424</v>
      </c>
      <c r="K37" s="30">
        <f t="shared" si="11"/>
        <v>8.0000000000000002E-3</v>
      </c>
      <c r="L37" s="1" t="s">
        <v>77</v>
      </c>
    </row>
    <row r="38" spans="1:12" ht="13.5" customHeight="1" x14ac:dyDescent="0.2">
      <c r="A38" s="8">
        <f t="shared" si="12"/>
        <v>21</v>
      </c>
      <c r="C38" s="39" t="s">
        <v>16</v>
      </c>
      <c r="D38" s="40"/>
      <c r="E38" s="6">
        <v>50610.89863624546</v>
      </c>
      <c r="F38" s="6">
        <v>58027.568221045745</v>
      </c>
      <c r="G38" s="28">
        <f t="shared" si="9"/>
        <v>-7416.67</v>
      </c>
      <c r="H38" s="29"/>
      <c r="I38" s="3">
        <f t="shared" si="10"/>
        <v>0.87218713773171064</v>
      </c>
      <c r="J38" s="3">
        <v>0.81908054382290074</v>
      </c>
      <c r="K38" s="30">
        <f t="shared" si="11"/>
        <v>5.2999999999999999E-2</v>
      </c>
      <c r="L38" s="1" t="s">
        <v>77</v>
      </c>
    </row>
    <row r="39" spans="1:12" ht="13.5" customHeight="1" x14ac:dyDescent="0.2">
      <c r="A39" s="8">
        <f t="shared" si="12"/>
        <v>22</v>
      </c>
      <c r="C39" s="39" t="s">
        <v>15</v>
      </c>
      <c r="D39" s="40"/>
      <c r="E39" s="6">
        <v>2848.9252694930592</v>
      </c>
      <c r="F39" s="6">
        <v>2852.9799170614774</v>
      </c>
      <c r="G39" s="28">
        <f t="shared" si="9"/>
        <v>-4.05</v>
      </c>
      <c r="H39" s="29"/>
      <c r="I39" s="3">
        <f t="shared" si="10"/>
        <v>0.99857880262522336</v>
      </c>
      <c r="J39" s="3">
        <v>0.84929804048430235</v>
      </c>
      <c r="K39" s="30">
        <f t="shared" si="11"/>
        <v>0.14899999999999999</v>
      </c>
      <c r="L39" s="1" t="s">
        <v>77</v>
      </c>
    </row>
    <row r="40" spans="1:12" ht="13.5" customHeight="1" x14ac:dyDescent="0.2">
      <c r="A40" s="8">
        <f t="shared" si="12"/>
        <v>23</v>
      </c>
      <c r="C40" s="39" t="s">
        <v>14</v>
      </c>
      <c r="D40" s="40"/>
      <c r="E40" s="6">
        <v>52628.519673775867</v>
      </c>
      <c r="F40" s="6">
        <v>60245.425625095944</v>
      </c>
      <c r="G40" s="28">
        <f t="shared" si="9"/>
        <v>-7616.91</v>
      </c>
      <c r="H40" s="29"/>
      <c r="I40" s="3">
        <f t="shared" si="10"/>
        <v>0.87356872538805397</v>
      </c>
      <c r="J40" s="3">
        <v>0.79310141150373836</v>
      </c>
      <c r="K40" s="30">
        <f>ROUND(I40-J40,3)</f>
        <v>0.08</v>
      </c>
      <c r="L40" s="1" t="s">
        <v>77</v>
      </c>
    </row>
    <row r="41" spans="1:12" ht="13.5" customHeight="1" x14ac:dyDescent="0.2">
      <c r="A41" s="8">
        <f t="shared" si="12"/>
        <v>24</v>
      </c>
      <c r="C41" s="39" t="s">
        <v>13</v>
      </c>
      <c r="D41" s="40"/>
      <c r="E41" s="6">
        <v>6573.1255521763633</v>
      </c>
      <c r="F41" s="6">
        <v>6623.4878207515667</v>
      </c>
      <c r="G41" s="28">
        <f t="shared" si="9"/>
        <v>-50.36</v>
      </c>
      <c r="H41" s="29"/>
      <c r="I41" s="3">
        <f t="shared" si="10"/>
        <v>0.99239641259437106</v>
      </c>
      <c r="J41" s="3">
        <v>0.94568861631320356</v>
      </c>
      <c r="K41" s="30">
        <f t="shared" ref="K41:K44" si="13">ROUND(I41-J41,3)</f>
        <v>4.7E-2</v>
      </c>
      <c r="L41" s="1" t="s">
        <v>77</v>
      </c>
    </row>
    <row r="42" spans="1:12" ht="13.5" customHeight="1" x14ac:dyDescent="0.2">
      <c r="A42" s="8">
        <f t="shared" si="12"/>
        <v>25</v>
      </c>
      <c r="C42" s="39" t="s">
        <v>12</v>
      </c>
      <c r="D42" s="40"/>
      <c r="E42" s="6">
        <v>13432.605724722313</v>
      </c>
      <c r="F42" s="6">
        <v>13567.839693103562</v>
      </c>
      <c r="G42" s="28">
        <f t="shared" si="9"/>
        <v>-135.22999999999999</v>
      </c>
      <c r="H42" s="29"/>
      <c r="I42" s="3">
        <f t="shared" si="10"/>
        <v>0.99003275602895069</v>
      </c>
      <c r="J42" s="3">
        <v>1</v>
      </c>
      <c r="K42" s="30">
        <f t="shared" si="13"/>
        <v>-0.01</v>
      </c>
      <c r="L42" s="1" t="s">
        <v>77</v>
      </c>
    </row>
    <row r="43" spans="1:12" ht="13.5" customHeight="1" x14ac:dyDescent="0.2">
      <c r="A43" s="8">
        <f t="shared" si="12"/>
        <v>26</v>
      </c>
      <c r="C43" s="39" t="s">
        <v>11</v>
      </c>
      <c r="D43" s="40"/>
      <c r="E43" s="6">
        <v>99296.425181622995</v>
      </c>
      <c r="F43" s="6">
        <v>101004.54715830421</v>
      </c>
      <c r="G43" s="28">
        <f t="shared" si="9"/>
        <v>-1708.12</v>
      </c>
      <c r="H43" s="29"/>
      <c r="I43" s="3">
        <f t="shared" si="10"/>
        <v>0.98308866259254568</v>
      </c>
      <c r="J43" s="3">
        <v>1</v>
      </c>
      <c r="K43" s="30">
        <f t="shared" si="13"/>
        <v>-1.7000000000000001E-2</v>
      </c>
      <c r="L43" s="1" t="s">
        <v>77</v>
      </c>
    </row>
    <row r="44" spans="1:12" ht="13.5" customHeight="1" x14ac:dyDescent="0.2">
      <c r="A44" s="8">
        <f t="shared" si="12"/>
        <v>27</v>
      </c>
      <c r="C44" s="39" t="s">
        <v>10</v>
      </c>
      <c r="D44" s="40"/>
      <c r="E44" s="6">
        <v>10330.51944795101</v>
      </c>
      <c r="F44" s="6">
        <v>10499.927453916425</v>
      </c>
      <c r="G44" s="28">
        <f t="shared" si="9"/>
        <v>-169.41</v>
      </c>
      <c r="H44" s="29"/>
      <c r="I44" s="3">
        <f t="shared" si="10"/>
        <v>0.98386579272009855</v>
      </c>
      <c r="J44" s="31">
        <v>0.94349204541464804</v>
      </c>
      <c r="K44" s="32">
        <f t="shared" si="13"/>
        <v>0.04</v>
      </c>
      <c r="L44" s="1" t="s">
        <v>77</v>
      </c>
    </row>
    <row r="45" spans="1:12" ht="13.5" customHeight="1" x14ac:dyDescent="0.2">
      <c r="A45" s="8">
        <f t="shared" si="12"/>
        <v>28</v>
      </c>
      <c r="C45" s="33" t="s">
        <v>9</v>
      </c>
      <c r="D45" s="34"/>
      <c r="E45" s="43">
        <f>SUM(E36:E44)</f>
        <v>1921973.9788192182</v>
      </c>
      <c r="F45" s="43">
        <f>SUM(F36:F44)</f>
        <v>1943408.3934483025</v>
      </c>
      <c r="G45" s="43">
        <f>SUM(G36:G44)</f>
        <v>-21434.41</v>
      </c>
      <c r="H45" s="44"/>
      <c r="I45" s="36">
        <f t="shared" si="10"/>
        <v>0.98897071006724846</v>
      </c>
      <c r="J45" s="3">
        <v>0.99058410470117952</v>
      </c>
      <c r="K45" s="30">
        <f t="shared" ref="K45" si="14">I45-J45</f>
        <v>-1.6133946339310645E-3</v>
      </c>
      <c r="L45" s="1" t="s">
        <v>77</v>
      </c>
    </row>
    <row r="46" spans="1:12" ht="13.5" customHeight="1" x14ac:dyDescent="0.2">
      <c r="E46" s="37"/>
      <c r="F46" s="37"/>
      <c r="G46" s="37"/>
      <c r="I46" s="30"/>
      <c r="J46" s="30"/>
      <c r="K46" s="30"/>
    </row>
    <row r="47" spans="1:12" ht="13.5" customHeight="1" x14ac:dyDescent="0.2">
      <c r="A47" s="8">
        <f>A45+1</f>
        <v>29</v>
      </c>
      <c r="C47" s="33" t="s">
        <v>58</v>
      </c>
      <c r="E47" s="46">
        <f>+E25+E33+E45</f>
        <v>6138344.7615640862</v>
      </c>
      <c r="F47" s="46">
        <f t="shared" ref="F47:G47" si="15">+F25+F33+F45</f>
        <v>6158131.2074503433</v>
      </c>
      <c r="G47" s="46">
        <f t="shared" si="15"/>
        <v>-19786.439999999999</v>
      </c>
      <c r="I47" s="47">
        <f t="shared" si="10"/>
        <v>0.99678693986540612</v>
      </c>
      <c r="J47" s="4" t="s">
        <v>62</v>
      </c>
      <c r="K47" s="4"/>
      <c r="L47" s="1" t="s">
        <v>77</v>
      </c>
    </row>
    <row r="48" spans="1:12" ht="13.5" customHeight="1" x14ac:dyDescent="0.2">
      <c r="E48" s="48"/>
      <c r="F48" s="48"/>
      <c r="G48" s="48"/>
      <c r="I48" s="30"/>
      <c r="J48" s="30"/>
      <c r="K48" s="30"/>
    </row>
    <row r="49" spans="1:12" ht="13.5" customHeight="1" x14ac:dyDescent="0.2">
      <c r="C49" s="23" t="s">
        <v>64</v>
      </c>
      <c r="D49" s="24"/>
      <c r="E49" s="48"/>
      <c r="F49" s="48"/>
      <c r="G49" s="48"/>
      <c r="I49" s="3"/>
      <c r="J49" s="3"/>
      <c r="K49" s="30"/>
    </row>
    <row r="50" spans="1:12" ht="13.5" customHeight="1" x14ac:dyDescent="0.2">
      <c r="A50" s="8">
        <f>A47+1</f>
        <v>30</v>
      </c>
      <c r="C50" s="26" t="s">
        <v>8</v>
      </c>
      <c r="D50" s="27"/>
      <c r="E50" s="49">
        <v>169.00033449599997</v>
      </c>
      <c r="F50" s="49">
        <v>5.5984842465225819</v>
      </c>
      <c r="G50" s="48">
        <f t="shared" ref="G50:G57" si="16">E50-F50</f>
        <v>163.40185024947738</v>
      </c>
      <c r="H50" s="44"/>
      <c r="I50" s="3">
        <f t="shared" ref="I50" si="17">E50/F50</f>
        <v>30.186801829615238</v>
      </c>
      <c r="J50" s="3">
        <v>1</v>
      </c>
      <c r="K50" s="30">
        <f t="shared" ref="K50:K52" si="18">ROUND(I50-J50,3)</f>
        <v>29.187000000000001</v>
      </c>
    </row>
    <row r="51" spans="1:12" ht="13.5" customHeight="1" x14ac:dyDescent="0.2">
      <c r="A51" s="8">
        <f>A50+1</f>
        <v>31</v>
      </c>
      <c r="C51" s="26" t="s">
        <v>7</v>
      </c>
      <c r="D51" s="27"/>
      <c r="E51" s="49">
        <v>21757.081160885045</v>
      </c>
      <c r="F51" s="49">
        <v>21757.081160885045</v>
      </c>
      <c r="G51" s="48">
        <f t="shared" si="16"/>
        <v>0</v>
      </c>
      <c r="H51" s="44"/>
      <c r="I51" s="3">
        <f t="shared" ref="I51:I58" si="19">E51/F51</f>
        <v>1</v>
      </c>
      <c r="J51" s="3">
        <v>1.0015237493221143</v>
      </c>
      <c r="K51" s="30">
        <f t="shared" si="18"/>
        <v>-2E-3</v>
      </c>
      <c r="L51" s="1" t="s">
        <v>77</v>
      </c>
    </row>
    <row r="52" spans="1:12" ht="13.5" customHeight="1" x14ac:dyDescent="0.2">
      <c r="A52" s="8">
        <f t="shared" ref="A52:A58" si="20">A51+1</f>
        <v>32</v>
      </c>
      <c r="C52" s="26" t="s">
        <v>50</v>
      </c>
      <c r="D52" s="27"/>
      <c r="E52" s="49">
        <v>3560.977942268019</v>
      </c>
      <c r="F52" s="28">
        <v>0</v>
      </c>
      <c r="G52" s="48">
        <f t="shared" si="16"/>
        <v>3560.977942268019</v>
      </c>
      <c r="H52" s="44"/>
      <c r="I52" s="3">
        <v>0</v>
      </c>
      <c r="J52" s="3">
        <v>0</v>
      </c>
      <c r="K52" s="30">
        <f t="shared" si="18"/>
        <v>0</v>
      </c>
    </row>
    <row r="53" spans="1:12" ht="13.5" customHeight="1" x14ac:dyDescent="0.2">
      <c r="A53" s="8">
        <f t="shared" si="20"/>
        <v>33</v>
      </c>
      <c r="C53" s="39" t="s">
        <v>72</v>
      </c>
      <c r="D53" s="40"/>
      <c r="E53" s="49">
        <v>127301.72439206221</v>
      </c>
      <c r="F53" s="49">
        <v>127291.19378971349</v>
      </c>
      <c r="G53" s="48">
        <f t="shared" si="16"/>
        <v>10.530602348721004</v>
      </c>
      <c r="H53" s="44"/>
      <c r="I53" s="3">
        <f t="shared" si="19"/>
        <v>1.0000827284436198</v>
      </c>
      <c r="J53" s="3">
        <v>1.0000039336343829</v>
      </c>
      <c r="K53" s="30">
        <f>ROUND(I53-J53,3)</f>
        <v>0</v>
      </c>
      <c r="L53" s="1" t="s">
        <v>77</v>
      </c>
    </row>
    <row r="54" spans="1:12" ht="13.5" customHeight="1" x14ac:dyDescent="0.2">
      <c r="A54" s="8">
        <f t="shared" si="20"/>
        <v>34</v>
      </c>
      <c r="C54" s="39" t="s">
        <v>3</v>
      </c>
      <c r="D54" s="40"/>
      <c r="E54" s="49">
        <v>17700.500094867442</v>
      </c>
      <c r="F54" s="49">
        <v>4581.6590234810174</v>
      </c>
      <c r="G54" s="48">
        <f>E54-F54</f>
        <v>13118.841071386425</v>
      </c>
      <c r="H54" s="44"/>
      <c r="I54" s="45">
        <f>E54/F54</f>
        <v>3.8633385863400838</v>
      </c>
      <c r="J54" s="45">
        <v>3.0869126193737495</v>
      </c>
      <c r="K54" s="30">
        <f>ROUND(I54-J54,3)</f>
        <v>0.77600000000000002</v>
      </c>
      <c r="L54" s="1" t="s">
        <v>77</v>
      </c>
    </row>
    <row r="55" spans="1:12" ht="13.5" customHeight="1" x14ac:dyDescent="0.2">
      <c r="A55" s="8">
        <f t="shared" si="20"/>
        <v>35</v>
      </c>
      <c r="C55" s="39" t="s">
        <v>6</v>
      </c>
      <c r="D55" s="40"/>
      <c r="E55" s="49">
        <v>892.07640326121907</v>
      </c>
      <c r="F55" s="49">
        <v>125.27469153105723</v>
      </c>
      <c r="G55" s="48">
        <f t="shared" si="16"/>
        <v>766.80171173016186</v>
      </c>
      <c r="H55" s="44"/>
      <c r="I55" s="3">
        <f t="shared" si="19"/>
        <v>7.1209626809582822</v>
      </c>
      <c r="J55" s="3">
        <v>1.9517355317094087</v>
      </c>
      <c r="K55" s="30">
        <f t="shared" ref="K55:K56" si="21">ROUND(I55-J55,3)</f>
        <v>5.1689999999999996</v>
      </c>
      <c r="L55" s="1" t="s">
        <v>77</v>
      </c>
    </row>
    <row r="56" spans="1:12" ht="13.5" customHeight="1" x14ac:dyDescent="0.2">
      <c r="A56" s="8">
        <f t="shared" si="20"/>
        <v>36</v>
      </c>
      <c r="C56" s="39" t="s">
        <v>5</v>
      </c>
      <c r="D56" s="40"/>
      <c r="E56" s="49">
        <v>877.20452688549585</v>
      </c>
      <c r="F56" s="49">
        <v>455.02342043042836</v>
      </c>
      <c r="G56" s="48">
        <f t="shared" si="16"/>
        <v>422.18110645506749</v>
      </c>
      <c r="H56" s="44"/>
      <c r="I56" s="3">
        <f t="shared" si="19"/>
        <v>1.9278228053749547</v>
      </c>
      <c r="J56" s="3">
        <v>1.6340452102369776</v>
      </c>
      <c r="K56" s="30">
        <f t="shared" si="21"/>
        <v>0.29399999999999998</v>
      </c>
      <c r="L56" s="1" t="s">
        <v>77</v>
      </c>
    </row>
    <row r="57" spans="1:12" ht="13.5" customHeight="1" x14ac:dyDescent="0.2">
      <c r="A57" s="8">
        <f t="shared" si="20"/>
        <v>37</v>
      </c>
      <c r="C57" s="39" t="s">
        <v>4</v>
      </c>
      <c r="D57" s="40"/>
      <c r="E57" s="49">
        <v>583.62937697718939</v>
      </c>
      <c r="F57" s="49">
        <v>558.46113455841908</v>
      </c>
      <c r="G57" s="48">
        <f t="shared" si="16"/>
        <v>25.168242418770319</v>
      </c>
      <c r="H57" s="44"/>
      <c r="I57" s="3">
        <f t="shared" si="19"/>
        <v>1.0450671333443304</v>
      </c>
      <c r="J57" s="3">
        <v>0</v>
      </c>
      <c r="K57" s="30" t="s">
        <v>65</v>
      </c>
      <c r="L57" s="1" t="s">
        <v>77</v>
      </c>
    </row>
    <row r="58" spans="1:12" ht="13.5" customHeight="1" x14ac:dyDescent="0.2">
      <c r="A58" s="8">
        <f t="shared" si="20"/>
        <v>38</v>
      </c>
      <c r="C58" s="33" t="s">
        <v>59</v>
      </c>
      <c r="D58" s="34"/>
      <c r="E58" s="50">
        <f>SUM(E50:E57)</f>
        <v>172842.1942317026</v>
      </c>
      <c r="F58" s="50">
        <f>SUM(F50:F57)</f>
        <v>154774.29170484599</v>
      </c>
      <c r="G58" s="50">
        <f>SUM(G50:G57)</f>
        <v>18067.90252685664</v>
      </c>
      <c r="H58" s="44"/>
      <c r="I58" s="47">
        <f t="shared" si="19"/>
        <v>1.1167371036096359</v>
      </c>
      <c r="J58" s="4" t="s">
        <v>62</v>
      </c>
      <c r="K58" s="4"/>
      <c r="L58" s="1" t="s">
        <v>77</v>
      </c>
    </row>
    <row r="59" spans="1:12" ht="13.5" customHeight="1" x14ac:dyDescent="0.2">
      <c r="C59" s="33"/>
      <c r="D59" s="34"/>
      <c r="E59" s="51"/>
      <c r="F59" s="51"/>
      <c r="G59" s="48"/>
      <c r="H59" s="44"/>
      <c r="I59" s="45"/>
      <c r="J59" s="3"/>
      <c r="K59" s="30"/>
    </row>
    <row r="60" spans="1:12" ht="13.5" customHeight="1" x14ac:dyDescent="0.2">
      <c r="A60" s="8">
        <f>A58+1</f>
        <v>39</v>
      </c>
      <c r="C60" s="52" t="s">
        <v>53</v>
      </c>
      <c r="D60" s="40"/>
      <c r="E60" s="50">
        <v>1718.5435202513117</v>
      </c>
      <c r="F60" s="53">
        <v>0</v>
      </c>
      <c r="G60" s="54">
        <f>E60-F60</f>
        <v>1718.5435202513117</v>
      </c>
      <c r="H60" s="44"/>
      <c r="I60" s="47">
        <v>0</v>
      </c>
      <c r="J60" s="47">
        <v>0</v>
      </c>
      <c r="K60" s="4">
        <v>0</v>
      </c>
      <c r="L60" s="1" t="s">
        <v>77</v>
      </c>
    </row>
    <row r="61" spans="1:12" ht="13.5" customHeight="1" x14ac:dyDescent="0.2">
      <c r="C61" s="33"/>
      <c r="D61" s="34"/>
      <c r="E61" s="51"/>
      <c r="F61" s="51"/>
      <c r="G61" s="48"/>
      <c r="H61" s="44"/>
      <c r="I61" s="45"/>
      <c r="J61" s="3"/>
      <c r="K61" s="30"/>
    </row>
    <row r="62" spans="1:12" ht="13.5" customHeight="1" thickBot="1" x14ac:dyDescent="0.25">
      <c r="A62" s="8">
        <f>A60+1</f>
        <v>40</v>
      </c>
      <c r="C62" s="33" t="s">
        <v>2</v>
      </c>
      <c r="D62" s="34"/>
      <c r="E62" s="55">
        <f>E47+E58+E60</f>
        <v>6312905.4993160404</v>
      </c>
      <c r="F62" s="55">
        <f>F47+F58+F60</f>
        <v>6312905.4991551889</v>
      </c>
      <c r="G62" s="56">
        <f>ROUND(G47+G58+G60,0)</f>
        <v>0</v>
      </c>
      <c r="H62" s="29"/>
      <c r="I62" s="57">
        <f>E62/F62</f>
        <v>1.0000000000254798</v>
      </c>
      <c r="J62" s="57">
        <v>1</v>
      </c>
      <c r="K62" s="5">
        <f>I62-J62</f>
        <v>2.5479840459752268E-11</v>
      </c>
      <c r="L62" s="1" t="s">
        <v>77</v>
      </c>
    </row>
    <row r="63" spans="1:12" ht="13.5" customHeight="1" thickTop="1" x14ac:dyDescent="0.2"/>
    <row r="64" spans="1:12" ht="13.5" customHeight="1" x14ac:dyDescent="0.2">
      <c r="A64" s="23" t="s">
        <v>1</v>
      </c>
      <c r="G64" s="58" t="s">
        <v>70</v>
      </c>
    </row>
    <row r="65" spans="1:11" ht="13.5" customHeight="1" x14ac:dyDescent="0.2">
      <c r="A65" s="59" t="s">
        <v>0</v>
      </c>
      <c r="B65" s="60"/>
      <c r="C65" s="2" t="s">
        <v>66</v>
      </c>
      <c r="D65" s="61"/>
      <c r="E65" s="60"/>
      <c r="F65" s="60"/>
      <c r="G65" s="62"/>
      <c r="H65" s="60"/>
      <c r="I65" s="63"/>
      <c r="J65" s="63"/>
      <c r="K65" s="63"/>
    </row>
    <row r="66" spans="1:11" ht="13.5" customHeight="1" x14ac:dyDescent="0.2">
      <c r="A66" s="59" t="s">
        <v>55</v>
      </c>
      <c r="B66" s="60"/>
      <c r="C66" s="2" t="s">
        <v>76</v>
      </c>
      <c r="D66" s="61"/>
      <c r="E66" s="60"/>
      <c r="F66" s="60"/>
      <c r="G66" s="62"/>
      <c r="H66" s="60"/>
      <c r="I66" s="63"/>
      <c r="J66" s="63"/>
      <c r="K66" s="63"/>
    </row>
    <row r="67" spans="1:11" ht="13.5" customHeight="1" x14ac:dyDescent="0.2">
      <c r="A67" s="59" t="s">
        <v>57</v>
      </c>
      <c r="B67" s="60"/>
      <c r="C67" s="2" t="s">
        <v>69</v>
      </c>
      <c r="D67" s="64"/>
      <c r="E67" s="60"/>
      <c r="F67" s="60"/>
      <c r="G67" s="60"/>
      <c r="H67" s="60"/>
      <c r="I67" s="63"/>
      <c r="J67" s="63"/>
      <c r="K67" s="63"/>
    </row>
    <row r="68" spans="1:11" ht="13.5" customHeight="1" x14ac:dyDescent="0.2">
      <c r="A68" s="59" t="s">
        <v>63</v>
      </c>
      <c r="B68" s="60"/>
      <c r="C68" s="2" t="s">
        <v>56</v>
      </c>
      <c r="D68" s="64"/>
      <c r="E68" s="60"/>
      <c r="F68" s="60"/>
      <c r="G68" s="60"/>
      <c r="H68" s="60"/>
      <c r="I68" s="63"/>
      <c r="J68" s="63"/>
      <c r="K68" s="63"/>
    </row>
    <row r="69" spans="1:11" ht="13.5" customHeight="1" x14ac:dyDescent="0.2">
      <c r="A69" s="59" t="s">
        <v>67</v>
      </c>
      <c r="B69" s="60"/>
      <c r="C69" s="65" t="s">
        <v>71</v>
      </c>
      <c r="D69" s="65"/>
      <c r="E69" s="65"/>
      <c r="F69" s="65"/>
      <c r="G69" s="65"/>
      <c r="H69" s="65"/>
      <c r="I69" s="65"/>
      <c r="J69" s="65"/>
      <c r="K69" s="65"/>
    </row>
    <row r="70" spans="1:11" ht="13.5" customHeight="1" x14ac:dyDescent="0.2">
      <c r="A70" s="59"/>
      <c r="B70" s="60"/>
      <c r="C70" s="65"/>
      <c r="D70" s="65"/>
      <c r="E70" s="65"/>
      <c r="F70" s="65"/>
      <c r="G70" s="65"/>
      <c r="H70" s="65"/>
      <c r="I70" s="65"/>
      <c r="J70" s="65"/>
      <c r="K70" s="65"/>
    </row>
    <row r="71" spans="1:11" ht="13.5" customHeight="1" x14ac:dyDescent="0.2">
      <c r="A71" s="59"/>
      <c r="B71" s="60"/>
      <c r="C71" s="65"/>
      <c r="D71" s="65"/>
      <c r="E71" s="65"/>
      <c r="F71" s="65"/>
      <c r="G71" s="65"/>
      <c r="H71" s="65"/>
      <c r="I71" s="65"/>
      <c r="J71" s="65"/>
      <c r="K71" s="65"/>
    </row>
    <row r="72" spans="1:11" ht="13.5" customHeight="1" x14ac:dyDescent="0.2">
      <c r="A72" s="60"/>
      <c r="B72" s="60"/>
      <c r="C72" s="65"/>
      <c r="D72" s="65"/>
      <c r="E72" s="65"/>
      <c r="F72" s="65"/>
      <c r="G72" s="65"/>
      <c r="H72" s="65"/>
      <c r="I72" s="65"/>
      <c r="J72" s="65"/>
      <c r="K72" s="65"/>
    </row>
    <row r="73" spans="1:11" ht="13.5" customHeight="1" x14ac:dyDescent="0.2">
      <c r="A73" s="60"/>
      <c r="B73" s="60"/>
      <c r="C73" s="65"/>
      <c r="D73" s="65"/>
      <c r="E73" s="65"/>
      <c r="F73" s="65"/>
      <c r="G73" s="65"/>
      <c r="H73" s="65"/>
      <c r="I73" s="65"/>
      <c r="J73" s="65"/>
      <c r="K73" s="65"/>
    </row>
    <row r="74" spans="1:11" ht="13.5" customHeight="1" x14ac:dyDescent="0.2">
      <c r="A74" s="59" t="s">
        <v>68</v>
      </c>
      <c r="B74" s="60"/>
      <c r="C74" s="2" t="s">
        <v>75</v>
      </c>
      <c r="D74" s="64"/>
      <c r="E74" s="60"/>
      <c r="F74" s="60"/>
      <c r="G74" s="60"/>
      <c r="H74" s="60"/>
      <c r="I74" s="63"/>
      <c r="J74" s="63"/>
      <c r="K74" s="63"/>
    </row>
  </sheetData>
  <mergeCells count="7">
    <mergeCell ref="C69:K73"/>
    <mergeCell ref="A5:K5"/>
    <mergeCell ref="A6:K6"/>
    <mergeCell ref="E8:G8"/>
    <mergeCell ref="I8:K8"/>
    <mergeCell ref="A9:A10"/>
    <mergeCell ref="F9:F10"/>
  </mergeCells>
  <pageMargins left="0.7" right="0.7" top="0.75" bottom="0.75" header="0.3" footer="0.3"/>
  <pageSetup scale="70" orientation="portrait" r:id="rId1"/>
  <headerFooter>
    <oddHeader>&amp;R&amp;"Arial,Regular"&amp;10Updated: 2023-03-08
EB-2022-0200
Exhibit 8
Tab 1
Schedule 3
Attachment 1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Final PDF</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i:0#.w|gtna\rwebb</DisplayName>
        <AccountId>25</AccountId>
        <AccountType/>
      </UserInfo>
      <UserInfo>
        <DisplayName>i:0#.w|gtna\jcrader</DisplayName>
        <AccountId>37</AccountId>
        <AccountType/>
      </UserInfo>
    </Regulatory_x0020_Leads>
    <Final_x0020_Draft_x0020_Due xmlns="0e4c58a4-4156-4653-af30-d293e31e5ce5" xsi:nil="true"/>
    <Legal_x0020_Handoff_x0020_Date xmlns="0e4c58a4-4156-4653-af30-d293e31e5ce5">2022-11-02T06:00:00+00:00</Legal_x0020_Handoff_x0020_Date>
    <Exhibit_x002f_Tab_x002f_Schedule xmlns="0e4c58a4-4156-4653-af30-d293e31e5ce5">080103</Exhibit_x002f_Tab_x002f_Schedule>
    <_x0031_st_x0020_Draft_x0020_SL_x0020_Review_x0020_Complete xmlns="0e4c58a4-4156-4653-af30-d293e31e5ce5" xsi:nil="true"/>
    <Binder xmlns="0e4c58a4-4156-4653-af30-d293e31e5ce5">8</Binder>
    <Attachment xmlns="0e4c58a4-4156-4653-af30-d293e31e5ce5">1</Attachment>
    <Final_x0020_Draft_x0020_Reg_x002f_1st_x0020_Level_x0020_Review_x0020_Due_x0020_Date xmlns="0e4c58a4-4156-4653-af30-d293e31e5ce5" xsi:nil="true"/>
    <Phase xmlns="0e4c58a4-4156-4653-af30-d293e31e5ce5">Phase 2</Phase>
    <Version_x0020_Comments xmlns="0e4c58a4-4156-4653-af30-d293e31e5ce5">COMPLETE</Version_x0020_Comments>
    <Executive_x0020_Review xmlns="0e4c58a4-4156-4653-af30-d293e31e5ce5">false</Executive_x0020_Review>
    <Legal_x0020_Session_x0020_Date xmlns="0e4c58a4-4156-4653-af30-d293e31e5ce5">2022-11-08T07:00:00+00:00</Legal_x0020_Session_x0020_Date>
    <TM_x0020_Sign_x0020_Off xmlns="0e4c58a4-4156-4653-af30-d293e31e5ce5" xsi:nil="true"/>
    <xewa xmlns="0e4c58a4-4156-4653-af30-d293e31e5ce5">2022-11-14T07:00:00+00:00</xewa>
    <Legal_x0020_Team xmlns="0e4c58a4-4156-4653-af30-d293e31e5ce5">
      <UserInfo>
        <DisplayName>i:0#.w|external\stevensd</DisplayName>
        <AccountId>233</AccountId>
        <AccountType/>
      </UserInfo>
    </Legal_x0020_Team>
    <Witness xmlns="0e4c58a4-4156-4653-af30-d293e31e5ce5">
      <UserInfo>
        <DisplayName>i:0#.w|gtna\aemikha</DisplayName>
        <AccountId>24</AccountId>
        <AccountType/>
      </UserInfo>
      <UserInfo>
        <DisplayName>i:0#.w|egd\collierj</DisplayName>
        <AccountId>14</AccountId>
        <AccountType/>
      </UserInfo>
    </Witness>
    <Folder xmlns="0e4c58a4-4156-4653-af30-d293e31e5ce5">Updated Evidence</Folder>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6129b17777e4756d3484ea6abc615963">
  <xsd:schema xmlns:xsd="http://www.w3.org/2001/XMLSchema" xmlns:xs="http://www.w3.org/2001/XMLSchema" xmlns:p="http://schemas.microsoft.com/office/2006/metadata/properties" xmlns:ns2="0e4c58a4-4156-4653-af30-d293e31e5ce5" targetNamespace="http://schemas.microsoft.com/office/2006/metadata/properties" ma:root="true" ma:fieldsID="50cea4d8efb7eb9556150446c3ff5c58"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4ab40f3-767a-43a9-8b62-265d64c54f3b" ContentTypeId="0x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5E44D-5D17-4B1B-B1D7-FFDF8CDEA3F4}">
  <ds:schemaRefs>
    <ds:schemaRef ds:uri="http://purl.org/dc/elements/1.1/"/>
    <ds:schemaRef ds:uri="http://schemas.microsoft.com/office/2006/metadata/properties"/>
    <ds:schemaRef ds:uri="0e4c58a4-4156-4653-af30-d293e31e5c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8E11E83-705C-4623-8CEB-6DE303AC1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8a4-4156-4653-af30-d293e31e5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585B0-172E-423B-B7E9-6A0EE6386410}">
  <ds:schemaRefs>
    <ds:schemaRef ds:uri="Microsoft.SharePoint.Taxonomy.ContentTypeSync"/>
  </ds:schemaRefs>
</ds:datastoreItem>
</file>

<file path=customXml/itemProps4.xml><?xml version="1.0" encoding="utf-8"?>
<ds:datastoreItem xmlns:ds="http://schemas.openxmlformats.org/officeDocument/2006/customXml" ds:itemID="{75299236-2906-4718-A587-F63129D813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Amy Mikhaila</dc:creator>
  <cp:lastModifiedBy>Angela Monforton</cp:lastModifiedBy>
  <cp:lastPrinted>2022-11-17T13:31:19Z</cp:lastPrinted>
  <dcterms:created xsi:type="dcterms:W3CDTF">2022-10-24T18:29:54Z</dcterms:created>
  <dcterms:modified xsi:type="dcterms:W3CDTF">2023-02-03T19:35:26Z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2022-10-24T18:29:55Z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ff945634-90a4-4a94-9e3a-8ee91f1ac188</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