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2 Rate Applications\2023 PUC COS Application\Settlement Conference\Appendices\"/>
    </mc:Choice>
  </mc:AlternateContent>
  <xr:revisionPtr revIDLastSave="0" documentId="8_{15D9D97A-3831-49F9-94B7-188F019811AF}" xr6:coauthVersionLast="47" xr6:coauthVersionMax="47" xr10:uidLastSave="{00000000-0000-0000-0000-000000000000}"/>
  <bookViews>
    <workbookView xWindow="28680" yWindow="-120" windowWidth="29040" windowHeight="15840" tabRatio="703" activeTab="2" xr2:uid="{00000000-000D-0000-FFFF-FFFF00000000}"/>
  </bookViews>
  <sheets>
    <sheet name="2018-2022" sheetId="4" r:id="rId1"/>
    <sheet name="2023-2027" sheetId="7" r:id="rId2"/>
    <sheet name="2023-2027 Nov 28, 2022" sheetId="11" r:id="rId3"/>
    <sheet name="Summary 2023-2027 Smoothing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1" l="1"/>
  <c r="I5" i="11"/>
  <c r="K5" i="11"/>
  <c r="H6" i="11"/>
  <c r="I6" i="11"/>
  <c r="K6" i="11"/>
  <c r="N6" i="11"/>
  <c r="O6" i="11"/>
  <c r="Q6" i="11" s="1"/>
  <c r="H7" i="11"/>
  <c r="I7" i="11" s="1"/>
  <c r="K7" i="11" s="1"/>
  <c r="N7" i="11" s="1"/>
  <c r="H8" i="11"/>
  <c r="F9" i="11"/>
  <c r="H9" i="11"/>
  <c r="I9" i="11"/>
  <c r="K9" i="11" s="1"/>
  <c r="E10" i="11"/>
  <c r="L10" i="11"/>
  <c r="R18" i="11" s="1"/>
  <c r="X25" i="11" s="1"/>
  <c r="AD33" i="11" s="1"/>
  <c r="R10" i="11"/>
  <c r="X18" i="11" s="1"/>
  <c r="AD25" i="11" s="1"/>
  <c r="X10" i="11"/>
  <c r="AD18" i="11" s="1"/>
  <c r="AD10" i="11"/>
  <c r="E12" i="11"/>
  <c r="K12" i="11"/>
  <c r="K21" i="11" s="1"/>
  <c r="K30" i="11" s="1"/>
  <c r="K39" i="11" s="1"/>
  <c r="L14" i="11"/>
  <c r="N14" i="11" s="1"/>
  <c r="O14" i="11" s="1"/>
  <c r="Q14" i="11"/>
  <c r="R14" i="11"/>
  <c r="X14" i="11"/>
  <c r="AD14" i="11"/>
  <c r="AD19" i="11" s="1"/>
  <c r="L15" i="11"/>
  <c r="R15" i="11"/>
  <c r="X23" i="11" s="1"/>
  <c r="X15" i="11"/>
  <c r="AD15" i="11"/>
  <c r="L16" i="11"/>
  <c r="N16" i="11"/>
  <c r="X16" i="11"/>
  <c r="AD24" i="11" s="1"/>
  <c r="AD16" i="11"/>
  <c r="L17" i="11"/>
  <c r="N17" i="11" s="1"/>
  <c r="X17" i="11"/>
  <c r="AD17" i="11"/>
  <c r="E19" i="11"/>
  <c r="F19" i="11"/>
  <c r="H19" i="11"/>
  <c r="I19" i="11"/>
  <c r="K19" i="11"/>
  <c r="E21" i="11"/>
  <c r="E30" i="11" s="1"/>
  <c r="E39" i="11" s="1"/>
  <c r="R23" i="11"/>
  <c r="AD23" i="11"/>
  <c r="X24" i="11"/>
  <c r="R25" i="11"/>
  <c r="E28" i="11"/>
  <c r="F28" i="11"/>
  <c r="H28" i="11"/>
  <c r="I28" i="11"/>
  <c r="K28" i="11"/>
  <c r="L28" i="11"/>
  <c r="N28" i="11"/>
  <c r="O28" i="11"/>
  <c r="Q28" i="11"/>
  <c r="AD32" i="11"/>
  <c r="E37" i="11"/>
  <c r="F37" i="11"/>
  <c r="H37" i="11"/>
  <c r="I37" i="11"/>
  <c r="K37" i="11"/>
  <c r="L37" i="11"/>
  <c r="N37" i="11"/>
  <c r="O37" i="11"/>
  <c r="Q37" i="11"/>
  <c r="R37" i="11"/>
  <c r="T37" i="11"/>
  <c r="U37" i="11"/>
  <c r="W37" i="11"/>
  <c r="E46" i="11"/>
  <c r="F46" i="11"/>
  <c r="H46" i="11"/>
  <c r="I46" i="11"/>
  <c r="K46" i="11"/>
  <c r="L46" i="11"/>
  <c r="N46" i="11"/>
  <c r="O46" i="11"/>
  <c r="Q46" i="11"/>
  <c r="R46" i="11"/>
  <c r="T46" i="11"/>
  <c r="U46" i="11"/>
  <c r="W46" i="11"/>
  <c r="X46" i="11"/>
  <c r="Z46" i="11"/>
  <c r="AA46" i="11"/>
  <c r="AC46" i="11"/>
  <c r="F59" i="11"/>
  <c r="H59" i="11"/>
  <c r="F60" i="11"/>
  <c r="F61" i="11"/>
  <c r="H61" i="11"/>
  <c r="F62" i="11"/>
  <c r="H62" i="11" s="1"/>
  <c r="E64" i="11"/>
  <c r="L64" i="11"/>
  <c r="R72" i="11" s="1"/>
  <c r="X79" i="11" s="1"/>
  <c r="R64" i="11"/>
  <c r="X64" i="11"/>
  <c r="AD72" i="11" s="1"/>
  <c r="AD64" i="11"/>
  <c r="E66" i="11"/>
  <c r="E75" i="11" s="1"/>
  <c r="E84" i="11" s="1"/>
  <c r="E93" i="11" s="1"/>
  <c r="N68" i="11"/>
  <c r="O68" i="11" s="1"/>
  <c r="Q68" i="11"/>
  <c r="T68" i="11" s="1"/>
  <c r="R68" i="11"/>
  <c r="U68" i="11"/>
  <c r="W68" i="11" s="1"/>
  <c r="X68" i="11"/>
  <c r="AD68" i="11"/>
  <c r="L69" i="11"/>
  <c r="N69" i="11"/>
  <c r="O69" i="11"/>
  <c r="Q69" i="11" s="1"/>
  <c r="R69" i="11"/>
  <c r="X69" i="11"/>
  <c r="AD69" i="11"/>
  <c r="N70" i="11"/>
  <c r="O70" i="11" s="1"/>
  <c r="Q70" i="11" s="1"/>
  <c r="R70" i="11"/>
  <c r="X70" i="11"/>
  <c r="AD70" i="11"/>
  <c r="X72" i="11"/>
  <c r="E73" i="11"/>
  <c r="F73" i="11"/>
  <c r="H73" i="11"/>
  <c r="I73" i="11"/>
  <c r="K73" i="11"/>
  <c r="X73" i="11"/>
  <c r="T77" i="11"/>
  <c r="U77" i="11"/>
  <c r="X77" i="11"/>
  <c r="AD77" i="11"/>
  <c r="R78" i="11"/>
  <c r="T78" i="11"/>
  <c r="X78" i="11"/>
  <c r="AD86" i="11" s="1"/>
  <c r="AD78" i="11"/>
  <c r="T79" i="11"/>
  <c r="U79" i="11" s="1"/>
  <c r="W79" i="11" s="1"/>
  <c r="Z79" i="11" s="1"/>
  <c r="AD79" i="11"/>
  <c r="R81" i="11"/>
  <c r="T81" i="11"/>
  <c r="U81" i="11"/>
  <c r="W81" i="11" s="1"/>
  <c r="AD81" i="11"/>
  <c r="AD82" i="11" s="1"/>
  <c r="E82" i="11"/>
  <c r="F82" i="11"/>
  <c r="H82" i="11"/>
  <c r="I82" i="11"/>
  <c r="K82" i="11"/>
  <c r="L82" i="11"/>
  <c r="N82" i="11"/>
  <c r="O82" i="11"/>
  <c r="Q82" i="11"/>
  <c r="R82" i="11"/>
  <c r="Z86" i="11"/>
  <c r="AA86" i="11"/>
  <c r="AC86" i="11"/>
  <c r="AF86" i="11"/>
  <c r="Z87" i="11"/>
  <c r="AA87" i="11"/>
  <c r="AC87" i="11" s="1"/>
  <c r="Z88" i="11"/>
  <c r="AA88" i="11" s="1"/>
  <c r="AC88" i="11" s="1"/>
  <c r="AF88" i="11" s="1"/>
  <c r="X90" i="11"/>
  <c r="E91" i="11"/>
  <c r="F91" i="11"/>
  <c r="H91" i="11"/>
  <c r="I91" i="11"/>
  <c r="K91" i="11"/>
  <c r="L91" i="11"/>
  <c r="N91" i="11"/>
  <c r="O91" i="11"/>
  <c r="Q91" i="11"/>
  <c r="R91" i="11"/>
  <c r="T91" i="11"/>
  <c r="U91" i="11"/>
  <c r="W91" i="11"/>
  <c r="AF95" i="11"/>
  <c r="AG95" i="11"/>
  <c r="AF96" i="11"/>
  <c r="AG96" i="11"/>
  <c r="AF97" i="11"/>
  <c r="AG97" i="11" s="1"/>
  <c r="AD99" i="11"/>
  <c r="E100" i="11"/>
  <c r="F100" i="11"/>
  <c r="H100" i="11"/>
  <c r="I100" i="11"/>
  <c r="K100" i="11"/>
  <c r="L100" i="11"/>
  <c r="N100" i="11"/>
  <c r="O100" i="11"/>
  <c r="Q100" i="11"/>
  <c r="R100" i="11"/>
  <c r="T100" i="11"/>
  <c r="U100" i="11"/>
  <c r="W100" i="11"/>
  <c r="X100" i="11"/>
  <c r="Z100" i="11"/>
  <c r="AA100" i="11"/>
  <c r="AC100" i="11"/>
  <c r="AD100" i="11"/>
  <c r="H6" i="7"/>
  <c r="AG88" i="11" l="1"/>
  <c r="O16" i="11"/>
  <c r="Q16" i="11" s="1"/>
  <c r="T16" i="11" s="1"/>
  <c r="U16" i="11" s="1"/>
  <c r="W16" i="11" s="1"/>
  <c r="O7" i="11"/>
  <c r="Q7" i="11" s="1"/>
  <c r="T7" i="11" s="1"/>
  <c r="AF87" i="11"/>
  <c r="AG87" i="11" s="1"/>
  <c r="T70" i="11"/>
  <c r="U70" i="11" s="1"/>
  <c r="W70" i="11" s="1"/>
  <c r="AA68" i="11"/>
  <c r="Z68" i="11"/>
  <c r="AD73" i="11"/>
  <c r="T69" i="11"/>
  <c r="U69" i="11"/>
  <c r="W69" i="11" s="1"/>
  <c r="I62" i="11"/>
  <c r="K62" i="11" s="1"/>
  <c r="AD87" i="11"/>
  <c r="U14" i="11"/>
  <c r="T14" i="11"/>
  <c r="L72" i="11"/>
  <c r="L73" i="11"/>
  <c r="O17" i="11"/>
  <c r="Q17" i="11" s="1"/>
  <c r="R26" i="11"/>
  <c r="I8" i="11"/>
  <c r="H10" i="11"/>
  <c r="H54" i="11" s="1"/>
  <c r="Z90" i="11"/>
  <c r="X91" i="11"/>
  <c r="T23" i="11"/>
  <c r="X32" i="11"/>
  <c r="I61" i="11"/>
  <c r="K61" i="11" s="1"/>
  <c r="N9" i="11"/>
  <c r="O9" i="11" s="1"/>
  <c r="Q9" i="11" s="1"/>
  <c r="T6" i="11"/>
  <c r="U6" i="11" s="1"/>
  <c r="W6" i="11" s="1"/>
  <c r="N5" i="11"/>
  <c r="O5" i="11"/>
  <c r="AG86" i="11"/>
  <c r="Z81" i="11"/>
  <c r="AA81" i="11" s="1"/>
  <c r="AC81" i="11" s="1"/>
  <c r="AA79" i="11"/>
  <c r="AC79" i="11" s="1"/>
  <c r="W77" i="11"/>
  <c r="U82" i="11"/>
  <c r="H60" i="11"/>
  <c r="F64" i="11"/>
  <c r="T25" i="11"/>
  <c r="U25" i="11" s="1"/>
  <c r="W25" i="11" s="1"/>
  <c r="X34" i="11"/>
  <c r="T82" i="11"/>
  <c r="X19" i="11"/>
  <c r="L18" i="11"/>
  <c r="F63" i="11"/>
  <c r="AF99" i="11"/>
  <c r="AG99" i="11" s="1"/>
  <c r="AG100" i="11" s="1"/>
  <c r="U78" i="11"/>
  <c r="W78" i="11" s="1"/>
  <c r="I59" i="11"/>
  <c r="F10" i="11"/>
  <c r="R73" i="11"/>
  <c r="X81" i="11" s="1"/>
  <c r="AD88" i="11" s="1"/>
  <c r="R19" i="11"/>
  <c r="R24" i="11"/>
  <c r="O15" i="11"/>
  <c r="Q15" i="11" s="1"/>
  <c r="N15" i="11"/>
  <c r="U7" i="11" l="1"/>
  <c r="W7" i="11" s="1"/>
  <c r="Z7" i="11" s="1"/>
  <c r="AG81" i="11"/>
  <c r="AF81" i="11"/>
  <c r="Z6" i="11"/>
  <c r="AA6" i="11"/>
  <c r="AC6" i="11" s="1"/>
  <c r="Z70" i="11"/>
  <c r="AA70" i="11" s="1"/>
  <c r="AC70" i="11" s="1"/>
  <c r="T9" i="11"/>
  <c r="U9" i="11" s="1"/>
  <c r="W9" i="11" s="1"/>
  <c r="Z25" i="11"/>
  <c r="AA25" i="11" s="1"/>
  <c r="AC25" i="11" s="1"/>
  <c r="W14" i="11"/>
  <c r="N61" i="11"/>
  <c r="O61" i="11" s="1"/>
  <c r="Q61" i="11" s="1"/>
  <c r="I60" i="11"/>
  <c r="K60" i="11" s="1"/>
  <c r="N72" i="11"/>
  <c r="N73" i="11" s="1"/>
  <c r="C5" i="10" s="1"/>
  <c r="K59" i="11"/>
  <c r="N18" i="11"/>
  <c r="N19" i="11" s="1"/>
  <c r="C4" i="10" s="1"/>
  <c r="O18" i="11"/>
  <c r="R27" i="11"/>
  <c r="R28" i="11" s="1"/>
  <c r="Z16" i="11"/>
  <c r="AA16" i="11" s="1"/>
  <c r="AC16" i="11" s="1"/>
  <c r="Z78" i="11"/>
  <c r="AA78" i="11" s="1"/>
  <c r="AC78" i="11" s="1"/>
  <c r="Z77" i="11"/>
  <c r="AA77" i="11"/>
  <c r="W82" i="11"/>
  <c r="L19" i="11"/>
  <c r="K8" i="11"/>
  <c r="I10" i="11"/>
  <c r="AF100" i="11"/>
  <c r="F5" i="10" s="1"/>
  <c r="X27" i="11"/>
  <c r="AD34" i="11" s="1"/>
  <c r="X26" i="11"/>
  <c r="X28" i="11" s="1"/>
  <c r="Z69" i="11"/>
  <c r="AA69" i="11"/>
  <c r="AC69" i="11" s="1"/>
  <c r="X82" i="11"/>
  <c r="AD90" i="11" s="1"/>
  <c r="AD91" i="11" s="1"/>
  <c r="H63" i="11"/>
  <c r="I63" i="11" s="1"/>
  <c r="Q5" i="11"/>
  <c r="AA90" i="11"/>
  <c r="Z91" i="11"/>
  <c r="E5" i="10" s="1"/>
  <c r="AD26" i="11"/>
  <c r="AD27" i="11"/>
  <c r="T15" i="11"/>
  <c r="U15" i="11"/>
  <c r="W15" i="11" s="1"/>
  <c r="AF79" i="11"/>
  <c r="AG79" i="11" s="1"/>
  <c r="AD41" i="11"/>
  <c r="Z32" i="11"/>
  <c r="AA32" i="11" s="1"/>
  <c r="T26" i="11"/>
  <c r="U26" i="11" s="1"/>
  <c r="W26" i="11" s="1"/>
  <c r="X35" i="11"/>
  <c r="N62" i="11"/>
  <c r="O62" i="11" s="1"/>
  <c r="AC68" i="11"/>
  <c r="T24" i="11"/>
  <c r="U24" i="11"/>
  <c r="W24" i="11" s="1"/>
  <c r="X33" i="11"/>
  <c r="Z34" i="11"/>
  <c r="AA34" i="11" s="1"/>
  <c r="AC34" i="11" s="1"/>
  <c r="AD43" i="11"/>
  <c r="U23" i="11"/>
  <c r="T17" i="11"/>
  <c r="U17" i="11" s="1"/>
  <c r="W17" i="11" s="1"/>
  <c r="D5" i="10"/>
  <c r="B4" i="10"/>
  <c r="AA7" i="11" l="1"/>
  <c r="AC7" i="11" s="1"/>
  <c r="AF16" i="11"/>
  <c r="AG16" i="11" s="1"/>
  <c r="AF34" i="11"/>
  <c r="AG34" i="11" s="1"/>
  <c r="T28" i="11"/>
  <c r="D4" i="10" s="1"/>
  <c r="D6" i="10" s="1"/>
  <c r="K63" i="11"/>
  <c r="I64" i="11"/>
  <c r="Z9" i="11"/>
  <c r="AA9" i="11" s="1"/>
  <c r="AC9" i="11" s="1"/>
  <c r="Z26" i="11"/>
  <c r="AA26" i="11" s="1"/>
  <c r="AC26" i="11" s="1"/>
  <c r="AC32" i="11"/>
  <c r="AF78" i="11"/>
  <c r="AG78" i="11" s="1"/>
  <c r="W23" i="11"/>
  <c r="Z14" i="11"/>
  <c r="AA14" i="11"/>
  <c r="AF6" i="11"/>
  <c r="AG6" i="11" s="1"/>
  <c r="AC90" i="11"/>
  <c r="AA91" i="11"/>
  <c r="H64" i="11"/>
  <c r="H109" i="11" s="1"/>
  <c r="AF68" i="11"/>
  <c r="AG68" i="11"/>
  <c r="AF69" i="11"/>
  <c r="AG69" i="11"/>
  <c r="AD42" i="11"/>
  <c r="Z33" i="11"/>
  <c r="AA33" i="11" s="1"/>
  <c r="AD44" i="11"/>
  <c r="Z35" i="11"/>
  <c r="AA35" i="11"/>
  <c r="AC35" i="11" s="1"/>
  <c r="AC77" i="11"/>
  <c r="AA82" i="11"/>
  <c r="X36" i="11"/>
  <c r="T27" i="11"/>
  <c r="U27" i="11" s="1"/>
  <c r="AF25" i="11"/>
  <c r="AG25" i="11" s="1"/>
  <c r="AA24" i="11"/>
  <c r="AC24" i="11" s="1"/>
  <c r="Z24" i="11"/>
  <c r="Z15" i="11"/>
  <c r="AA15" i="11" s="1"/>
  <c r="AC15" i="11" s="1"/>
  <c r="T5" i="11"/>
  <c r="U5" i="11"/>
  <c r="Z82" i="11"/>
  <c r="Q18" i="11"/>
  <c r="O19" i="11"/>
  <c r="T61" i="11"/>
  <c r="U61" i="11" s="1"/>
  <c r="W61" i="11" s="1"/>
  <c r="AD35" i="11"/>
  <c r="AD36" i="11"/>
  <c r="AD37" i="11" s="1"/>
  <c r="N60" i="11"/>
  <c r="O60" i="11" s="1"/>
  <c r="Q60" i="11" s="1"/>
  <c r="Z17" i="11"/>
  <c r="AA17" i="11" s="1"/>
  <c r="AC17" i="11" s="1"/>
  <c r="AF43" i="11"/>
  <c r="AG43" i="11" s="1"/>
  <c r="N59" i="11"/>
  <c r="AF70" i="11"/>
  <c r="AG70" i="11"/>
  <c r="AF41" i="11"/>
  <c r="AG41" i="11"/>
  <c r="AD28" i="11"/>
  <c r="N8" i="11"/>
  <c r="N10" i="11" s="1"/>
  <c r="N54" i="11" s="1"/>
  <c r="K10" i="11"/>
  <c r="O72" i="11"/>
  <c r="C6" i="10"/>
  <c r="AD79" i="7"/>
  <c r="X72" i="7"/>
  <c r="R65" i="7"/>
  <c r="L58" i="7"/>
  <c r="AF7" i="11" l="1"/>
  <c r="AG7" i="11" s="1"/>
  <c r="O8" i="11"/>
  <c r="Q8" i="11" s="1"/>
  <c r="AF15" i="11"/>
  <c r="AG15" i="11" s="1"/>
  <c r="T60" i="11"/>
  <c r="U60" i="11" s="1"/>
  <c r="W60" i="11" s="1"/>
  <c r="AC33" i="11"/>
  <c r="AA37" i="11"/>
  <c r="AF9" i="11"/>
  <c r="AG9" i="11"/>
  <c r="AF17" i="11"/>
  <c r="AG17" i="11"/>
  <c r="W27" i="11"/>
  <c r="U28" i="11"/>
  <c r="AF26" i="11"/>
  <c r="AG26" i="11" s="1"/>
  <c r="AF24" i="11"/>
  <c r="AG24" i="11"/>
  <c r="AF32" i="11"/>
  <c r="AG32" i="11"/>
  <c r="AC37" i="11"/>
  <c r="H112" i="11"/>
  <c r="H114" i="11" s="1"/>
  <c r="H116" i="11" s="1"/>
  <c r="B5" i="10"/>
  <c r="Q72" i="11"/>
  <c r="O73" i="11"/>
  <c r="Z61" i="11"/>
  <c r="AA61" i="11"/>
  <c r="AC61" i="11" s="1"/>
  <c r="Z36" i="11"/>
  <c r="Z37" i="11" s="1"/>
  <c r="E4" i="10" s="1"/>
  <c r="E6" i="10" s="1"/>
  <c r="AD45" i="11"/>
  <c r="AA36" i="11"/>
  <c r="AC36" i="11" s="1"/>
  <c r="X37" i="11"/>
  <c r="AF42" i="11"/>
  <c r="AG42" i="11"/>
  <c r="AF90" i="11"/>
  <c r="AF91" i="11" s="1"/>
  <c r="AG90" i="11"/>
  <c r="AG91" i="11" s="1"/>
  <c r="AC91" i="11"/>
  <c r="O63" i="11"/>
  <c r="Q63" i="11" s="1"/>
  <c r="N63" i="11"/>
  <c r="N64" i="11" s="1"/>
  <c r="N109" i="11" s="1"/>
  <c r="N112" i="11" s="1"/>
  <c r="N114" i="11" s="1"/>
  <c r="N116" i="11" s="1"/>
  <c r="AF44" i="11"/>
  <c r="AG44" i="11" s="1"/>
  <c r="K64" i="11"/>
  <c r="AF35" i="11"/>
  <c r="AG35" i="11" s="1"/>
  <c r="AC14" i="11"/>
  <c r="W5" i="11"/>
  <c r="O59" i="11"/>
  <c r="T18" i="11"/>
  <c r="T19" i="11" s="1"/>
  <c r="U18" i="11"/>
  <c r="Q19" i="11"/>
  <c r="AC82" i="11"/>
  <c r="AF77" i="11"/>
  <c r="AF82" i="11" s="1"/>
  <c r="W28" i="11"/>
  <c r="Z23" i="11"/>
  <c r="AA23" i="11"/>
  <c r="L12" i="7"/>
  <c r="R19" i="7" s="1"/>
  <c r="X26" i="7" s="1"/>
  <c r="AD33" i="7" s="1"/>
  <c r="O10" i="11" l="1"/>
  <c r="Z60" i="11"/>
  <c r="AA60" i="11" s="1"/>
  <c r="AC60" i="11" s="1"/>
  <c r="T8" i="11"/>
  <c r="T10" i="11" s="1"/>
  <c r="T54" i="11" s="1"/>
  <c r="Q10" i="11"/>
  <c r="AA5" i="11"/>
  <c r="Z5" i="11"/>
  <c r="AF14" i="11"/>
  <c r="AF36" i="11"/>
  <c r="AG36" i="11" s="1"/>
  <c r="U72" i="11"/>
  <c r="T72" i="11"/>
  <c r="T73" i="11" s="1"/>
  <c r="Q73" i="11"/>
  <c r="Z27" i="11"/>
  <c r="Z28" i="11" s="1"/>
  <c r="AF33" i="11"/>
  <c r="AF37" i="11" s="1"/>
  <c r="AG33" i="11"/>
  <c r="T63" i="11"/>
  <c r="U63" i="11" s="1"/>
  <c r="W63" i="11" s="1"/>
  <c r="AG77" i="11"/>
  <c r="AG82" i="11" s="1"/>
  <c r="W18" i="11"/>
  <c r="U19" i="11"/>
  <c r="AC23" i="11"/>
  <c r="G5" i="10"/>
  <c r="H5" i="10"/>
  <c r="B6" i="10"/>
  <c r="AF45" i="11"/>
  <c r="AF46" i="11" s="1"/>
  <c r="F4" i="10" s="1"/>
  <c r="F6" i="10" s="1"/>
  <c r="H6" i="10" s="1"/>
  <c r="AG45" i="11"/>
  <c r="AG46" i="11" s="1"/>
  <c r="AD46" i="11"/>
  <c r="O64" i="11"/>
  <c r="Q59" i="11"/>
  <c r="AF61" i="11"/>
  <c r="AG61" i="11"/>
  <c r="AD78" i="7"/>
  <c r="X71" i="7"/>
  <c r="R64" i="7"/>
  <c r="L57" i="7"/>
  <c r="G4" i="10" l="1"/>
  <c r="U8" i="11"/>
  <c r="W8" i="11" s="1"/>
  <c r="H4" i="10"/>
  <c r="H7" i="10" s="1"/>
  <c r="Z63" i="11"/>
  <c r="AA63" i="11" s="1"/>
  <c r="AC63" i="11" s="1"/>
  <c r="AG37" i="11"/>
  <c r="AF60" i="11"/>
  <c r="AG60" i="11" s="1"/>
  <c r="W72" i="11"/>
  <c r="U73" i="11"/>
  <c r="U59" i="11"/>
  <c r="Q64" i="11"/>
  <c r="T59" i="11"/>
  <c r="T64" i="11" s="1"/>
  <c r="AF23" i="11"/>
  <c r="AG23" i="11" s="1"/>
  <c r="AA27" i="11"/>
  <c r="Z18" i="11"/>
  <c r="Z19" i="11" s="1"/>
  <c r="AA18" i="11"/>
  <c r="W19" i="11"/>
  <c r="AC5" i="11"/>
  <c r="AG14" i="11"/>
  <c r="T109" i="11"/>
  <c r="T112" i="11" s="1"/>
  <c r="T114" i="11" s="1"/>
  <c r="T116" i="11" s="1"/>
  <c r="F7" i="7"/>
  <c r="L14" i="7" s="1"/>
  <c r="R21" i="7" s="1"/>
  <c r="X28" i="7" s="1"/>
  <c r="AD35" i="7" s="1"/>
  <c r="U10" i="11" l="1"/>
  <c r="AF63" i="11"/>
  <c r="AG63" i="11"/>
  <c r="AC27" i="11"/>
  <c r="AA28" i="11"/>
  <c r="Z72" i="11"/>
  <c r="Z73" i="11" s="1"/>
  <c r="W73" i="11"/>
  <c r="Z8" i="11"/>
  <c r="Z10" i="11" s="1"/>
  <c r="Z54" i="11" s="1"/>
  <c r="W10" i="11"/>
  <c r="AF5" i="11"/>
  <c r="AG5" i="11"/>
  <c r="U64" i="11"/>
  <c r="W59" i="11"/>
  <c r="AC18" i="11"/>
  <c r="AA19" i="11"/>
  <c r="L93" i="4"/>
  <c r="L95" i="4"/>
  <c r="AA8" i="11" l="1"/>
  <c r="AC8" i="11" s="1"/>
  <c r="AF27" i="11"/>
  <c r="AF28" i="11" s="1"/>
  <c r="AG27" i="11"/>
  <c r="AG28" i="11" s="1"/>
  <c r="AC28" i="11"/>
  <c r="AF18" i="11"/>
  <c r="AF19" i="11" s="1"/>
  <c r="AC19" i="11"/>
  <c r="Z59" i="11"/>
  <c r="Z64" i="11" s="1"/>
  <c r="Z109" i="11" s="1"/>
  <c r="Z112" i="11" s="1"/>
  <c r="Z114" i="11" s="1"/>
  <c r="Z116" i="11" s="1"/>
  <c r="AA59" i="11"/>
  <c r="W64" i="11"/>
  <c r="AA72" i="11"/>
  <c r="AD57" i="7"/>
  <c r="AG57" i="7" s="1"/>
  <c r="AD56" i="7"/>
  <c r="AD59" i="7" s="1"/>
  <c r="X57" i="7"/>
  <c r="AA57" i="7" s="1"/>
  <c r="X56" i="7"/>
  <c r="T63" i="7"/>
  <c r="AC80" i="7"/>
  <c r="AG78" i="7"/>
  <c r="W73" i="7"/>
  <c r="AA71" i="7"/>
  <c r="AF77" i="7"/>
  <c r="AG77" i="7" s="1"/>
  <c r="Q66" i="7"/>
  <c r="U64" i="7"/>
  <c r="AD52" i="7"/>
  <c r="AC50" i="7"/>
  <c r="X52" i="7"/>
  <c r="AD58" i="7" s="1"/>
  <c r="W50" i="7"/>
  <c r="R52" i="7"/>
  <c r="X58" i="7" s="1"/>
  <c r="AD64" i="7" s="1"/>
  <c r="AG64" i="7" s="1"/>
  <c r="Q50" i="7"/>
  <c r="AC36" i="7"/>
  <c r="AG34" i="7"/>
  <c r="W29" i="7"/>
  <c r="AA27" i="7"/>
  <c r="T19" i="7"/>
  <c r="AD13" i="7"/>
  <c r="AG13" i="7" s="1"/>
  <c r="AD12" i="7"/>
  <c r="X13" i="7"/>
  <c r="AD19" i="7" s="1"/>
  <c r="X12" i="7"/>
  <c r="AD8" i="7"/>
  <c r="AG6" i="7"/>
  <c r="X8" i="7"/>
  <c r="AD14" i="7" s="1"/>
  <c r="AD15" i="7" s="1"/>
  <c r="AA6" i="7"/>
  <c r="AC6" i="7" s="1"/>
  <c r="R8" i="7"/>
  <c r="X14" i="7" s="1"/>
  <c r="AD20" i="7" s="1"/>
  <c r="AG20" i="7" s="1"/>
  <c r="U6" i="7"/>
  <c r="W6" i="7" s="1"/>
  <c r="N56" i="7"/>
  <c r="K10" i="7"/>
  <c r="K17" i="7" s="1"/>
  <c r="K24" i="7" s="1"/>
  <c r="K31" i="7" s="1"/>
  <c r="N12" i="7"/>
  <c r="I50" i="7"/>
  <c r="F51" i="7"/>
  <c r="H51" i="7" s="1"/>
  <c r="I51" i="7" s="1"/>
  <c r="F49" i="7"/>
  <c r="H49" i="7" s="1"/>
  <c r="I49" i="7" s="1"/>
  <c r="H7" i="7"/>
  <c r="I7" i="7" s="1"/>
  <c r="K7" i="7" s="1"/>
  <c r="H5" i="7"/>
  <c r="E10" i="7"/>
  <c r="E17" i="7" s="1"/>
  <c r="E24" i="7" s="1"/>
  <c r="E31" i="7" s="1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U73" i="7"/>
  <c r="T73" i="7"/>
  <c r="R73" i="7"/>
  <c r="Q73" i="7"/>
  <c r="O73" i="7"/>
  <c r="N73" i="7"/>
  <c r="L73" i="7"/>
  <c r="K73" i="7"/>
  <c r="I73" i="7"/>
  <c r="H73" i="7"/>
  <c r="F73" i="7"/>
  <c r="E73" i="7"/>
  <c r="O66" i="7"/>
  <c r="N66" i="7"/>
  <c r="L66" i="7"/>
  <c r="K66" i="7"/>
  <c r="I66" i="7"/>
  <c r="H66" i="7"/>
  <c r="F66" i="7"/>
  <c r="E66" i="7"/>
  <c r="K59" i="7"/>
  <c r="I59" i="7"/>
  <c r="H59" i="7"/>
  <c r="F59" i="7"/>
  <c r="E59" i="7"/>
  <c r="R57" i="7"/>
  <c r="U57" i="7" s="1"/>
  <c r="O57" i="7"/>
  <c r="R56" i="7"/>
  <c r="L52" i="7"/>
  <c r="R58" i="7" s="1"/>
  <c r="X64" i="7" s="1"/>
  <c r="E52" i="7"/>
  <c r="K50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U29" i="7"/>
  <c r="T29" i="7"/>
  <c r="R29" i="7"/>
  <c r="Q29" i="7"/>
  <c r="O29" i="7"/>
  <c r="N29" i="7"/>
  <c r="L29" i="7"/>
  <c r="K29" i="7"/>
  <c r="I29" i="7"/>
  <c r="H29" i="7"/>
  <c r="F29" i="7"/>
  <c r="E29" i="7"/>
  <c r="Q22" i="7"/>
  <c r="O22" i="7"/>
  <c r="N22" i="7"/>
  <c r="L22" i="7"/>
  <c r="K22" i="7"/>
  <c r="I22" i="7"/>
  <c r="H22" i="7"/>
  <c r="F22" i="7"/>
  <c r="E22" i="7"/>
  <c r="U20" i="7"/>
  <c r="K15" i="7"/>
  <c r="I15" i="7"/>
  <c r="H15" i="7"/>
  <c r="F15" i="7"/>
  <c r="E15" i="7"/>
  <c r="R13" i="7"/>
  <c r="X19" i="7" s="1"/>
  <c r="O13" i="7"/>
  <c r="R12" i="7"/>
  <c r="E8" i="7"/>
  <c r="O6" i="7"/>
  <c r="Q6" i="7" s="1"/>
  <c r="I6" i="7"/>
  <c r="K6" i="7" s="1"/>
  <c r="F8" i="7"/>
  <c r="BJ151" i="4"/>
  <c r="BD144" i="4"/>
  <c r="AX137" i="4"/>
  <c r="AR130" i="4"/>
  <c r="BH124" i="4"/>
  <c r="BG123" i="4"/>
  <c r="BG122" i="4"/>
  <c r="BG121" i="4"/>
  <c r="BG124" i="4" s="1"/>
  <c r="BB124" i="4"/>
  <c r="BD123" i="4"/>
  <c r="BD124" i="4" s="1"/>
  <c r="BA123" i="4"/>
  <c r="BE123" i="4" s="1"/>
  <c r="BE124" i="4" s="1"/>
  <c r="BA122" i="4"/>
  <c r="BA121" i="4"/>
  <c r="BA124" i="4" s="1"/>
  <c r="AV124" i="4"/>
  <c r="AU123" i="4"/>
  <c r="AU122" i="4"/>
  <c r="AU121" i="4"/>
  <c r="AU124" i="4" s="1"/>
  <c r="AR123" i="4"/>
  <c r="AS123" i="4" s="1"/>
  <c r="AO122" i="4"/>
  <c r="AO123" i="4"/>
  <c r="AO121" i="4"/>
  <c r="AI112" i="4"/>
  <c r="BH43" i="4"/>
  <c r="BG42" i="4"/>
  <c r="BK41" i="4"/>
  <c r="BG41" i="4"/>
  <c r="BJ40" i="4"/>
  <c r="BH40" i="4"/>
  <c r="BG40" i="4"/>
  <c r="BG43" i="4" s="1"/>
  <c r="BA42" i="4"/>
  <c r="BA43" i="4" s="1"/>
  <c r="BE41" i="4"/>
  <c r="BA41" i="4"/>
  <c r="BB40" i="4"/>
  <c r="BA40" i="4"/>
  <c r="AU42" i="4"/>
  <c r="AY41" i="4"/>
  <c r="AU41" i="4"/>
  <c r="AV40" i="4"/>
  <c r="AU40" i="4"/>
  <c r="AU43" i="4" s="1"/>
  <c r="AS42" i="4"/>
  <c r="AR42" i="4"/>
  <c r="AO41" i="4"/>
  <c r="AO42" i="4"/>
  <c r="AO40" i="4"/>
  <c r="AS41" i="4"/>
  <c r="AP40" i="4"/>
  <c r="AA10" i="11" l="1"/>
  <c r="AF8" i="11"/>
  <c r="AF10" i="11" s="1"/>
  <c r="AF54" i="11" s="1"/>
  <c r="AH54" i="11" s="1"/>
  <c r="AC10" i="11"/>
  <c r="AC72" i="11"/>
  <c r="AA73" i="11"/>
  <c r="AG18" i="11"/>
  <c r="AG19" i="11" s="1"/>
  <c r="AC59" i="11"/>
  <c r="AA64" i="11"/>
  <c r="AA13" i="7"/>
  <c r="AD63" i="7"/>
  <c r="AA64" i="7"/>
  <c r="AD70" i="7"/>
  <c r="X15" i="7"/>
  <c r="AD21" i="7" s="1"/>
  <c r="AD22" i="7" s="1"/>
  <c r="X59" i="7"/>
  <c r="AD65" i="7" s="1"/>
  <c r="AD66" i="7" s="1"/>
  <c r="X63" i="7"/>
  <c r="Z70" i="7"/>
  <c r="T65" i="7"/>
  <c r="N7" i="7"/>
  <c r="O7" i="7" s="1"/>
  <c r="Q7" i="7" s="1"/>
  <c r="T21" i="7"/>
  <c r="N14" i="7"/>
  <c r="N15" i="7" s="1"/>
  <c r="U63" i="7"/>
  <c r="W63" i="7" s="1"/>
  <c r="Z63" i="7" s="1"/>
  <c r="K51" i="7"/>
  <c r="O56" i="7"/>
  <c r="Q56" i="7" s="1"/>
  <c r="R59" i="7"/>
  <c r="X65" i="7" s="1"/>
  <c r="AD71" i="7" s="1"/>
  <c r="AG71" i="7" s="1"/>
  <c r="L15" i="7"/>
  <c r="R22" i="7" s="1"/>
  <c r="U13" i="7"/>
  <c r="F52" i="7"/>
  <c r="U19" i="7"/>
  <c r="W19" i="7" s="1"/>
  <c r="Z19" i="7" s="1"/>
  <c r="L8" i="7"/>
  <c r="R14" i="7" s="1"/>
  <c r="X20" i="7" s="1"/>
  <c r="E54" i="7"/>
  <c r="E61" i="7" s="1"/>
  <c r="E68" i="7" s="1"/>
  <c r="E75" i="7" s="1"/>
  <c r="H8" i="7"/>
  <c r="BJ123" i="4"/>
  <c r="BJ124" i="4" s="1"/>
  <c r="AX123" i="4"/>
  <c r="AX124" i="4" s="1"/>
  <c r="BK42" i="4"/>
  <c r="BJ43" i="4"/>
  <c r="BK40" i="4"/>
  <c r="BJ42" i="4"/>
  <c r="BD42" i="4"/>
  <c r="BE42" i="4"/>
  <c r="BD40" i="4"/>
  <c r="BD43" i="4" s="1"/>
  <c r="BB43" i="4"/>
  <c r="AX42" i="4"/>
  <c r="AY42" i="4" s="1"/>
  <c r="AX40" i="4"/>
  <c r="AX43" i="4" s="1"/>
  <c r="AV43" i="4"/>
  <c r="AR40" i="4"/>
  <c r="AS40" i="4" s="1"/>
  <c r="AC64" i="11" l="1"/>
  <c r="AF59" i="11"/>
  <c r="AF64" i="11" s="1"/>
  <c r="AG59" i="11"/>
  <c r="AG64" i="11" s="1"/>
  <c r="AF72" i="11"/>
  <c r="AF73" i="11" s="1"/>
  <c r="AF109" i="11" s="1"/>
  <c r="AF112" i="11" s="1"/>
  <c r="AF114" i="11" s="1"/>
  <c r="AF116" i="11" s="1"/>
  <c r="AC73" i="11"/>
  <c r="AG8" i="11"/>
  <c r="AG10" i="11" s="1"/>
  <c r="X66" i="7"/>
  <c r="AD72" i="7" s="1"/>
  <c r="H44" i="7"/>
  <c r="AA20" i="7"/>
  <c r="AD26" i="7"/>
  <c r="AD73" i="7"/>
  <c r="T56" i="7"/>
  <c r="U56" i="7" s="1"/>
  <c r="W56" i="7" s="1"/>
  <c r="X29" i="7"/>
  <c r="Z26" i="7"/>
  <c r="AA26" i="7" s="1"/>
  <c r="AC26" i="7" s="1"/>
  <c r="AF26" i="7" s="1"/>
  <c r="N58" i="7"/>
  <c r="N59" i="7" s="1"/>
  <c r="R66" i="7"/>
  <c r="X73" i="7"/>
  <c r="U65" i="7"/>
  <c r="W65" i="7" s="1"/>
  <c r="Z65" i="7" s="1"/>
  <c r="AA65" i="7" s="1"/>
  <c r="AC65" i="7" s="1"/>
  <c r="T66" i="7"/>
  <c r="O14" i="7"/>
  <c r="Q14" i="7" s="1"/>
  <c r="T7" i="7"/>
  <c r="U7" i="7" s="1"/>
  <c r="W7" i="7" s="1"/>
  <c r="Z28" i="7"/>
  <c r="N51" i="7"/>
  <c r="AA63" i="7"/>
  <c r="AC63" i="7" s="1"/>
  <c r="AA70" i="7"/>
  <c r="AC70" i="7" s="1"/>
  <c r="AA19" i="7"/>
  <c r="I5" i="7"/>
  <c r="O12" i="7"/>
  <c r="Q12" i="7" s="1"/>
  <c r="T22" i="7"/>
  <c r="R15" i="7"/>
  <c r="X21" i="7" s="1"/>
  <c r="AD27" i="7" s="1"/>
  <c r="AG27" i="7" s="1"/>
  <c r="H52" i="7"/>
  <c r="L59" i="7"/>
  <c r="BK123" i="4"/>
  <c r="BK124" i="4" s="1"/>
  <c r="AY123" i="4"/>
  <c r="AY124" i="4" s="1"/>
  <c r="BK43" i="4"/>
  <c r="BE40" i="4"/>
  <c r="BE43" i="4" s="1"/>
  <c r="AY40" i="4"/>
  <c r="AY43" i="4" s="1"/>
  <c r="AG72" i="11" l="1"/>
  <c r="AG73" i="11" s="1"/>
  <c r="X22" i="7"/>
  <c r="AD28" i="7" s="1"/>
  <c r="AD29" i="7" s="1"/>
  <c r="H89" i="7"/>
  <c r="H92" i="7" s="1"/>
  <c r="H94" i="7" s="1"/>
  <c r="H96" i="7" s="1"/>
  <c r="Q15" i="7"/>
  <c r="U66" i="7"/>
  <c r="W66" i="7"/>
  <c r="Z56" i="7"/>
  <c r="AA56" i="7" s="1"/>
  <c r="AC56" i="7" s="1"/>
  <c r="AF63" i="7"/>
  <c r="AG63" i="7" s="1"/>
  <c r="AF70" i="7"/>
  <c r="AG70" i="7" s="1"/>
  <c r="T12" i="7"/>
  <c r="U12" i="7" s="1"/>
  <c r="W12" i="7" s="1"/>
  <c r="AG26" i="7"/>
  <c r="AF33" i="7"/>
  <c r="AG33" i="7" s="1"/>
  <c r="T14" i="7"/>
  <c r="O15" i="7"/>
  <c r="Z72" i="7"/>
  <c r="AA72" i="7" s="1"/>
  <c r="AC72" i="7" s="1"/>
  <c r="Z7" i="7"/>
  <c r="AA7" i="7" s="1"/>
  <c r="AC7" i="7" s="1"/>
  <c r="AF7" i="7" s="1"/>
  <c r="AF65" i="7"/>
  <c r="AC66" i="7"/>
  <c r="O51" i="7"/>
  <c r="Z66" i="7"/>
  <c r="AF79" i="7"/>
  <c r="AF80" i="7" s="1"/>
  <c r="AD80" i="7"/>
  <c r="AA66" i="7"/>
  <c r="AF35" i="7"/>
  <c r="AD36" i="7"/>
  <c r="AA28" i="7"/>
  <c r="Z29" i="7"/>
  <c r="AC19" i="7"/>
  <c r="K5" i="7"/>
  <c r="I8" i="7"/>
  <c r="I52" i="7"/>
  <c r="K49" i="7"/>
  <c r="O58" i="7"/>
  <c r="U21" i="7"/>
  <c r="W21" i="7" s="1"/>
  <c r="BH130" i="4"/>
  <c r="BH129" i="4"/>
  <c r="BK129" i="4" s="1"/>
  <c r="BH128" i="4"/>
  <c r="BB130" i="4"/>
  <c r="BH136" i="4" s="1"/>
  <c r="BK136" i="4" s="1"/>
  <c r="BB129" i="4"/>
  <c r="BE129" i="4" s="1"/>
  <c r="BD128" i="4"/>
  <c r="BE128" i="4" s="1"/>
  <c r="BB128" i="4"/>
  <c r="AQ130" i="4"/>
  <c r="AL123" i="4"/>
  <c r="AM123" i="4" s="1"/>
  <c r="BJ70" i="4"/>
  <c r="BK63" i="4"/>
  <c r="BJ63" i="4"/>
  <c r="BG63" i="4"/>
  <c r="BD63" i="4"/>
  <c r="BJ56" i="4"/>
  <c r="BK56" i="4" s="1"/>
  <c r="BG56" i="4"/>
  <c r="BG57" i="4" s="1"/>
  <c r="BE56" i="4"/>
  <c r="BD56" i="4"/>
  <c r="BA56" i="4"/>
  <c r="AX56" i="4"/>
  <c r="BG49" i="4"/>
  <c r="BG50" i="4" s="1"/>
  <c r="BH48" i="4"/>
  <c r="BK48" i="4" s="1"/>
  <c r="BH47" i="4"/>
  <c r="BA50" i="4"/>
  <c r="BA49" i="4"/>
  <c r="BB48" i="4"/>
  <c r="BE48" i="4" s="1"/>
  <c r="BB47" i="4"/>
  <c r="AY49" i="4"/>
  <c r="AX49" i="4"/>
  <c r="AU49" i="4"/>
  <c r="AR49" i="4"/>
  <c r="AL79" i="4"/>
  <c r="AL42" i="4"/>
  <c r="AF103" i="4"/>
  <c r="AF101" i="4"/>
  <c r="AG110" i="4"/>
  <c r="AG108" i="4"/>
  <c r="AF110" i="4"/>
  <c r="AF108" i="4"/>
  <c r="AC110" i="4"/>
  <c r="AC108" i="4"/>
  <c r="AF114" i="4"/>
  <c r="AF116" i="4"/>
  <c r="AE116" i="4"/>
  <c r="AD116" i="4"/>
  <c r="AE114" i="4"/>
  <c r="AD114" i="4"/>
  <c r="BG152" i="4"/>
  <c r="BA152" i="4"/>
  <c r="AU152" i="4"/>
  <c r="AO152" i="4"/>
  <c r="AM152" i="4"/>
  <c r="AL152" i="4"/>
  <c r="AJ152" i="4"/>
  <c r="AI152" i="4"/>
  <c r="AG152" i="4"/>
  <c r="AF152" i="4"/>
  <c r="AD152" i="4"/>
  <c r="AC152" i="4"/>
  <c r="AA152" i="4"/>
  <c r="Z152" i="4"/>
  <c r="X152" i="4"/>
  <c r="W152" i="4"/>
  <c r="U152" i="4"/>
  <c r="T152" i="4"/>
  <c r="R152" i="4"/>
  <c r="Q152" i="4"/>
  <c r="O152" i="4"/>
  <c r="N152" i="4"/>
  <c r="L152" i="4"/>
  <c r="K152" i="4"/>
  <c r="I152" i="4"/>
  <c r="H152" i="4"/>
  <c r="F152" i="4"/>
  <c r="E152" i="4"/>
  <c r="BG147" i="4"/>
  <c r="BA147" i="4"/>
  <c r="AU147" i="4"/>
  <c r="AO147" i="4"/>
  <c r="BA145" i="4"/>
  <c r="AU145" i="4"/>
  <c r="AO145" i="4"/>
  <c r="AM145" i="4"/>
  <c r="AL145" i="4"/>
  <c r="AJ145" i="4"/>
  <c r="AI145" i="4"/>
  <c r="AG145" i="4"/>
  <c r="AF145" i="4"/>
  <c r="AD145" i="4"/>
  <c r="AC145" i="4"/>
  <c r="AA145" i="4"/>
  <c r="Z145" i="4"/>
  <c r="X145" i="4"/>
  <c r="W145" i="4"/>
  <c r="U145" i="4"/>
  <c r="T145" i="4"/>
  <c r="R145" i="4"/>
  <c r="Q145" i="4"/>
  <c r="O145" i="4"/>
  <c r="N145" i="4"/>
  <c r="L145" i="4"/>
  <c r="K145" i="4"/>
  <c r="I145" i="4"/>
  <c r="H145" i="4"/>
  <c r="F145" i="4"/>
  <c r="E145" i="4"/>
  <c r="BG140" i="4"/>
  <c r="BA140" i="4"/>
  <c r="AU140" i="4"/>
  <c r="AO140" i="4"/>
  <c r="AU138" i="4"/>
  <c r="AO138" i="4"/>
  <c r="AM138" i="4"/>
  <c r="AL138" i="4"/>
  <c r="AJ138" i="4"/>
  <c r="AI138" i="4"/>
  <c r="AG138" i="4"/>
  <c r="AF138" i="4"/>
  <c r="AD138" i="4"/>
  <c r="AC138" i="4"/>
  <c r="AA138" i="4"/>
  <c r="Z138" i="4"/>
  <c r="X138" i="4"/>
  <c r="W138" i="4"/>
  <c r="U138" i="4"/>
  <c r="T138" i="4"/>
  <c r="R138" i="4"/>
  <c r="Q138" i="4"/>
  <c r="O138" i="4"/>
  <c r="N138" i="4"/>
  <c r="L138" i="4"/>
  <c r="K138" i="4"/>
  <c r="I138" i="4"/>
  <c r="H138" i="4"/>
  <c r="F138" i="4"/>
  <c r="E138" i="4"/>
  <c r="BG133" i="4"/>
  <c r="BA133" i="4"/>
  <c r="AU133" i="4"/>
  <c r="AO133" i="4"/>
  <c r="AO131" i="4"/>
  <c r="AM131" i="4"/>
  <c r="AL131" i="4"/>
  <c r="AJ131" i="4"/>
  <c r="AI131" i="4"/>
  <c r="AG131" i="4"/>
  <c r="AF131" i="4"/>
  <c r="AD131" i="4"/>
  <c r="AC131" i="4"/>
  <c r="AA131" i="4"/>
  <c r="Z131" i="4"/>
  <c r="X131" i="4"/>
  <c r="W131" i="4"/>
  <c r="U131" i="4"/>
  <c r="T131" i="4"/>
  <c r="R131" i="4"/>
  <c r="Q131" i="4"/>
  <c r="O131" i="4"/>
  <c r="N131" i="4"/>
  <c r="L131" i="4"/>
  <c r="K131" i="4"/>
  <c r="I131" i="4"/>
  <c r="H131" i="4"/>
  <c r="F131" i="4"/>
  <c r="E131" i="4"/>
  <c r="AV135" i="4"/>
  <c r="AP128" i="4"/>
  <c r="BG126" i="4"/>
  <c r="BA126" i="4"/>
  <c r="AU126" i="4"/>
  <c r="AO126" i="4"/>
  <c r="AO124" i="4"/>
  <c r="AI124" i="4"/>
  <c r="AG124" i="4"/>
  <c r="AF124" i="4"/>
  <c r="AD124" i="4"/>
  <c r="AC124" i="4"/>
  <c r="AA124" i="4"/>
  <c r="Z124" i="4"/>
  <c r="X124" i="4"/>
  <c r="W124" i="4"/>
  <c r="U124" i="4"/>
  <c r="T124" i="4"/>
  <c r="R124" i="4"/>
  <c r="Q124" i="4"/>
  <c r="O124" i="4"/>
  <c r="N124" i="4"/>
  <c r="L124" i="4"/>
  <c r="K124" i="4"/>
  <c r="I124" i="4"/>
  <c r="H124" i="4"/>
  <c r="F124" i="4"/>
  <c r="E124" i="4"/>
  <c r="AM122" i="4"/>
  <c r="AJ121" i="4"/>
  <c r="AJ124" i="4" s="1"/>
  <c r="AP130" i="4" s="1"/>
  <c r="BG119" i="4"/>
  <c r="BA119" i="4"/>
  <c r="AU119" i="4"/>
  <c r="AO119" i="4"/>
  <c r="BG117" i="4"/>
  <c r="BA117" i="4"/>
  <c r="AU117" i="4"/>
  <c r="AO117" i="4"/>
  <c r="AM117" i="4"/>
  <c r="AL117" i="4"/>
  <c r="AJ117" i="4"/>
  <c r="AI117" i="4"/>
  <c r="AA117" i="4"/>
  <c r="Z117" i="4"/>
  <c r="X117" i="4"/>
  <c r="W117" i="4"/>
  <c r="U117" i="4"/>
  <c r="T117" i="4"/>
  <c r="R117" i="4"/>
  <c r="Q117" i="4"/>
  <c r="O117" i="4"/>
  <c r="N117" i="4"/>
  <c r="L117" i="4"/>
  <c r="K117" i="4"/>
  <c r="I117" i="4"/>
  <c r="H117" i="4"/>
  <c r="F117" i="4"/>
  <c r="E117" i="4"/>
  <c r="AC116" i="4"/>
  <c r="AC117" i="4" s="1"/>
  <c r="AG115" i="4"/>
  <c r="AC114" i="4"/>
  <c r="BG112" i="4"/>
  <c r="BA112" i="4"/>
  <c r="AU112" i="4"/>
  <c r="AO112" i="4"/>
  <c r="AI119" i="4"/>
  <c r="AI126" i="4" s="1"/>
  <c r="AI133" i="4" s="1"/>
  <c r="AI140" i="4" s="1"/>
  <c r="AI147" i="4" s="1"/>
  <c r="K52" i="7" l="1"/>
  <c r="N49" i="7"/>
  <c r="K8" i="7"/>
  <c r="N5" i="7"/>
  <c r="N8" i="7" s="1"/>
  <c r="N44" i="7" s="1"/>
  <c r="T15" i="7"/>
  <c r="AF56" i="7"/>
  <c r="AG56" i="7" s="1"/>
  <c r="AF66" i="7"/>
  <c r="AF36" i="7"/>
  <c r="Z12" i="7"/>
  <c r="AA12" i="7" s="1"/>
  <c r="AC12" i="7" s="1"/>
  <c r="Z73" i="7"/>
  <c r="U14" i="7"/>
  <c r="W14" i="7" s="1"/>
  <c r="W15" i="7" s="1"/>
  <c r="AG65" i="7"/>
  <c r="AG66" i="7" s="1"/>
  <c r="Q51" i="7"/>
  <c r="AA73" i="7"/>
  <c r="AC28" i="7"/>
  <c r="AA29" i="7"/>
  <c r="AG7" i="7"/>
  <c r="AG79" i="7"/>
  <c r="AG80" i="7" s="1"/>
  <c r="AF72" i="7"/>
  <c r="AC73" i="7"/>
  <c r="AG35" i="7"/>
  <c r="AG36" i="7" s="1"/>
  <c r="Z21" i="7"/>
  <c r="Z22" i="7" s="1"/>
  <c r="W22" i="7"/>
  <c r="AF19" i="7"/>
  <c r="AG19" i="7" s="1"/>
  <c r="U22" i="7"/>
  <c r="Q58" i="7"/>
  <c r="O59" i="7"/>
  <c r="BJ128" i="4"/>
  <c r="BK128" i="4" s="1"/>
  <c r="BH135" i="4"/>
  <c r="BJ135" i="4" s="1"/>
  <c r="BK135" i="4" s="1"/>
  <c r="BD47" i="4"/>
  <c r="BD50" i="4" s="1"/>
  <c r="BH54" i="4"/>
  <c r="BJ54" i="4" s="1"/>
  <c r="BJ57" i="4" s="1"/>
  <c r="BJ49" i="4"/>
  <c r="BK49" i="4"/>
  <c r="BJ47" i="4"/>
  <c r="BJ50" i="4" s="1"/>
  <c r="BE49" i="4"/>
  <c r="BD49" i="4"/>
  <c r="AP152" i="4"/>
  <c r="AS129" i="4"/>
  <c r="AV128" i="4"/>
  <c r="AL121" i="4"/>
  <c r="AL124" i="4" s="1"/>
  <c r="AP145" i="4"/>
  <c r="AP124" i="4"/>
  <c r="AV130" i="4" s="1"/>
  <c r="AS130" i="4"/>
  <c r="AU130" i="4" s="1"/>
  <c r="AV129" i="4"/>
  <c r="AP138" i="4"/>
  <c r="AR138" i="4"/>
  <c r="AR128" i="4"/>
  <c r="AS128" i="4" s="1"/>
  <c r="AP131" i="4"/>
  <c r="AV137" i="4" s="1"/>
  <c r="AX135" i="4"/>
  <c r="AY135" i="4"/>
  <c r="AX128" i="4"/>
  <c r="O5" i="7" l="1"/>
  <c r="Q5" i="7"/>
  <c r="O8" i="7"/>
  <c r="O49" i="7"/>
  <c r="N52" i="7"/>
  <c r="N89" i="7" s="1"/>
  <c r="N92" i="7" s="1"/>
  <c r="N94" i="7" s="1"/>
  <c r="N96" i="7" s="1"/>
  <c r="Z14" i="7"/>
  <c r="Z15" i="7" s="1"/>
  <c r="U15" i="7"/>
  <c r="AF12" i="7"/>
  <c r="AG12" i="7" s="1"/>
  <c r="AF28" i="7"/>
  <c r="AF29" i="7" s="1"/>
  <c r="AC29" i="7"/>
  <c r="AG72" i="7"/>
  <c r="AG73" i="7" s="1"/>
  <c r="AF73" i="7"/>
  <c r="T58" i="7"/>
  <c r="T59" i="7" s="1"/>
  <c r="T51" i="7"/>
  <c r="AA21" i="7"/>
  <c r="Q59" i="7"/>
  <c r="AU131" i="4"/>
  <c r="AX130" i="4"/>
  <c r="AY130" i="4" s="1"/>
  <c r="BA130" i="4" s="1"/>
  <c r="BE47" i="4"/>
  <c r="AV145" i="4"/>
  <c r="AV138" i="4"/>
  <c r="BB144" i="4" s="1"/>
  <c r="BK150" i="4" s="1"/>
  <c r="BK54" i="4"/>
  <c r="BK47" i="4"/>
  <c r="BK50" i="4" s="1"/>
  <c r="BE50" i="4"/>
  <c r="AV131" i="4"/>
  <c r="BB137" i="4" s="1"/>
  <c r="BH143" i="4" s="1"/>
  <c r="BK143" i="4" s="1"/>
  <c r="AX131" i="4"/>
  <c r="AS145" i="4"/>
  <c r="AS131" i="4"/>
  <c r="BB136" i="4"/>
  <c r="BH142" i="4" s="1"/>
  <c r="AR131" i="4"/>
  <c r="AR152" i="4"/>
  <c r="AM121" i="4"/>
  <c r="AM124" i="4" s="1"/>
  <c r="AS152" i="4"/>
  <c r="AS138" i="4"/>
  <c r="AS124" i="4"/>
  <c r="BB135" i="4"/>
  <c r="AY129" i="4"/>
  <c r="AV152" i="4"/>
  <c r="AX152" i="4"/>
  <c r="AG114" i="4"/>
  <c r="BE144" i="4"/>
  <c r="BG144" i="4" s="1"/>
  <c r="AY128" i="4"/>
  <c r="AY136" i="4"/>
  <c r="BB142" i="4"/>
  <c r="AY145" i="4"/>
  <c r="AY137" i="4"/>
  <c r="BA137" i="4" s="1"/>
  <c r="AR145" i="4"/>
  <c r="AR124" i="4"/>
  <c r="AR161" i="4" s="1"/>
  <c r="Q49" i="7" l="1"/>
  <c r="O52" i="7"/>
  <c r="T5" i="7"/>
  <c r="T8" i="7" s="1"/>
  <c r="T44" i="7" s="1"/>
  <c r="Q8" i="7"/>
  <c r="U5" i="7"/>
  <c r="AA14" i="7"/>
  <c r="AC14" i="7" s="1"/>
  <c r="U58" i="7"/>
  <c r="W58" i="7" s="1"/>
  <c r="AG28" i="7"/>
  <c r="AG29" i="7" s="1"/>
  <c r="U51" i="7"/>
  <c r="AC21" i="7"/>
  <c r="AA22" i="7"/>
  <c r="BG145" i="4"/>
  <c r="BJ144" i="4"/>
  <c r="BK144" i="4" s="1"/>
  <c r="BD130" i="4"/>
  <c r="BE130" i="4" s="1"/>
  <c r="BG130" i="4" s="1"/>
  <c r="BA131" i="4"/>
  <c r="BE136" i="4"/>
  <c r="BA138" i="4"/>
  <c r="BD137" i="4"/>
  <c r="BE137" i="4" s="1"/>
  <c r="BG137" i="4" s="1"/>
  <c r="AX161" i="4"/>
  <c r="AY152" i="4"/>
  <c r="AX145" i="4"/>
  <c r="AY131" i="4"/>
  <c r="AY138" i="4"/>
  <c r="BD152" i="4"/>
  <c r="BB152" i="4"/>
  <c r="AX138" i="4"/>
  <c r="BE143" i="4"/>
  <c r="BH149" i="4"/>
  <c r="BJ142" i="4"/>
  <c r="BB145" i="4"/>
  <c r="BH151" i="4" s="1"/>
  <c r="BD142" i="4"/>
  <c r="BD145" i="4" s="1"/>
  <c r="BB138" i="4"/>
  <c r="BH144" i="4" s="1"/>
  <c r="BH145" i="4" s="1"/>
  <c r="BD135" i="4"/>
  <c r="W5" i="7" l="1"/>
  <c r="U8" i="7"/>
  <c r="AA15" i="7"/>
  <c r="T49" i="7"/>
  <c r="T52" i="7" s="1"/>
  <c r="T89" i="7" s="1"/>
  <c r="T92" i="7" s="1"/>
  <c r="T94" i="7" s="1"/>
  <c r="T96" i="7" s="1"/>
  <c r="U49" i="7"/>
  <c r="W49" i="7" s="1"/>
  <c r="Q52" i="7"/>
  <c r="U59" i="7"/>
  <c r="AC15" i="7"/>
  <c r="AF14" i="7"/>
  <c r="AF15" i="7" s="1"/>
  <c r="W51" i="7"/>
  <c r="W59" i="7"/>
  <c r="Z58" i="7"/>
  <c r="Z59" i="7" s="1"/>
  <c r="AF21" i="7"/>
  <c r="AF22" i="7" s="1"/>
  <c r="AC22" i="7"/>
  <c r="BD138" i="4"/>
  <c r="BG131" i="4"/>
  <c r="BJ130" i="4"/>
  <c r="BK130" i="4" s="1"/>
  <c r="BG138" i="4"/>
  <c r="BJ137" i="4"/>
  <c r="BK137" i="4" s="1"/>
  <c r="BH152" i="4"/>
  <c r="BJ149" i="4"/>
  <c r="BE135" i="4"/>
  <c r="BE138" i="4" s="1"/>
  <c r="BK142" i="4"/>
  <c r="BJ145" i="4"/>
  <c r="BE142" i="4"/>
  <c r="BE145" i="4" s="1"/>
  <c r="BE152" i="4"/>
  <c r="BK151" i="4"/>
  <c r="U52" i="7" l="1"/>
  <c r="Z49" i="7"/>
  <c r="AA49" i="7" s="1"/>
  <c r="AC49" i="7" s="1"/>
  <c r="AF49" i="7" s="1"/>
  <c r="AG49" i="7" s="1"/>
  <c r="Z5" i="7"/>
  <c r="Z8" i="7" s="1"/>
  <c r="Z44" i="7" s="1"/>
  <c r="AA5" i="7"/>
  <c r="W8" i="7"/>
  <c r="AG21" i="7"/>
  <c r="AG22" i="7" s="1"/>
  <c r="Z51" i="7"/>
  <c r="W52" i="7"/>
  <c r="AA58" i="7"/>
  <c r="AG14" i="7"/>
  <c r="AG15" i="7" s="1"/>
  <c r="BK145" i="4"/>
  <c r="BJ152" i="4"/>
  <c r="BK149" i="4"/>
  <c r="BK152" i="4" s="1"/>
  <c r="AC5" i="7" l="1"/>
  <c r="AA8" i="7"/>
  <c r="AA59" i="7"/>
  <c r="AC58" i="7"/>
  <c r="AA51" i="7"/>
  <c r="Z52" i="7"/>
  <c r="Z89" i="7" s="1"/>
  <c r="AD26" i="4"/>
  <c r="AD27" i="4"/>
  <c r="AG27" i="4" s="1"/>
  <c r="AD28" i="4"/>
  <c r="BG71" i="4"/>
  <c r="BA71" i="4"/>
  <c r="AU71" i="4"/>
  <c r="AO71" i="4"/>
  <c r="AI71" i="4"/>
  <c r="W71" i="4"/>
  <c r="U71" i="4"/>
  <c r="T71" i="4"/>
  <c r="R71" i="4"/>
  <c r="Q71" i="4"/>
  <c r="O71" i="4"/>
  <c r="N71" i="4"/>
  <c r="L71" i="4"/>
  <c r="K71" i="4"/>
  <c r="I71" i="4"/>
  <c r="H71" i="4"/>
  <c r="F71" i="4"/>
  <c r="E71" i="4"/>
  <c r="AD71" i="4"/>
  <c r="Z71" i="4"/>
  <c r="X71" i="4"/>
  <c r="BG66" i="4"/>
  <c r="BA66" i="4"/>
  <c r="AU66" i="4"/>
  <c r="AO66" i="4"/>
  <c r="BG64" i="4"/>
  <c r="BA64" i="4"/>
  <c r="AU64" i="4"/>
  <c r="AO64" i="4"/>
  <c r="AI64" i="4"/>
  <c r="W64" i="4"/>
  <c r="U64" i="4"/>
  <c r="T64" i="4"/>
  <c r="R64" i="4"/>
  <c r="Q64" i="4"/>
  <c r="O64" i="4"/>
  <c r="N64" i="4"/>
  <c r="L64" i="4"/>
  <c r="K64" i="4"/>
  <c r="I64" i="4"/>
  <c r="H64" i="4"/>
  <c r="F64" i="4"/>
  <c r="E64" i="4"/>
  <c r="X64" i="4"/>
  <c r="BG59" i="4"/>
  <c r="BA59" i="4"/>
  <c r="AU59" i="4"/>
  <c r="AO59" i="4"/>
  <c r="BA57" i="4"/>
  <c r="AU57" i="4"/>
  <c r="AO57" i="4"/>
  <c r="AI57" i="4"/>
  <c r="W57" i="4"/>
  <c r="U57" i="4"/>
  <c r="T57" i="4"/>
  <c r="R57" i="4"/>
  <c r="Q57" i="4"/>
  <c r="O57" i="4"/>
  <c r="N57" i="4"/>
  <c r="L57" i="4"/>
  <c r="K57" i="4"/>
  <c r="I57" i="4"/>
  <c r="H57" i="4"/>
  <c r="F57" i="4"/>
  <c r="E57" i="4"/>
  <c r="BG52" i="4"/>
  <c r="BA52" i="4"/>
  <c r="AU52" i="4"/>
  <c r="AO52" i="4"/>
  <c r="AU50" i="4"/>
  <c r="AO50" i="4"/>
  <c r="AI50" i="4"/>
  <c r="W50" i="4"/>
  <c r="U50" i="4"/>
  <c r="T50" i="4"/>
  <c r="R50" i="4"/>
  <c r="Q50" i="4"/>
  <c r="O50" i="4"/>
  <c r="N50" i="4"/>
  <c r="L50" i="4"/>
  <c r="K50" i="4"/>
  <c r="I50" i="4"/>
  <c r="H50" i="4"/>
  <c r="F50" i="4"/>
  <c r="E50" i="4"/>
  <c r="BG45" i="4"/>
  <c r="BA45" i="4"/>
  <c r="AU45" i="4"/>
  <c r="AO45" i="4"/>
  <c r="AO43" i="4"/>
  <c r="AI43" i="4"/>
  <c r="W43" i="4"/>
  <c r="U43" i="4"/>
  <c r="T43" i="4"/>
  <c r="R43" i="4"/>
  <c r="Q43" i="4"/>
  <c r="O43" i="4"/>
  <c r="N43" i="4"/>
  <c r="L43" i="4"/>
  <c r="K43" i="4"/>
  <c r="I43" i="4"/>
  <c r="H43" i="4"/>
  <c r="F43" i="4"/>
  <c r="E43" i="4"/>
  <c r="BG38" i="4"/>
  <c r="BA38" i="4"/>
  <c r="AU38" i="4"/>
  <c r="AO38" i="4"/>
  <c r="BG36" i="4"/>
  <c r="BA36" i="4"/>
  <c r="AU36" i="4"/>
  <c r="AO36" i="4"/>
  <c r="AI36" i="4"/>
  <c r="W36" i="4"/>
  <c r="U36" i="4"/>
  <c r="T36" i="4"/>
  <c r="R36" i="4"/>
  <c r="Q36" i="4"/>
  <c r="O36" i="4"/>
  <c r="N36" i="4"/>
  <c r="L36" i="4"/>
  <c r="K36" i="4"/>
  <c r="I36" i="4"/>
  <c r="H36" i="4"/>
  <c r="F36" i="4"/>
  <c r="E36" i="4"/>
  <c r="BG31" i="4"/>
  <c r="BA31" i="4"/>
  <c r="AU31" i="4"/>
  <c r="AO31" i="4"/>
  <c r="BG106" i="4"/>
  <c r="BA106" i="4"/>
  <c r="AU106" i="4"/>
  <c r="AO106" i="4"/>
  <c r="BG99" i="4"/>
  <c r="BA99" i="4"/>
  <c r="AU99" i="4"/>
  <c r="AO99" i="4"/>
  <c r="BG91" i="4"/>
  <c r="BA91" i="4"/>
  <c r="AU91" i="4"/>
  <c r="AO91" i="4"/>
  <c r="BG83" i="4"/>
  <c r="BA83" i="4"/>
  <c r="AU83" i="4"/>
  <c r="AO83" i="4"/>
  <c r="BG24" i="4"/>
  <c r="BA24" i="4"/>
  <c r="AU24" i="4"/>
  <c r="AO24" i="4"/>
  <c r="BG18" i="4"/>
  <c r="BA18" i="4"/>
  <c r="AU18" i="4"/>
  <c r="AO18" i="4"/>
  <c r="BG11" i="4"/>
  <c r="BA11" i="4"/>
  <c r="AU11" i="4"/>
  <c r="AO11" i="4"/>
  <c r="AI11" i="4"/>
  <c r="AI18" i="4" s="1"/>
  <c r="AI24" i="4" s="1"/>
  <c r="AC11" i="4"/>
  <c r="AC18" i="4" s="1"/>
  <c r="AC24" i="4" s="1"/>
  <c r="AC83" i="4" s="1"/>
  <c r="AC91" i="4" s="1"/>
  <c r="AC99" i="4" s="1"/>
  <c r="AC106" i="4" s="1"/>
  <c r="BG111" i="4"/>
  <c r="BH104" i="4"/>
  <c r="BH96" i="4"/>
  <c r="BH88" i="4"/>
  <c r="BG29" i="4"/>
  <c r="BH23" i="4"/>
  <c r="BH16" i="4"/>
  <c r="BH8" i="4"/>
  <c r="BA111" i="4"/>
  <c r="BB104" i="4"/>
  <c r="BB96" i="4"/>
  <c r="BB88" i="4"/>
  <c r="BA29" i="4"/>
  <c r="BB23" i="4"/>
  <c r="BB16" i="4"/>
  <c r="BB8" i="4"/>
  <c r="AU111" i="4"/>
  <c r="AV104" i="4"/>
  <c r="AV96" i="4"/>
  <c r="AV88" i="4"/>
  <c r="AU29" i="4"/>
  <c r="AV23" i="4"/>
  <c r="AV16" i="4"/>
  <c r="AV8" i="4"/>
  <c r="AO111" i="4"/>
  <c r="AP104" i="4"/>
  <c r="AP96" i="4"/>
  <c r="AP88" i="4"/>
  <c r="AO29" i="4"/>
  <c r="AP23" i="4"/>
  <c r="AP16" i="4"/>
  <c r="AP8" i="4"/>
  <c r="AI111" i="4"/>
  <c r="AJ104" i="4"/>
  <c r="AJ96" i="4"/>
  <c r="AJ88" i="4"/>
  <c r="AI29" i="4"/>
  <c r="AJ23" i="4"/>
  <c r="AJ16" i="4"/>
  <c r="AJ8" i="4"/>
  <c r="AC111" i="4"/>
  <c r="AD110" i="4"/>
  <c r="AD109" i="4"/>
  <c r="AE108" i="4"/>
  <c r="AD108" i="4"/>
  <c r="AD104" i="4"/>
  <c r="AD96" i="4"/>
  <c r="AD88" i="4"/>
  <c r="AD23" i="4"/>
  <c r="AD16" i="4"/>
  <c r="AD8" i="4"/>
  <c r="L13" i="4"/>
  <c r="R20" i="4" s="1"/>
  <c r="X26" i="4" s="1"/>
  <c r="Z26" i="4" s="1"/>
  <c r="AA26" i="4" s="1"/>
  <c r="AC26" i="4" s="1"/>
  <c r="AF26" i="4" s="1"/>
  <c r="AG26" i="4" s="1"/>
  <c r="R21" i="4"/>
  <c r="L15" i="4"/>
  <c r="R22" i="4" s="1"/>
  <c r="AF5" i="7" l="1"/>
  <c r="AF8" i="7" s="1"/>
  <c r="AF44" i="7" s="1"/>
  <c r="AH44" i="7" s="1"/>
  <c r="AC8" i="7"/>
  <c r="Z92" i="7"/>
  <c r="Z94" i="7" s="1"/>
  <c r="Z96" i="7" s="1"/>
  <c r="AC51" i="7"/>
  <c r="AA52" i="7"/>
  <c r="AC59" i="7"/>
  <c r="AF58" i="7"/>
  <c r="BH117" i="4"/>
  <c r="BB117" i="4"/>
  <c r="AD33" i="4"/>
  <c r="AI83" i="4"/>
  <c r="AI91" i="4" s="1"/>
  <c r="AI99" i="4" s="1"/>
  <c r="AI106" i="4" s="1"/>
  <c r="AI31" i="4"/>
  <c r="AI38" i="4" s="1"/>
  <c r="AI45" i="4" s="1"/>
  <c r="AI52" i="4" s="1"/>
  <c r="AI59" i="4" s="1"/>
  <c r="AI66" i="4" s="1"/>
  <c r="AD64" i="4"/>
  <c r="AL71" i="4" s="1"/>
  <c r="Z64" i="4"/>
  <c r="X57" i="4"/>
  <c r="Z43" i="4"/>
  <c r="Z57" i="4"/>
  <c r="X50" i="4"/>
  <c r="X43" i="4"/>
  <c r="BB111" i="4"/>
  <c r="BH111" i="4"/>
  <c r="BH29" i="4"/>
  <c r="BB29" i="4"/>
  <c r="AD111" i="4"/>
  <c r="AV111" i="4"/>
  <c r="AV29" i="4"/>
  <c r="AP29" i="4"/>
  <c r="AP111" i="4"/>
  <c r="AJ111" i="4"/>
  <c r="AL29" i="4"/>
  <c r="AJ29" i="4"/>
  <c r="AD29" i="4"/>
  <c r="AF109" i="4"/>
  <c r="AE110" i="4"/>
  <c r="AG5" i="7" l="1"/>
  <c r="AG8" i="7" s="1"/>
  <c r="AG58" i="7"/>
  <c r="AG59" i="7" s="1"/>
  <c r="AF59" i="7"/>
  <c r="AF51" i="7"/>
  <c r="AC52" i="7"/>
  <c r="BJ117" i="4"/>
  <c r="AR117" i="4"/>
  <c r="AP117" i="4"/>
  <c r="BK117" i="4"/>
  <c r="AV117" i="4"/>
  <c r="AF33" i="4"/>
  <c r="AG33" i="4" s="1"/>
  <c r="AJ71" i="4"/>
  <c r="AA71" i="4"/>
  <c r="AA64" i="4"/>
  <c r="AD57" i="4"/>
  <c r="AD50" i="4"/>
  <c r="BB36" i="4"/>
  <c r="AV47" i="4"/>
  <c r="AV36" i="4"/>
  <c r="AJ36" i="4"/>
  <c r="Z50" i="4"/>
  <c r="BH36" i="4"/>
  <c r="AP36" i="4"/>
  <c r="AA50" i="4"/>
  <c r="AA43" i="4"/>
  <c r="AS111" i="4"/>
  <c r="AR29" i="4"/>
  <c r="AR111" i="4"/>
  <c r="AL111" i="4"/>
  <c r="AF111" i="4"/>
  <c r="AS29" i="4"/>
  <c r="AM111" i="4"/>
  <c r="AG109" i="4"/>
  <c r="AG111" i="4" s="1"/>
  <c r="AG51" i="7" l="1"/>
  <c r="AG52" i="7" s="1"/>
  <c r="AF52" i="7"/>
  <c r="AF89" i="7" s="1"/>
  <c r="AS117" i="4"/>
  <c r="AY117" i="4"/>
  <c r="BB131" i="4"/>
  <c r="BH137" i="4" s="1"/>
  <c r="AX117" i="4"/>
  <c r="AM71" i="4"/>
  <c r="AJ64" i="4"/>
  <c r="AF71" i="4"/>
  <c r="AC71" i="4"/>
  <c r="AC64" i="4"/>
  <c r="BK36" i="4"/>
  <c r="AM36" i="4"/>
  <c r="AJ57" i="4"/>
  <c r="AR43" i="4"/>
  <c r="AR79" i="4" s="1"/>
  <c r="AV48" i="4"/>
  <c r="BH49" i="4"/>
  <c r="BH50" i="4" s="1"/>
  <c r="BJ36" i="4"/>
  <c r="AL36" i="4"/>
  <c r="AP43" i="4"/>
  <c r="AV49" i="4" s="1"/>
  <c r="AX47" i="4"/>
  <c r="AY47" i="4" s="1"/>
  <c r="AR36" i="4"/>
  <c r="BB49" i="4"/>
  <c r="AS36" i="4"/>
  <c r="AA57" i="4"/>
  <c r="AF50" i="4"/>
  <c r="AC50" i="4"/>
  <c r="AF43" i="4"/>
  <c r="AC43" i="4"/>
  <c r="AC33" i="4"/>
  <c r="BK111" i="4"/>
  <c r="BJ111" i="4"/>
  <c r="AM29" i="4"/>
  <c r="BD111" i="4"/>
  <c r="BE111" i="4"/>
  <c r="AF92" i="7" l="1"/>
  <c r="AF94" i="7" s="1"/>
  <c r="AF96" i="7" s="1"/>
  <c r="BH55" i="4"/>
  <c r="BB50" i="4"/>
  <c r="BH56" i="4" s="1"/>
  <c r="BD131" i="4"/>
  <c r="BD161" i="4" s="1"/>
  <c r="BH131" i="4"/>
  <c r="AS43" i="4"/>
  <c r="AR71" i="4"/>
  <c r="AL64" i="4"/>
  <c r="AM57" i="4"/>
  <c r="AL57" i="4"/>
  <c r="AF64" i="4"/>
  <c r="AP71" i="4"/>
  <c r="AS71" i="4"/>
  <c r="AR64" i="4"/>
  <c r="AP64" i="4"/>
  <c r="BB54" i="4"/>
  <c r="AY48" i="4"/>
  <c r="BB55" i="4"/>
  <c r="AV50" i="4"/>
  <c r="BB56" i="4" s="1"/>
  <c r="AF57" i="4"/>
  <c r="AC57" i="4"/>
  <c r="BJ29" i="4"/>
  <c r="BK29" i="4"/>
  <c r="BK55" i="4" l="1"/>
  <c r="BK57" i="4" s="1"/>
  <c r="BH57" i="4"/>
  <c r="BH138" i="4"/>
  <c r="BJ138" i="4"/>
  <c r="BE131" i="4"/>
  <c r="BJ131" i="4"/>
  <c r="BK131" i="4"/>
  <c r="BH62" i="4"/>
  <c r="BK62" i="4" s="1"/>
  <c r="BE55" i="4"/>
  <c r="BH61" i="4"/>
  <c r="AM64" i="4"/>
  <c r="AS64" i="4"/>
  <c r="AV71" i="4"/>
  <c r="AX71" i="4"/>
  <c r="AG71" i="4"/>
  <c r="AG64" i="4"/>
  <c r="BB57" i="4"/>
  <c r="BH63" i="4" s="1"/>
  <c r="AY50" i="4"/>
  <c r="AX50" i="4"/>
  <c r="AX79" i="4" s="1"/>
  <c r="AG50" i="4"/>
  <c r="BJ161" i="4" l="1"/>
  <c r="BK138" i="4"/>
  <c r="BH64" i="4"/>
  <c r="BJ61" i="4"/>
  <c r="BJ64" i="4" s="1"/>
  <c r="AY71" i="4"/>
  <c r="AG57" i="4"/>
  <c r="BD54" i="4"/>
  <c r="BK61" i="4" l="1"/>
  <c r="BK64" i="4" s="1"/>
  <c r="BD57" i="4"/>
  <c r="BD79" i="4" s="1"/>
  <c r="BE54" i="4"/>
  <c r="BE57" i="4" s="1"/>
  <c r="X28" i="4" l="1"/>
  <c r="AD35" i="4" s="1"/>
  <c r="X27" i="4"/>
  <c r="W111" i="4"/>
  <c r="X104" i="4"/>
  <c r="X96" i="4"/>
  <c r="X88" i="4"/>
  <c r="Q111" i="4"/>
  <c r="O111" i="4"/>
  <c r="N111" i="4"/>
  <c r="L111" i="4"/>
  <c r="K111" i="4"/>
  <c r="I111" i="4"/>
  <c r="H111" i="4"/>
  <c r="F111" i="4"/>
  <c r="E111" i="4"/>
  <c r="R111" i="4"/>
  <c r="AF35" i="4" l="1"/>
  <c r="AG35" i="4" s="1"/>
  <c r="Z28" i="4"/>
  <c r="AA28" i="4" s="1"/>
  <c r="AA27" i="4"/>
  <c r="T111" i="4"/>
  <c r="AC28" i="4" l="1"/>
  <c r="AY29" i="4"/>
  <c r="AX29" i="4"/>
  <c r="AF28" i="4"/>
  <c r="AG28" i="4" s="1"/>
  <c r="AJ40" i="4"/>
  <c r="AG34" i="4"/>
  <c r="AF29" i="4"/>
  <c r="AC29" i="4"/>
  <c r="U111" i="4"/>
  <c r="AL40" i="4" l="1"/>
  <c r="AG29" i="4"/>
  <c r="AA29" i="4"/>
  <c r="Z29" i="4"/>
  <c r="X29" i="4"/>
  <c r="W29" i="4"/>
  <c r="X23" i="4"/>
  <c r="X16" i="4"/>
  <c r="X8" i="4"/>
  <c r="R29" i="4"/>
  <c r="Q29" i="4"/>
  <c r="O29" i="4"/>
  <c r="N29" i="4"/>
  <c r="L29" i="4"/>
  <c r="K29" i="4"/>
  <c r="I29" i="4"/>
  <c r="H29" i="4"/>
  <c r="F29" i="4"/>
  <c r="E29" i="4"/>
  <c r="T29" i="4"/>
  <c r="R102" i="4"/>
  <c r="R103" i="4"/>
  <c r="R101" i="4"/>
  <c r="H86" i="4"/>
  <c r="I86" i="4" s="1"/>
  <c r="K86" i="4" s="1"/>
  <c r="N86" i="4" s="1"/>
  <c r="O86" i="4" s="1"/>
  <c r="Q86" i="4" s="1"/>
  <c r="T86" i="4" s="1"/>
  <c r="U86" i="4" s="1"/>
  <c r="W86" i="4" s="1"/>
  <c r="Z86" i="4" s="1"/>
  <c r="AA86" i="4" s="1"/>
  <c r="AC86" i="4" s="1"/>
  <c r="T21" i="4"/>
  <c r="U21" i="4" s="1"/>
  <c r="W21" i="4" s="1"/>
  <c r="N14" i="4"/>
  <c r="O14" i="4" s="1"/>
  <c r="Q14" i="4" s="1"/>
  <c r="T14" i="4" s="1"/>
  <c r="U14" i="4" s="1"/>
  <c r="W14" i="4" s="1"/>
  <c r="Z14" i="4" s="1"/>
  <c r="H6" i="4"/>
  <c r="I6" i="4" s="1"/>
  <c r="K6" i="4" s="1"/>
  <c r="T22" i="4"/>
  <c r="T20" i="4"/>
  <c r="X36" i="4" l="1"/>
  <c r="AM40" i="4"/>
  <c r="AD36" i="4"/>
  <c r="BE29" i="4"/>
  <c r="BD29" i="4"/>
  <c r="AF86" i="4"/>
  <c r="AG86" i="4" s="1"/>
  <c r="S101" i="4"/>
  <c r="X108" i="4"/>
  <c r="Z108" i="4" s="1"/>
  <c r="S103" i="4"/>
  <c r="T103" i="4" s="1"/>
  <c r="U103" i="4" s="1"/>
  <c r="W103" i="4" s="1"/>
  <c r="Z103" i="4" s="1"/>
  <c r="X110" i="4"/>
  <c r="Z110" i="4" s="1"/>
  <c r="S102" i="4"/>
  <c r="T102" i="4" s="1"/>
  <c r="U102" i="4" s="1"/>
  <c r="W102" i="4" s="1"/>
  <c r="Z102" i="4" s="1"/>
  <c r="X109" i="4"/>
  <c r="Z21" i="4"/>
  <c r="AA21" i="4" s="1"/>
  <c r="AC21" i="4" s="1"/>
  <c r="AF21" i="4" s="1"/>
  <c r="AG21" i="4" s="1"/>
  <c r="AA14" i="4"/>
  <c r="AC14" i="4" s="1"/>
  <c r="AF14" i="4" s="1"/>
  <c r="AG14" i="4" s="1"/>
  <c r="U29" i="4"/>
  <c r="M94" i="4"/>
  <c r="N94" i="4" s="1"/>
  <c r="O94" i="4" s="1"/>
  <c r="Q94" i="4" s="1"/>
  <c r="T94" i="4" s="1"/>
  <c r="U94" i="4" s="1"/>
  <c r="W94" i="4" s="1"/>
  <c r="Z94" i="4" s="1"/>
  <c r="AA94" i="4" s="1"/>
  <c r="AC94" i="4" s="1"/>
  <c r="N6" i="4"/>
  <c r="O6" i="4" s="1"/>
  <c r="Q6" i="4" s="1"/>
  <c r="R104" i="4"/>
  <c r="Q104" i="4"/>
  <c r="R96" i="4"/>
  <c r="R88" i="4"/>
  <c r="O104" i="4"/>
  <c r="N104" i="4"/>
  <c r="L104" i="4"/>
  <c r="K104" i="4"/>
  <c r="I104" i="4"/>
  <c r="H104" i="4"/>
  <c r="F104" i="4"/>
  <c r="E104" i="4"/>
  <c r="AD117" i="4" l="1"/>
  <c r="AP47" i="4"/>
  <c r="AM41" i="4"/>
  <c r="AJ43" i="4"/>
  <c r="AP49" i="4" s="1"/>
  <c r="Z36" i="4"/>
  <c r="AG43" i="4"/>
  <c r="AD43" i="4"/>
  <c r="AF94" i="4"/>
  <c r="AG94" i="4" s="1"/>
  <c r="Y110" i="4"/>
  <c r="AA110" i="4"/>
  <c r="AA108" i="4"/>
  <c r="T101" i="4"/>
  <c r="T104" i="4" s="1"/>
  <c r="Y108" i="4"/>
  <c r="Z109" i="4"/>
  <c r="X111" i="4"/>
  <c r="AA103" i="4"/>
  <c r="AC103" i="4" s="1"/>
  <c r="T6" i="4"/>
  <c r="U6" i="4" s="1"/>
  <c r="W6" i="4" s="1"/>
  <c r="AG116" i="4" l="1"/>
  <c r="AF117" i="4"/>
  <c r="AC35" i="4"/>
  <c r="AA36" i="4"/>
  <c r="AM42" i="4"/>
  <c r="AL43" i="4"/>
  <c r="AS48" i="4"/>
  <c r="AV54" i="4"/>
  <c r="AS49" i="4"/>
  <c r="AJ50" i="4"/>
  <c r="AP50" i="4"/>
  <c r="AV56" i="4" s="1"/>
  <c r="AR47" i="4"/>
  <c r="AG103" i="4"/>
  <c r="U101" i="4"/>
  <c r="W101" i="4" s="1"/>
  <c r="AA109" i="4"/>
  <c r="AA111" i="4" s="1"/>
  <c r="Z111" i="4"/>
  <c r="Z6" i="4"/>
  <c r="AA6" i="4" s="1"/>
  <c r="AC6" i="4" s="1"/>
  <c r="AF6" i="4" s="1"/>
  <c r="AG6" i="4" s="1"/>
  <c r="U22" i="4"/>
  <c r="W22" i="4" s="1"/>
  <c r="R23" i="4"/>
  <c r="Q23" i="4"/>
  <c r="R16" i="4"/>
  <c r="R8" i="4"/>
  <c r="O23" i="4"/>
  <c r="N23" i="4"/>
  <c r="L23" i="4"/>
  <c r="K23" i="4"/>
  <c r="I23" i="4"/>
  <c r="H23" i="4"/>
  <c r="F23" i="4"/>
  <c r="E23" i="4"/>
  <c r="AG117" i="4" l="1"/>
  <c r="AY56" i="4"/>
  <c r="AY55" i="4"/>
  <c r="BB61" i="4"/>
  <c r="AR50" i="4"/>
  <c r="AM50" i="4"/>
  <c r="AS47" i="4"/>
  <c r="AS50" i="4" s="1"/>
  <c r="AP57" i="4"/>
  <c r="AV57" i="4"/>
  <c r="BB63" i="4" s="1"/>
  <c r="AX54" i="4"/>
  <c r="AX57" i="4" s="1"/>
  <c r="AC36" i="4"/>
  <c r="AL50" i="4"/>
  <c r="AM43" i="4"/>
  <c r="AY36" i="4"/>
  <c r="AX36" i="4"/>
  <c r="AX111" i="4"/>
  <c r="AY111" i="4"/>
  <c r="U104" i="4"/>
  <c r="Z101" i="4"/>
  <c r="Z104" i="4" s="1"/>
  <c r="AA102" i="4"/>
  <c r="W104" i="4"/>
  <c r="Z22" i="4"/>
  <c r="T23" i="4"/>
  <c r="U20" i="4"/>
  <c r="F87" i="4"/>
  <c r="F85" i="4"/>
  <c r="BE117" i="4" l="1"/>
  <c r="BD117" i="4"/>
  <c r="AS57" i="4"/>
  <c r="AR57" i="4"/>
  <c r="BK69" i="4"/>
  <c r="BE63" i="4"/>
  <c r="BB64" i="4"/>
  <c r="BH70" i="4" s="1"/>
  <c r="BK70" i="4" s="1"/>
  <c r="BD61" i="4"/>
  <c r="BD64" i="4" s="1"/>
  <c r="BH68" i="4"/>
  <c r="BE62" i="4"/>
  <c r="AY54" i="4"/>
  <c r="AY57" i="4" s="1"/>
  <c r="AV64" i="4"/>
  <c r="AX64" i="4"/>
  <c r="AF36" i="4"/>
  <c r="BJ79" i="4"/>
  <c r="AA101" i="4"/>
  <c r="AC101" i="4" s="1"/>
  <c r="AC102" i="4"/>
  <c r="U23" i="4"/>
  <c r="W20" i="4"/>
  <c r="AA22" i="4"/>
  <c r="AC22" i="4" s="1"/>
  <c r="BL79" i="4" l="1"/>
  <c r="AF22" i="4"/>
  <c r="AG22" i="4" s="1"/>
  <c r="BE61" i="4"/>
  <c r="BE64" i="4" s="1"/>
  <c r="BH71" i="4"/>
  <c r="BJ68" i="4"/>
  <c r="AY64" i="4"/>
  <c r="BB71" i="4"/>
  <c r="BD71" i="4"/>
  <c r="AG36" i="4"/>
  <c r="AC104" i="4"/>
  <c r="AA104" i="4"/>
  <c r="AG101" i="4"/>
  <c r="AF102" i="4"/>
  <c r="AF104" i="4" s="1"/>
  <c r="Z20" i="4"/>
  <c r="Z23" i="4" s="1"/>
  <c r="W23" i="4"/>
  <c r="E176" i="4"/>
  <c r="H176" i="4" s="1"/>
  <c r="G85" i="4" s="1"/>
  <c r="E177" i="4"/>
  <c r="H177" i="4" s="1"/>
  <c r="G87" i="4" s="1"/>
  <c r="M95" i="4"/>
  <c r="M93" i="4"/>
  <c r="N93" i="4" s="1"/>
  <c r="F88" i="4"/>
  <c r="L88" i="4"/>
  <c r="L96" i="4"/>
  <c r="N15" i="4"/>
  <c r="O15" i="4" s="1"/>
  <c r="Q15" i="4" s="1"/>
  <c r="T15" i="4" s="1"/>
  <c r="N13" i="4"/>
  <c r="O13" i="4" s="1"/>
  <c r="G8" i="4"/>
  <c r="E8" i="4"/>
  <c r="F8" i="4"/>
  <c r="L16" i="4"/>
  <c r="H7" i="4"/>
  <c r="I7" i="4" s="1"/>
  <c r="K7" i="4" s="1"/>
  <c r="H5" i="4"/>
  <c r="K96" i="4"/>
  <c r="I96" i="4"/>
  <c r="H96" i="4"/>
  <c r="F96" i="4"/>
  <c r="E96" i="4"/>
  <c r="E88" i="4"/>
  <c r="L8" i="4"/>
  <c r="K16" i="4"/>
  <c r="I16" i="4"/>
  <c r="E16" i="4"/>
  <c r="F16" i="4"/>
  <c r="H16" i="4"/>
  <c r="BK68" i="4" l="1"/>
  <c r="BK71" i="4" s="1"/>
  <c r="BJ71" i="4"/>
  <c r="BE71" i="4"/>
  <c r="BE36" i="4"/>
  <c r="BD36" i="4"/>
  <c r="AG102" i="4"/>
  <c r="AA20" i="4"/>
  <c r="N95" i="4"/>
  <c r="O95" i="4" s="1"/>
  <c r="Q95" i="4" s="1"/>
  <c r="H87" i="4"/>
  <c r="I87" i="4" s="1"/>
  <c r="K87" i="4" s="1"/>
  <c r="Q13" i="4"/>
  <c r="H85" i="4"/>
  <c r="O93" i="4"/>
  <c r="H8" i="4"/>
  <c r="H79" i="4" s="1"/>
  <c r="N16" i="4"/>
  <c r="N7" i="4"/>
  <c r="O7" i="4" s="1"/>
  <c r="G88" i="4"/>
  <c r="I5" i="4"/>
  <c r="M96" i="4"/>
  <c r="O16" i="4"/>
  <c r="AG104" i="4" l="1"/>
  <c r="AA23" i="4"/>
  <c r="AC20" i="4"/>
  <c r="H88" i="4"/>
  <c r="H161" i="4" s="1"/>
  <c r="I85" i="4"/>
  <c r="K85" i="4" s="1"/>
  <c r="N85" i="4" s="1"/>
  <c r="N87" i="4"/>
  <c r="O87" i="4" s="1"/>
  <c r="Q87" i="4" s="1"/>
  <c r="T95" i="4"/>
  <c r="U95" i="4" s="1"/>
  <c r="W95" i="4" s="1"/>
  <c r="Z95" i="4" s="1"/>
  <c r="AA95" i="4" s="1"/>
  <c r="AC95" i="4" s="1"/>
  <c r="AF95" i="4" s="1"/>
  <c r="Q7" i="4"/>
  <c r="T7" i="4" s="1"/>
  <c r="T13" i="4"/>
  <c r="T16" i="4" s="1"/>
  <c r="Q16" i="4"/>
  <c r="O96" i="4"/>
  <c r="Q93" i="4"/>
  <c r="N96" i="4"/>
  <c r="U15" i="4"/>
  <c r="W15" i="4" s="1"/>
  <c r="Z15" i="4" s="1"/>
  <c r="K5" i="4"/>
  <c r="I8" i="4"/>
  <c r="AF20" i="4" l="1"/>
  <c r="AG20" i="4" s="1"/>
  <c r="AL104" i="4"/>
  <c r="AI104" i="4"/>
  <c r="AG95" i="4"/>
  <c r="AC23" i="4"/>
  <c r="AA15" i="4"/>
  <c r="AC15" i="4" s="1"/>
  <c r="AF15" i="4" s="1"/>
  <c r="AG15" i="4" s="1"/>
  <c r="I88" i="4"/>
  <c r="O85" i="4"/>
  <c r="Q85" i="4" s="1"/>
  <c r="T85" i="4" s="1"/>
  <c r="H164" i="4"/>
  <c r="H166" i="4" s="1"/>
  <c r="U13" i="4"/>
  <c r="T87" i="4"/>
  <c r="U87" i="4" s="1"/>
  <c r="W87" i="4" s="1"/>
  <c r="T93" i="4"/>
  <c r="T96" i="4" s="1"/>
  <c r="Q96" i="4"/>
  <c r="U7" i="4"/>
  <c r="W7" i="4" s="1"/>
  <c r="Z7" i="4" s="1"/>
  <c r="N5" i="4"/>
  <c r="N8" i="4" s="1"/>
  <c r="N79" i="4" s="1"/>
  <c r="K8" i="4"/>
  <c r="K88" i="4"/>
  <c r="N88" i="4"/>
  <c r="N161" i="4" s="1"/>
  <c r="AF23" i="4" l="1"/>
  <c r="AM104" i="4"/>
  <c r="Z87" i="4"/>
  <c r="AA87" i="4" s="1"/>
  <c r="AC87" i="4" s="1"/>
  <c r="AF87" i="4" s="1"/>
  <c r="AA7" i="4"/>
  <c r="AC7" i="4" s="1"/>
  <c r="AF7" i="4" s="1"/>
  <c r="AG7" i="4" s="1"/>
  <c r="U16" i="4"/>
  <c r="W13" i="4"/>
  <c r="Z13" i="4" s="1"/>
  <c r="T88" i="4"/>
  <c r="T161" i="4" s="1"/>
  <c r="Q88" i="4"/>
  <c r="U93" i="4"/>
  <c r="U85" i="4"/>
  <c r="N164" i="4"/>
  <c r="O88" i="4"/>
  <c r="O5" i="4"/>
  <c r="AR104" i="4" l="1"/>
  <c r="AO104" i="4"/>
  <c r="AG23" i="4"/>
  <c r="AG87" i="4"/>
  <c r="U96" i="4"/>
  <c r="W93" i="4"/>
  <c r="Z93" i="4" s="1"/>
  <c r="U88" i="4"/>
  <c r="W85" i="4"/>
  <c r="W16" i="4"/>
  <c r="Z16" i="4"/>
  <c r="N166" i="4"/>
  <c r="O8" i="4"/>
  <c r="Q5" i="4"/>
  <c r="T5" i="4" s="1"/>
  <c r="AI23" i="4" l="1"/>
  <c r="AL23" i="4"/>
  <c r="W88" i="4"/>
  <c r="Z85" i="4"/>
  <c r="Z88" i="4" s="1"/>
  <c r="W96" i="4"/>
  <c r="Z96" i="4"/>
  <c r="AA13" i="4"/>
  <c r="N168" i="4"/>
  <c r="T8" i="4"/>
  <c r="T79" i="4" s="1"/>
  <c r="Q8" i="4"/>
  <c r="U5" i="4"/>
  <c r="AS104" i="4" l="1"/>
  <c r="AA16" i="4"/>
  <c r="AC13" i="4"/>
  <c r="AF13" i="4" s="1"/>
  <c r="AG13" i="4" s="1"/>
  <c r="Z161" i="4"/>
  <c r="AA93" i="4"/>
  <c r="AA85" i="4"/>
  <c r="U8" i="4"/>
  <c r="W5" i="4"/>
  <c r="Z5" i="4" s="1"/>
  <c r="T164" i="4"/>
  <c r="AX104" i="4" l="1"/>
  <c r="AU104" i="4"/>
  <c r="AM23" i="4"/>
  <c r="AC16" i="4"/>
  <c r="AF16" i="4"/>
  <c r="AA88" i="4"/>
  <c r="AC85" i="4"/>
  <c r="AF85" i="4" s="1"/>
  <c r="AA96" i="4"/>
  <c r="AC93" i="4"/>
  <c r="AF93" i="4" s="1"/>
  <c r="W8" i="4"/>
  <c r="Z8" i="4"/>
  <c r="T166" i="4"/>
  <c r="AO23" i="4" l="1"/>
  <c r="AR23" i="4"/>
  <c r="AC88" i="4"/>
  <c r="AF88" i="4"/>
  <c r="AF96" i="4"/>
  <c r="AF161" i="4" s="1"/>
  <c r="AH161" i="4" s="1"/>
  <c r="AC96" i="4"/>
  <c r="Z79" i="4"/>
  <c r="AA5" i="4"/>
  <c r="T168" i="4"/>
  <c r="AY104" i="4" l="1"/>
  <c r="Z164" i="4"/>
  <c r="Z166" i="4" s="1"/>
  <c r="AG16" i="4"/>
  <c r="AG85" i="4"/>
  <c r="AA8" i="4"/>
  <c r="AC5" i="4"/>
  <c r="AG93" i="4"/>
  <c r="AF5" i="4" l="1"/>
  <c r="AG5" i="4" s="1"/>
  <c r="AS23" i="4"/>
  <c r="BD104" i="4"/>
  <c r="BA104" i="4"/>
  <c r="AU23" i="4"/>
  <c r="AX23" i="4"/>
  <c r="AG96" i="4"/>
  <c r="AL16" i="4"/>
  <c r="AI16" i="4"/>
  <c r="AG88" i="4"/>
  <c r="AC8" i="4"/>
  <c r="Z168" i="4"/>
  <c r="AF8" i="4" l="1"/>
  <c r="AF79" i="4" s="1"/>
  <c r="AF164" i="4" s="1"/>
  <c r="AI88" i="4"/>
  <c r="AL88" i="4"/>
  <c r="AL96" i="4"/>
  <c r="AI96" i="4"/>
  <c r="AF166" i="4" l="1"/>
  <c r="AH164" i="4"/>
  <c r="AM88" i="4"/>
  <c r="BE104" i="4"/>
  <c r="AY23" i="4"/>
  <c r="AM16" i="4"/>
  <c r="AG8" i="4"/>
  <c r="AL161" i="4"/>
  <c r="AF168" i="4" l="1"/>
  <c r="AH168" i="4" s="1"/>
  <c r="AH166" i="4"/>
  <c r="AO88" i="4"/>
  <c r="BJ104" i="4"/>
  <c r="BG104" i="4"/>
  <c r="BA23" i="4"/>
  <c r="BD23" i="4"/>
  <c r="AM96" i="4"/>
  <c r="AO16" i="4"/>
  <c r="AR16" i="4"/>
  <c r="AI8" i="4"/>
  <c r="AL8" i="4"/>
  <c r="AL164" i="4" s="1"/>
  <c r="AL166" i="4" s="1"/>
  <c r="AL168" i="4" s="1"/>
  <c r="AR88" i="4" l="1"/>
  <c r="BK104" i="4"/>
  <c r="AO96" i="4"/>
  <c r="AR96" i="4"/>
  <c r="BE23" i="4" l="1"/>
  <c r="AS16" i="4"/>
  <c r="AS88" i="4"/>
  <c r="AM8" i="4"/>
  <c r="BG23" i="4" l="1"/>
  <c r="BJ23" i="4"/>
  <c r="AS96" i="4"/>
  <c r="AU88" i="4"/>
  <c r="AX88" i="4"/>
  <c r="AU16" i="4"/>
  <c r="AX16" i="4"/>
  <c r="AO8" i="4"/>
  <c r="AR8" i="4"/>
  <c r="AR164" i="4" s="1"/>
  <c r="AR166" i="4" s="1"/>
  <c r="AR168" i="4" s="1"/>
  <c r="BK23" i="4" l="1"/>
  <c r="AY88" i="4"/>
  <c r="AU96" i="4"/>
  <c r="AX96" i="4"/>
  <c r="BA88" i="4" l="1"/>
  <c r="AY16" i="4"/>
  <c r="AS8" i="4"/>
  <c r="BD88" i="4" l="1"/>
  <c r="AY96" i="4"/>
  <c r="BA16" i="4"/>
  <c r="BD16" i="4"/>
  <c r="AU8" i="4"/>
  <c r="AX8" i="4"/>
  <c r="AX164" i="4" s="1"/>
  <c r="AX166" i="4" s="1"/>
  <c r="AX168" i="4" s="1"/>
  <c r="BE88" i="4" l="1"/>
  <c r="BA96" i="4"/>
  <c r="BD96" i="4"/>
  <c r="BG88" i="4" l="1"/>
  <c r="BE16" i="4"/>
  <c r="AY8" i="4"/>
  <c r="BJ88" i="4" l="1"/>
  <c r="BE96" i="4"/>
  <c r="BG16" i="4"/>
  <c r="BJ16" i="4"/>
  <c r="BA8" i="4"/>
  <c r="BD8" i="4"/>
  <c r="BD164" i="4" s="1"/>
  <c r="BD166" i="4" s="1"/>
  <c r="BD168" i="4" s="1"/>
  <c r="BK88" i="4" l="1"/>
  <c r="BK16" i="4"/>
  <c r="BG96" i="4"/>
  <c r="BJ96" i="4"/>
  <c r="BE8" i="4" l="1"/>
  <c r="BK96" i="4"/>
  <c r="BJ8" i="4" l="1"/>
  <c r="BJ164" i="4" s="1"/>
  <c r="BJ166" i="4" s="1"/>
  <c r="BJ168" i="4" s="1"/>
  <c r="BG8" i="4"/>
  <c r="BK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AL123" authorId="0" shapeId="0" xr:uid="{98A88EE1-04BE-43C8-A879-FDFCECFAAF46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amount should be include in the determination of revenue requirement. Therefore no type of adjustment required.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G4" authorId="0" shapeId="0" xr:uid="{CC44160D-3EE1-42B8-BAAB-91D0ADE4FD9B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based on 2023 proposed test year additions will give us a total of 12,301,005 in CCA but using the DSP proposed additions there will approximately be only 10,905,252 in CCA that we will get so therefore we need an adjustment of $2,181,050 over 5 years which average to be 279,150 per year</t>
        </r>
      </text>
    </comment>
  </commentList>
</comments>
</file>

<file path=xl/sharedStrings.xml><?xml version="1.0" encoding="utf-8"?>
<sst xmlns="http://schemas.openxmlformats.org/spreadsheetml/2006/main" count="1666" uniqueCount="60">
  <si>
    <t>Additions</t>
  </si>
  <si>
    <t>CCA Class</t>
  </si>
  <si>
    <t>Addition</t>
  </si>
  <si>
    <t>Opening</t>
  </si>
  <si>
    <t>CCA</t>
  </si>
  <si>
    <t>Ending</t>
  </si>
  <si>
    <t>2018 - OLD</t>
  </si>
  <si>
    <t>2019 - OLD</t>
  </si>
  <si>
    <t xml:space="preserve">Total </t>
  </si>
  <si>
    <t>2018 - AIIP</t>
  </si>
  <si>
    <t>2019 -AIIP</t>
  </si>
  <si>
    <t>AIIP</t>
  </si>
  <si>
    <t>Rate</t>
  </si>
  <si>
    <t>CCA Totals</t>
  </si>
  <si>
    <t>SUM OF CCA OLD RULES</t>
  </si>
  <si>
    <t>SUM OF CCA NEW RULES</t>
  </si>
  <si>
    <t>INCREASE IN CCA</t>
  </si>
  <si>
    <t>2018 - Note 1</t>
  </si>
  <si>
    <t>2018 Tax Return Additions in each class noted above</t>
  </si>
  <si>
    <t>% qualfying</t>
  </si>
  <si>
    <t>Test Yr Add's</t>
  </si>
  <si>
    <t>Est. of Qualifying adds'</t>
  </si>
  <si>
    <t>TAX IMPACT</t>
  </si>
  <si>
    <t>1b</t>
  </si>
  <si>
    <t>Gross-up</t>
  </si>
  <si>
    <t>2020 - OLD</t>
  </si>
  <si>
    <t>2021 - OLD</t>
  </si>
  <si>
    <t>2020 -AIIP</t>
  </si>
  <si>
    <t>2021 -AIIP</t>
  </si>
  <si>
    <t>2027 - OLD</t>
  </si>
  <si>
    <t>2026 - OLD</t>
  </si>
  <si>
    <t>2025 - OLD</t>
  </si>
  <si>
    <t>2024 - OLD</t>
  </si>
  <si>
    <t>2023 - OLD</t>
  </si>
  <si>
    <t>2022 - OLD</t>
  </si>
  <si>
    <t>Totals Year End 2022</t>
  </si>
  <si>
    <t>2022 - AIIP</t>
  </si>
  <si>
    <t>2023 - AIIP</t>
  </si>
  <si>
    <t>2024 - AIIP</t>
  </si>
  <si>
    <t>2025 - AIIP</t>
  </si>
  <si>
    <t>2026 - AIIP</t>
  </si>
  <si>
    <t>2027 - AIIP</t>
  </si>
  <si>
    <t>5 Year Average</t>
  </si>
  <si>
    <t>Adjustment to Accounting Income</t>
  </si>
  <si>
    <t>Accelerated CCA no phase out</t>
  </si>
  <si>
    <t>CCA Adjustment</t>
  </si>
  <si>
    <t>Accelerated CCA phase out</t>
  </si>
  <si>
    <t>2023 - Phase out</t>
  </si>
  <si>
    <t>2024 - Phase Out</t>
  </si>
  <si>
    <t>2025 - Phase Out</t>
  </si>
  <si>
    <t>2026 - Phase Out</t>
  </si>
  <si>
    <t>2027 - Phase Out</t>
  </si>
  <si>
    <t>2024 - No Phase Out</t>
  </si>
  <si>
    <t>2025 - No Phase Out</t>
  </si>
  <si>
    <t>2026 - No Phase Out</t>
  </si>
  <si>
    <t>2027 - No Phase Out</t>
  </si>
  <si>
    <t>2023 - No Phase Out or AIIP</t>
  </si>
  <si>
    <t>Method 1 - using DSP forecasted yearly additions (As Submitted August 31, 2022)</t>
  </si>
  <si>
    <t xml:space="preserve"> </t>
  </si>
  <si>
    <t>Method 1 (Revised for change in 1808 and CCA rate class) - using DSP forecasted yearly additions (As Submitted August 31,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</si>
</sst>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doubleAccounting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2" xfId="0" applyFont="1" applyBorder="1"/>
    <xf numFmtId="0" fontId="5" fillId="0" borderId="0" xfId="0" applyFont="1" applyAlignment="1">
      <alignment textRotation="59"/>
    </xf>
    <xf numFmtId="0" fontId="5" fillId="3" borderId="0" xfId="0" applyFont="1" applyFill="1"/>
    <xf numFmtId="0" fontId="5" fillId="3" borderId="2" xfId="0" applyFont="1" applyFill="1" applyBorder="1"/>
    <xf numFmtId="166" fontId="5" fillId="0" borderId="0" xfId="1" applyNumberFormat="1" applyFont="1"/>
    <xf numFmtId="166" fontId="5" fillId="0" borderId="2" xfId="1" applyNumberFormat="1" applyFont="1" applyBorder="1"/>
    <xf numFmtId="0" fontId="6" fillId="0" borderId="3" xfId="0" applyFont="1" applyBorder="1"/>
    <xf numFmtId="0" fontId="5" fillId="0" borderId="3" xfId="0" applyFont="1" applyBorder="1"/>
    <xf numFmtId="166" fontId="5" fillId="0" borderId="3" xfId="1" applyNumberFormat="1" applyFont="1" applyBorder="1"/>
    <xf numFmtId="166" fontId="6" fillId="0" borderId="3" xfId="1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6" fillId="0" borderId="0" xfId="0" applyFont="1"/>
    <xf numFmtId="9" fontId="5" fillId="0" borderId="0" xfId="2" applyFont="1"/>
    <xf numFmtId="0" fontId="6" fillId="4" borderId="3" xfId="0" applyFont="1" applyFill="1" applyBorder="1"/>
    <xf numFmtId="0" fontId="5" fillId="4" borderId="3" xfId="0" applyFont="1" applyFill="1" applyBorder="1"/>
    <xf numFmtId="166" fontId="5" fillId="4" borderId="3" xfId="1" applyNumberFormat="1" applyFont="1" applyFill="1" applyBorder="1"/>
    <xf numFmtId="166" fontId="5" fillId="0" borderId="4" xfId="1" applyNumberFormat="1" applyFont="1" applyBorder="1"/>
    <xf numFmtId="0" fontId="7" fillId="0" borderId="0" xfId="0" applyFont="1" applyAlignment="1">
      <alignment horizontal="center" vertical="center" textRotation="59"/>
    </xf>
    <xf numFmtId="166" fontId="5" fillId="0" borderId="0" xfId="1" applyNumberFormat="1" applyFont="1" applyBorder="1"/>
    <xf numFmtId="166" fontId="5" fillId="0" borderId="0" xfId="1" applyNumberFormat="1" applyFont="1" applyFill="1"/>
    <xf numFmtId="166" fontId="5" fillId="0" borderId="2" xfId="1" applyNumberFormat="1" applyFont="1" applyFill="1" applyBorder="1"/>
    <xf numFmtId="166" fontId="5" fillId="0" borderId="0" xfId="1" applyNumberFormat="1" applyFont="1" applyFill="1" applyBorder="1"/>
    <xf numFmtId="0" fontId="6" fillId="5" borderId="0" xfId="0" applyFont="1" applyFill="1" applyAlignment="1">
      <alignment horizontal="center"/>
    </xf>
    <xf numFmtId="0" fontId="5" fillId="5" borderId="0" xfId="0" applyFont="1" applyFill="1"/>
    <xf numFmtId="166" fontId="5" fillId="5" borderId="0" xfId="1" applyNumberFormat="1" applyFont="1" applyFill="1"/>
    <xf numFmtId="166" fontId="5" fillId="5" borderId="0" xfId="1" applyNumberFormat="1" applyFont="1" applyFill="1" applyBorder="1"/>
    <xf numFmtId="166" fontId="5" fillId="5" borderId="3" xfId="1" applyNumberFormat="1" applyFont="1" applyFill="1" applyBorder="1"/>
    <xf numFmtId="0" fontId="6" fillId="5" borderId="0" xfId="0" applyFont="1" applyFill="1" applyAlignment="1">
      <alignment horizontal="center" wrapText="1"/>
    </xf>
    <xf numFmtId="166" fontId="6" fillId="5" borderId="3" xfId="1" applyNumberFormat="1" applyFont="1" applyFill="1" applyBorder="1"/>
    <xf numFmtId="0" fontId="6" fillId="5" borderId="0" xfId="0" applyFont="1" applyFill="1"/>
    <xf numFmtId="166" fontId="6" fillId="5" borderId="0" xfId="1" applyNumberFormat="1" applyFont="1" applyFill="1"/>
    <xf numFmtId="166" fontId="6" fillId="0" borderId="0" xfId="1" applyNumberFormat="1" applyFont="1" applyFill="1" applyBorder="1"/>
    <xf numFmtId="167" fontId="5" fillId="0" borderId="2" xfId="0" applyNumberFormat="1" applyFont="1" applyBorder="1"/>
    <xf numFmtId="0" fontId="0" fillId="0" borderId="1" xfId="0" applyBorder="1"/>
    <xf numFmtId="165" fontId="0" fillId="0" borderId="1" xfId="3" applyNumberFormat="1" applyFont="1" applyBorder="1"/>
    <xf numFmtId="165" fontId="0" fillId="0" borderId="1" xfId="0" applyNumberFormat="1" applyBorder="1"/>
    <xf numFmtId="0" fontId="0" fillId="0" borderId="6" xfId="0" applyBorder="1"/>
    <xf numFmtId="165" fontId="0" fillId="0" borderId="6" xfId="0" applyNumberFormat="1" applyBorder="1"/>
    <xf numFmtId="0" fontId="0" fillId="0" borderId="5" xfId="0" applyBorder="1"/>
    <xf numFmtId="165" fontId="0" fillId="0" borderId="5" xfId="3" applyNumberFormat="1" applyFont="1" applyBorder="1"/>
    <xf numFmtId="165" fontId="0" fillId="0" borderId="5" xfId="0" applyNumberFormat="1" applyBorder="1"/>
    <xf numFmtId="167" fontId="5" fillId="0" borderId="0" xfId="0" applyNumberFormat="1" applyFont="1"/>
    <xf numFmtId="0" fontId="2" fillId="0" borderId="0" xfId="0" applyFont="1" applyAlignment="1">
      <alignment horizontal="center" wrapText="1"/>
    </xf>
    <xf numFmtId="165" fontId="10" fillId="0" borderId="0" xfId="0" applyNumberFormat="1" applyFont="1"/>
    <xf numFmtId="0" fontId="0" fillId="7" borderId="7" xfId="0" applyFill="1" applyBorder="1"/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4" xfId="0" applyBorder="1"/>
    <xf numFmtId="165" fontId="0" fillId="0" borderId="15" xfId="0" applyNumberFormat="1" applyBorder="1"/>
    <xf numFmtId="165" fontId="10" fillId="0" borderId="13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59"/>
    </xf>
    <xf numFmtId="0" fontId="7" fillId="0" borderId="0" xfId="0" applyFont="1" applyAlignment="1">
      <alignment horizontal="center" vertical="center" textRotation="59" wrapText="1"/>
    </xf>
    <xf numFmtId="0" fontId="2" fillId="6" borderId="0" xfId="0" applyFont="1" applyFill="1" applyAlignment="1">
      <alignment horizontal="center"/>
    </xf>
    <xf numFmtId="0" fontId="2" fillId="0" borderId="5" xfId="0" applyFont="1" applyBorder="1" applyAlignment="1">
      <alignment horizontal="center" wrapText="1"/>
    </xf>
  </cellXfs>
  <cellStyles count="4">
    <cellStyle name="Comma" xfId="1" builtinId="3"/>
    <cellStyle name="Currency 2" xfId="3" xr:uid="{96B19CDA-CE83-4BFD-AE8A-1A4A68221313}"/>
    <cellStyle name="Normal" xfId="0" builtinId="0"/>
    <cellStyle name="Percent" xfId="2" builtinId="5"/>
  </cellStyles>
  <dxfs count="11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L177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7" sqref="F7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0.5703125" style="3" customWidth="1"/>
    <col min="6" max="6" width="13.5703125" style="3" bestFit="1" customWidth="1"/>
    <col min="7" max="8" width="14.5703125" style="3" customWidth="1"/>
    <col min="9" max="9" width="12" style="3" bestFit="1" customWidth="1"/>
    <col min="10" max="10" width="8.7109375" style="3"/>
    <col min="11" max="11" width="12.28515625" style="3" bestFit="1" customWidth="1"/>
    <col min="12" max="12" width="10.7109375" style="3" customWidth="1"/>
    <col min="13" max="13" width="12" style="3" bestFit="1" customWidth="1"/>
    <col min="14" max="15" width="12.28515625" style="3" bestFit="1" customWidth="1"/>
    <col min="16" max="19" width="12.28515625" style="3" customWidth="1"/>
    <col min="20" max="20" width="16" style="3" customWidth="1"/>
    <col min="21" max="21" width="18.7109375" style="3" bestFit="1" customWidth="1"/>
    <col min="22" max="26" width="18.7109375" style="3" customWidth="1"/>
    <col min="27" max="27" width="18.7109375" style="3" bestFit="1" customWidth="1"/>
    <col min="28" max="28" width="10" style="3" bestFit="1" customWidth="1"/>
    <col min="29" max="29" width="12" style="3" bestFit="1" customWidth="1"/>
    <col min="30" max="30" width="11" style="3" bestFit="1" customWidth="1"/>
    <col min="31" max="31" width="10" style="3" bestFit="1" customWidth="1"/>
    <col min="32" max="32" width="18.28515625" style="3" bestFit="1" customWidth="1"/>
    <col min="33" max="33" width="18.7109375" style="3" bestFit="1" customWidth="1"/>
    <col min="34" max="34" width="10" style="31" bestFit="1" customWidth="1"/>
    <col min="35" max="35" width="18.7109375" style="3" bestFit="1" customWidth="1"/>
    <col min="36" max="36" width="11" style="3" bestFit="1" customWidth="1"/>
    <col min="37" max="37" width="10" style="3" bestFit="1" customWidth="1"/>
    <col min="38" max="38" width="25.7109375" style="3" customWidth="1"/>
    <col min="39" max="39" width="25.28515625" style="3" bestFit="1" customWidth="1"/>
    <col min="40" max="40" width="8.7109375" style="3"/>
    <col min="41" max="41" width="12.42578125" style="3" bestFit="1" customWidth="1"/>
    <col min="42" max="42" width="11" style="3" bestFit="1" customWidth="1"/>
    <col min="43" max="43" width="10" style="3" bestFit="1" customWidth="1"/>
    <col min="44" max="44" width="18.28515625" style="3" bestFit="1" customWidth="1"/>
    <col min="45" max="45" width="12.42578125" style="3" bestFit="1" customWidth="1"/>
    <col min="46" max="46" width="8.7109375" style="3"/>
    <col min="47" max="47" width="12.42578125" style="3" bestFit="1" customWidth="1"/>
    <col min="48" max="48" width="11" style="3" bestFit="1" customWidth="1"/>
    <col min="49" max="49" width="8.7109375" style="3"/>
    <col min="50" max="50" width="10.5703125" style="3" bestFit="1" customWidth="1"/>
    <col min="51" max="51" width="11" style="3" bestFit="1" customWidth="1"/>
    <col min="52" max="52" width="8.7109375" style="3"/>
    <col min="53" max="53" width="12.5703125" style="3" bestFit="1" customWidth="1"/>
    <col min="54" max="54" width="11" style="3" bestFit="1" customWidth="1"/>
    <col min="55" max="55" width="8.7109375" style="3"/>
    <col min="56" max="56" width="11" style="3" bestFit="1" customWidth="1"/>
    <col min="57" max="57" width="12.42578125" style="3" bestFit="1" customWidth="1"/>
    <col min="58" max="58" width="8.7109375" style="3"/>
    <col min="59" max="59" width="12.5703125" style="3" bestFit="1" customWidth="1"/>
    <col min="60" max="60" width="11" style="3" bestFit="1" customWidth="1"/>
    <col min="61" max="61" width="8.7109375" style="3"/>
    <col min="62" max="63" width="11" style="3" bestFit="1" customWidth="1"/>
    <col min="64" max="64" width="10" style="3" bestFit="1" customWidth="1"/>
    <col min="65" max="16384" width="8.7109375" style="3"/>
  </cols>
  <sheetData>
    <row r="3" spans="2:64" x14ac:dyDescent="0.2">
      <c r="E3" s="63">
        <v>2018</v>
      </c>
      <c r="F3" s="63"/>
      <c r="G3" s="63"/>
      <c r="H3" s="63"/>
      <c r="I3" s="63"/>
      <c r="K3" s="63">
        <v>2019</v>
      </c>
      <c r="L3" s="63"/>
      <c r="M3" s="63"/>
      <c r="N3" s="63"/>
      <c r="O3" s="63"/>
      <c r="P3" s="4"/>
      <c r="Q3" s="63">
        <v>2020</v>
      </c>
      <c r="R3" s="63"/>
      <c r="S3" s="63"/>
      <c r="T3" s="63"/>
      <c r="U3" s="63"/>
      <c r="V3" s="4"/>
      <c r="W3" s="63">
        <v>2021</v>
      </c>
      <c r="X3" s="63"/>
      <c r="Y3" s="63"/>
      <c r="Z3" s="63"/>
      <c r="AA3" s="63"/>
      <c r="AB3" s="4"/>
      <c r="AC3" s="63">
        <v>2022</v>
      </c>
      <c r="AD3" s="63"/>
      <c r="AE3" s="63"/>
      <c r="AF3" s="63"/>
      <c r="AG3" s="63"/>
      <c r="AH3" s="30"/>
      <c r="AI3" s="63">
        <v>2023</v>
      </c>
      <c r="AJ3" s="63"/>
      <c r="AK3" s="63"/>
      <c r="AL3" s="63"/>
      <c r="AM3" s="63"/>
      <c r="AN3" s="4"/>
      <c r="AO3" s="63">
        <v>2024</v>
      </c>
      <c r="AP3" s="63"/>
      <c r="AQ3" s="63"/>
      <c r="AR3" s="63"/>
      <c r="AS3" s="63"/>
      <c r="AT3" s="4"/>
      <c r="AU3" s="63">
        <v>2025</v>
      </c>
      <c r="AV3" s="63"/>
      <c r="AW3" s="63"/>
      <c r="AX3" s="63"/>
      <c r="AY3" s="63"/>
      <c r="AZ3" s="4"/>
      <c r="BA3" s="63">
        <v>2026</v>
      </c>
      <c r="BB3" s="63"/>
      <c r="BC3" s="63"/>
      <c r="BD3" s="63"/>
      <c r="BE3" s="63"/>
      <c r="BF3" s="4"/>
      <c r="BG3" s="63">
        <v>2027</v>
      </c>
      <c r="BH3" s="63"/>
      <c r="BI3" s="63"/>
      <c r="BJ3" s="63"/>
      <c r="BK3" s="63"/>
      <c r="BL3" s="4" t="s">
        <v>13</v>
      </c>
    </row>
    <row r="4" spans="2:64" ht="15" customHeight="1" x14ac:dyDescent="0.2">
      <c r="B4" s="64" t="s">
        <v>6</v>
      </c>
      <c r="C4" s="5" t="s">
        <v>12</v>
      </c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  <c r="AI4" s="3" t="s">
        <v>3</v>
      </c>
      <c r="AJ4" s="5" t="s">
        <v>2</v>
      </c>
      <c r="AK4" s="5" t="s">
        <v>11</v>
      </c>
      <c r="AL4" s="3" t="s">
        <v>4</v>
      </c>
      <c r="AM4" s="3" t="s">
        <v>5</v>
      </c>
      <c r="AO4" s="3" t="s">
        <v>3</v>
      </c>
      <c r="AP4" s="5" t="s">
        <v>2</v>
      </c>
      <c r="AQ4" s="5" t="s">
        <v>11</v>
      </c>
      <c r="AR4" s="3" t="s">
        <v>4</v>
      </c>
      <c r="AS4" s="3" t="s">
        <v>5</v>
      </c>
      <c r="AU4" s="3" t="s">
        <v>3</v>
      </c>
      <c r="AV4" s="5" t="s">
        <v>2</v>
      </c>
      <c r="AW4" s="5" t="s">
        <v>11</v>
      </c>
      <c r="AX4" s="3" t="s">
        <v>4</v>
      </c>
      <c r="AY4" s="3" t="s">
        <v>5</v>
      </c>
      <c r="BA4" s="3" t="s">
        <v>3</v>
      </c>
      <c r="BB4" s="5" t="s">
        <v>2</v>
      </c>
      <c r="BC4" s="5" t="s">
        <v>11</v>
      </c>
      <c r="BD4" s="3" t="s">
        <v>4</v>
      </c>
      <c r="BE4" s="3" t="s">
        <v>5</v>
      </c>
      <c r="BG4" s="3" t="s">
        <v>3</v>
      </c>
      <c r="BH4" s="5" t="s">
        <v>2</v>
      </c>
      <c r="BI4" s="5" t="s">
        <v>11</v>
      </c>
      <c r="BJ4" s="3" t="s">
        <v>4</v>
      </c>
      <c r="BK4" s="3" t="s">
        <v>5</v>
      </c>
    </row>
    <row r="5" spans="2:64" ht="12.75" customHeight="1" x14ac:dyDescent="0.2">
      <c r="B5" s="64"/>
      <c r="C5" s="2">
        <v>0.04</v>
      </c>
      <c r="D5" s="1">
        <v>1</v>
      </c>
      <c r="E5" s="11"/>
      <c r="F5" s="11">
        <v>8455</v>
      </c>
      <c r="G5" s="11"/>
      <c r="H5" s="11">
        <f>F5*0.5*C5</f>
        <v>169.1</v>
      </c>
      <c r="I5" s="11">
        <f>F5-H5</f>
        <v>8285.9</v>
      </c>
      <c r="J5" s="11"/>
      <c r="K5" s="11">
        <f>I5</f>
        <v>8285.9</v>
      </c>
      <c r="L5" s="11"/>
      <c r="M5" s="11"/>
      <c r="N5" s="11">
        <f>K5*C5</f>
        <v>331.43599999999998</v>
      </c>
      <c r="O5" s="11">
        <f>K5-N5</f>
        <v>7954.4639999999999</v>
      </c>
      <c r="P5" s="11"/>
      <c r="Q5" s="11">
        <f>O5</f>
        <v>7954.4639999999999</v>
      </c>
      <c r="R5" s="11"/>
      <c r="S5" s="11"/>
      <c r="T5" s="11">
        <f>Q5*C5</f>
        <v>318.17856</v>
      </c>
      <c r="U5" s="11">
        <f>Q5-T5</f>
        <v>7636.2854399999997</v>
      </c>
      <c r="V5" s="11"/>
      <c r="W5" s="11">
        <f>U5</f>
        <v>7636.2854399999997</v>
      </c>
      <c r="X5" s="11"/>
      <c r="Y5" s="11"/>
      <c r="Z5" s="11">
        <f>W5*C5</f>
        <v>305.45141760000001</v>
      </c>
      <c r="AA5" s="11">
        <f>W5-Z5</f>
        <v>7330.8340223999994</v>
      </c>
      <c r="AB5" s="11"/>
      <c r="AC5" s="11">
        <f>AA5</f>
        <v>7330.8340223999994</v>
      </c>
      <c r="AD5" s="11"/>
      <c r="AE5" s="11"/>
      <c r="AF5" s="11">
        <f>AC5*$C5</f>
        <v>293.23336089599997</v>
      </c>
      <c r="AG5" s="11">
        <f>AC5-AF5</f>
        <v>7037.6006615039996</v>
      </c>
      <c r="AH5" s="32"/>
      <c r="AI5" s="9"/>
      <c r="AJ5" s="9"/>
      <c r="AK5" s="9"/>
      <c r="AL5" s="9"/>
      <c r="AM5" s="9"/>
      <c r="AN5" s="11"/>
      <c r="AO5" s="9"/>
      <c r="AP5" s="9"/>
      <c r="AQ5" s="9"/>
      <c r="AR5" s="9"/>
      <c r="AS5" s="9"/>
      <c r="AT5" s="11"/>
      <c r="AU5" s="9"/>
      <c r="AV5" s="9"/>
      <c r="AW5" s="9"/>
      <c r="AX5" s="9"/>
      <c r="AY5" s="9"/>
      <c r="AZ5" s="11"/>
      <c r="BA5" s="9"/>
      <c r="BB5" s="9"/>
      <c r="BC5" s="9"/>
      <c r="BD5" s="9"/>
      <c r="BE5" s="9"/>
      <c r="BF5" s="11"/>
      <c r="BG5" s="9"/>
      <c r="BH5" s="9"/>
      <c r="BI5" s="9"/>
      <c r="BJ5" s="9"/>
      <c r="BK5" s="9"/>
    </row>
    <row r="6" spans="2:64" ht="12.75" customHeight="1" x14ac:dyDescent="0.2">
      <c r="B6" s="64"/>
      <c r="C6" s="2">
        <v>0.06</v>
      </c>
      <c r="D6" s="1" t="s">
        <v>23</v>
      </c>
      <c r="E6" s="11"/>
      <c r="F6" s="11"/>
      <c r="G6" s="11"/>
      <c r="H6" s="11">
        <f>F6*0.5*C6</f>
        <v>0</v>
      </c>
      <c r="I6" s="11">
        <f>F6-H6</f>
        <v>0</v>
      </c>
      <c r="J6" s="11"/>
      <c r="K6" s="11">
        <f>I6</f>
        <v>0</v>
      </c>
      <c r="L6" s="11"/>
      <c r="M6" s="11"/>
      <c r="N6" s="11">
        <f>K6*C6</f>
        <v>0</v>
      </c>
      <c r="O6" s="11">
        <f>K6-N6</f>
        <v>0</v>
      </c>
      <c r="P6" s="11"/>
      <c r="Q6" s="11">
        <f>O6</f>
        <v>0</v>
      </c>
      <c r="R6" s="11"/>
      <c r="S6" s="11"/>
      <c r="T6" s="11">
        <f>Q6*C6</f>
        <v>0</v>
      </c>
      <c r="U6" s="11">
        <f>Q6-T6</f>
        <v>0</v>
      </c>
      <c r="V6" s="11"/>
      <c r="W6" s="11">
        <f>U6</f>
        <v>0</v>
      </c>
      <c r="X6" s="11"/>
      <c r="Y6" s="11"/>
      <c r="Z6" s="11">
        <f>W6*I6</f>
        <v>0</v>
      </c>
      <c r="AA6" s="11">
        <f>W6-Z6</f>
        <v>0</v>
      </c>
      <c r="AB6" s="11"/>
      <c r="AC6" s="11">
        <f>AA6</f>
        <v>0</v>
      </c>
      <c r="AD6" s="11"/>
      <c r="AE6" s="11"/>
      <c r="AF6" s="11">
        <f>AC6*O6</f>
        <v>0</v>
      </c>
      <c r="AG6" s="11">
        <f>AC6-AF6</f>
        <v>0</v>
      </c>
      <c r="AH6" s="32"/>
      <c r="AI6" s="9"/>
      <c r="AJ6" s="9"/>
      <c r="AK6" s="9"/>
      <c r="AL6" s="9"/>
      <c r="AM6" s="9"/>
      <c r="AN6" s="11"/>
      <c r="AO6" s="9"/>
      <c r="AP6" s="9"/>
      <c r="AQ6" s="9"/>
      <c r="AR6" s="9"/>
      <c r="AS6" s="9"/>
      <c r="AT6" s="11"/>
      <c r="AU6" s="9"/>
      <c r="AV6" s="9"/>
      <c r="AW6" s="9"/>
      <c r="AX6" s="9"/>
      <c r="AY6" s="9"/>
      <c r="AZ6" s="11"/>
      <c r="BA6" s="9"/>
      <c r="BB6" s="9"/>
      <c r="BC6" s="9"/>
      <c r="BD6" s="9"/>
      <c r="BE6" s="9"/>
      <c r="BF6" s="11"/>
      <c r="BG6" s="9"/>
      <c r="BH6" s="9"/>
      <c r="BI6" s="9"/>
      <c r="BJ6" s="9"/>
      <c r="BK6" s="9"/>
    </row>
    <row r="7" spans="2:64" x14ac:dyDescent="0.2">
      <c r="B7" s="64"/>
      <c r="C7" s="2">
        <v>0.08</v>
      </c>
      <c r="D7" s="1">
        <v>47</v>
      </c>
      <c r="E7" s="24"/>
      <c r="F7" s="12">
        <v>5125819</v>
      </c>
      <c r="G7" s="12"/>
      <c r="H7" s="12">
        <f t="shared" ref="H7" si="0">F7*0.5*C7</f>
        <v>205032.76</v>
      </c>
      <c r="I7" s="12">
        <f t="shared" ref="I7" si="1">F7-H7</f>
        <v>4920786.24</v>
      </c>
      <c r="J7" s="11"/>
      <c r="K7" s="12">
        <f>I7</f>
        <v>4920786.24</v>
      </c>
      <c r="L7" s="12"/>
      <c r="M7" s="12"/>
      <c r="N7" s="12">
        <f t="shared" ref="N7" si="2">K7*C7</f>
        <v>393662.89920000004</v>
      </c>
      <c r="O7" s="12">
        <f t="shared" ref="O7" si="3">K7-N7</f>
        <v>4527123.3408000004</v>
      </c>
      <c r="P7" s="26"/>
      <c r="Q7" s="12">
        <f>O7</f>
        <v>4527123.3408000004</v>
      </c>
      <c r="R7" s="12"/>
      <c r="S7" s="12"/>
      <c r="T7" s="12">
        <f>Q7*C7</f>
        <v>362169.86726400006</v>
      </c>
      <c r="U7" s="12">
        <f t="shared" ref="U7" si="4">Q7-T7</f>
        <v>4164953.4735360001</v>
      </c>
      <c r="V7" s="26"/>
      <c r="W7" s="12">
        <f>U7</f>
        <v>4164953.4735360001</v>
      </c>
      <c r="X7" s="12"/>
      <c r="Y7" s="12"/>
      <c r="Z7" s="12">
        <f>W7*C7</f>
        <v>333196.27788288001</v>
      </c>
      <c r="AA7" s="12">
        <f t="shared" ref="AA7" si="5">W7-Z7</f>
        <v>3831757.1956531201</v>
      </c>
      <c r="AB7" s="26"/>
      <c r="AC7" s="12">
        <f>AA7</f>
        <v>3831757.1956531201</v>
      </c>
      <c r="AD7" s="12"/>
      <c r="AE7" s="12"/>
      <c r="AF7" s="12">
        <f>AC7*$C7</f>
        <v>306540.57565224962</v>
      </c>
      <c r="AG7" s="12">
        <f t="shared" ref="AG7" si="6">AC7-AF7</f>
        <v>3525216.6200008704</v>
      </c>
      <c r="AH7" s="33"/>
      <c r="AI7" s="10"/>
      <c r="AJ7" s="10"/>
      <c r="AK7" s="10"/>
      <c r="AL7" s="10"/>
      <c r="AM7" s="10"/>
      <c r="AN7" s="26"/>
      <c r="AO7" s="10"/>
      <c r="AP7" s="10"/>
      <c r="AQ7" s="10"/>
      <c r="AR7" s="10"/>
      <c r="AS7" s="10"/>
      <c r="AT7" s="26"/>
      <c r="AU7" s="10"/>
      <c r="AV7" s="10"/>
      <c r="AW7" s="10"/>
      <c r="AX7" s="10"/>
      <c r="AY7" s="10"/>
      <c r="AZ7" s="26"/>
      <c r="BA7" s="10"/>
      <c r="BB7" s="10"/>
      <c r="BC7" s="10"/>
      <c r="BD7" s="10"/>
      <c r="BE7" s="10"/>
      <c r="BF7" s="26"/>
      <c r="BG7" s="10"/>
      <c r="BH7" s="10"/>
      <c r="BI7" s="10"/>
      <c r="BJ7" s="10"/>
      <c r="BK7" s="10"/>
    </row>
    <row r="8" spans="2:64" x14ac:dyDescent="0.2">
      <c r="B8" s="64"/>
      <c r="C8" s="8"/>
      <c r="E8" s="11">
        <f>SUM(E5:E7)</f>
        <v>0</v>
      </c>
      <c r="F8" s="11">
        <f>SUM(F5:F7)</f>
        <v>5134274</v>
      </c>
      <c r="G8" s="11">
        <f>SUM(G5:G7)</f>
        <v>0</v>
      </c>
      <c r="H8" s="11">
        <f>SUM(H5:H7)</f>
        <v>205201.86000000002</v>
      </c>
      <c r="I8" s="11">
        <f>SUM(I5:I7)</f>
        <v>4929072.1400000006</v>
      </c>
      <c r="J8" s="11"/>
      <c r="K8" s="11">
        <f>SUM(K5:K7)</f>
        <v>4929072.1400000006</v>
      </c>
      <c r="L8" s="11">
        <f>SUM(L5:L7)</f>
        <v>0</v>
      </c>
      <c r="M8" s="11"/>
      <c r="N8" s="11">
        <f>SUM(N5:N7)</f>
        <v>393994.33520000003</v>
      </c>
      <c r="O8" s="11">
        <f>SUM(O5:O7)</f>
        <v>4535077.8048</v>
      </c>
      <c r="P8" s="11"/>
      <c r="Q8" s="11">
        <f>SUM(Q5:Q7)</f>
        <v>4535077.8048</v>
      </c>
      <c r="R8" s="11">
        <f>SUM(R5:R7)</f>
        <v>0</v>
      </c>
      <c r="S8" s="11"/>
      <c r="T8" s="11">
        <f>SUM(T5:T7)</f>
        <v>362488.04582400003</v>
      </c>
      <c r="U8" s="11">
        <f>SUM(U5:U7)</f>
        <v>4172589.7589759999</v>
      </c>
      <c r="V8" s="11"/>
      <c r="W8" s="11">
        <f>SUM(W5:W7)</f>
        <v>4172589.7589759999</v>
      </c>
      <c r="X8" s="11">
        <f>SUM(X5:X7)</f>
        <v>0</v>
      </c>
      <c r="Y8" s="11"/>
      <c r="Z8" s="11">
        <f>SUM(Z5:Z7)</f>
        <v>333501.72930047999</v>
      </c>
      <c r="AA8" s="11">
        <f>SUM(AA5:AA7)</f>
        <v>3839088.02967552</v>
      </c>
      <c r="AB8" s="11"/>
      <c r="AC8" s="11">
        <f>SUM(AC5:AC7)</f>
        <v>3839088.02967552</v>
      </c>
      <c r="AD8" s="11">
        <f>SUM(AD5:AD7)</f>
        <v>0</v>
      </c>
      <c r="AE8" s="11"/>
      <c r="AF8" s="11">
        <f>SUM(AF5:AF7)</f>
        <v>306833.80901314563</v>
      </c>
      <c r="AG8" s="11">
        <f>SUM(AG5:AG7)</f>
        <v>3532254.2206623745</v>
      </c>
      <c r="AH8" s="32"/>
      <c r="AI8" s="11">
        <f>SUM(AI5:AI7)</f>
        <v>0</v>
      </c>
      <c r="AJ8" s="11">
        <f>SUM(AJ5:AJ7)</f>
        <v>0</v>
      </c>
      <c r="AK8" s="11"/>
      <c r="AL8" s="11">
        <f>SUM(AL5:AL7)</f>
        <v>0</v>
      </c>
      <c r="AM8" s="11">
        <f>SUM(AM5:AM7)</f>
        <v>0</v>
      </c>
      <c r="AN8" s="11"/>
      <c r="AO8" s="11">
        <f>SUM(AO5:AO7)</f>
        <v>0</v>
      </c>
      <c r="AP8" s="11">
        <f>SUM(AP5:AP7)</f>
        <v>0</v>
      </c>
      <c r="AQ8" s="11"/>
      <c r="AR8" s="11">
        <f>SUM(AR5:AR7)</f>
        <v>0</v>
      </c>
      <c r="AS8" s="11">
        <f>SUM(AS5:AS7)</f>
        <v>0</v>
      </c>
      <c r="AT8" s="11"/>
      <c r="AU8" s="11">
        <f>SUM(AU5:AU7)</f>
        <v>0</v>
      </c>
      <c r="AV8" s="11">
        <f>SUM(AV5:AV7)</f>
        <v>0</v>
      </c>
      <c r="AW8" s="11"/>
      <c r="AX8" s="11">
        <f>SUM(AX5:AX7)</f>
        <v>0</v>
      </c>
      <c r="AY8" s="11">
        <f>SUM(AY5:AY7)</f>
        <v>0</v>
      </c>
      <c r="AZ8" s="11"/>
      <c r="BA8" s="11">
        <f>SUM(BA5:BA7)</f>
        <v>0</v>
      </c>
      <c r="BB8" s="11">
        <f>SUM(BB5:BB7)</f>
        <v>0</v>
      </c>
      <c r="BC8" s="11"/>
      <c r="BD8" s="11">
        <f>SUM(BD5:BD7)</f>
        <v>0</v>
      </c>
      <c r="BE8" s="11">
        <f>SUM(BE5:BE7)</f>
        <v>0</v>
      </c>
      <c r="BF8" s="11"/>
      <c r="BG8" s="11">
        <f>SUM(BG5:BG7)</f>
        <v>0</v>
      </c>
      <c r="BH8" s="11">
        <f>SUM(BH5:BH7)</f>
        <v>0</v>
      </c>
      <c r="BI8" s="11"/>
      <c r="BJ8" s="11">
        <f>SUM(BJ5:BJ7)</f>
        <v>0</v>
      </c>
      <c r="BK8" s="11">
        <f>SUM(BK5:BK7)</f>
        <v>0</v>
      </c>
    </row>
    <row r="9" spans="2:64" x14ac:dyDescent="0.2">
      <c r="B9" s="8"/>
      <c r="C9" s="8"/>
    </row>
    <row r="10" spans="2:64" x14ac:dyDescent="0.2">
      <c r="B10" s="8"/>
      <c r="C10" s="8"/>
    </row>
    <row r="11" spans="2:64" x14ac:dyDescent="0.2">
      <c r="B11" s="64" t="s">
        <v>7</v>
      </c>
      <c r="C11" s="8"/>
      <c r="E11" s="63">
        <v>2018</v>
      </c>
      <c r="F11" s="63"/>
      <c r="G11" s="63"/>
      <c r="H11" s="63"/>
      <c r="I11" s="63"/>
      <c r="K11" s="63">
        <v>2019</v>
      </c>
      <c r="L11" s="63"/>
      <c r="M11" s="63"/>
      <c r="N11" s="63"/>
      <c r="O11" s="63"/>
      <c r="P11" s="4"/>
      <c r="Q11" s="63">
        <v>2020</v>
      </c>
      <c r="R11" s="63"/>
      <c r="S11" s="63"/>
      <c r="T11" s="63"/>
      <c r="U11" s="63"/>
      <c r="V11" s="4"/>
      <c r="W11" s="63">
        <v>2021</v>
      </c>
      <c r="X11" s="63"/>
      <c r="Y11" s="63"/>
      <c r="Z11" s="63"/>
      <c r="AA11" s="63"/>
      <c r="AB11" s="4"/>
      <c r="AC11" s="63">
        <f>AC3</f>
        <v>2022</v>
      </c>
      <c r="AD11" s="63"/>
      <c r="AE11" s="63"/>
      <c r="AF11" s="63"/>
      <c r="AG11" s="63"/>
      <c r="AH11" s="30"/>
      <c r="AI11" s="63">
        <f>AI3</f>
        <v>2023</v>
      </c>
      <c r="AJ11" s="63"/>
      <c r="AK11" s="63"/>
      <c r="AL11" s="63"/>
      <c r="AM11" s="63"/>
      <c r="AN11" s="4"/>
      <c r="AO11" s="63">
        <f>AO$3</f>
        <v>2024</v>
      </c>
      <c r="AP11" s="63"/>
      <c r="AQ11" s="63"/>
      <c r="AR11" s="63"/>
      <c r="AS11" s="63"/>
      <c r="AT11" s="4"/>
      <c r="AU11" s="63">
        <f>AU$3</f>
        <v>2025</v>
      </c>
      <c r="AV11" s="63"/>
      <c r="AW11" s="63"/>
      <c r="AX11" s="63"/>
      <c r="AY11" s="63"/>
      <c r="AZ11" s="4"/>
      <c r="BA11" s="63">
        <f>BA$3</f>
        <v>2026</v>
      </c>
      <c r="BB11" s="63"/>
      <c r="BC11" s="63"/>
      <c r="BD11" s="63"/>
      <c r="BE11" s="63"/>
      <c r="BF11" s="4"/>
      <c r="BG11" s="63">
        <f>BG$3</f>
        <v>2027</v>
      </c>
      <c r="BH11" s="63"/>
      <c r="BI11" s="63"/>
      <c r="BJ11" s="63"/>
      <c r="BK11" s="63"/>
    </row>
    <row r="12" spans="2:64" x14ac:dyDescent="0.2">
      <c r="B12" s="64"/>
      <c r="C12" s="8"/>
      <c r="D12" s="3" t="s">
        <v>1</v>
      </c>
      <c r="E12" s="3" t="s">
        <v>3</v>
      </c>
      <c r="F12" s="5" t="s">
        <v>2</v>
      </c>
      <c r="G12" s="5" t="s">
        <v>11</v>
      </c>
      <c r="H12" s="3" t="s">
        <v>4</v>
      </c>
      <c r="I12" s="3" t="s">
        <v>5</v>
      </c>
      <c r="K12" s="3" t="s">
        <v>3</v>
      </c>
      <c r="L12" s="5" t="s">
        <v>2</v>
      </c>
      <c r="M12" s="5" t="s">
        <v>11</v>
      </c>
      <c r="N12" s="3" t="s">
        <v>4</v>
      </c>
      <c r="O12" s="3" t="s">
        <v>5</v>
      </c>
      <c r="Q12" s="3" t="s">
        <v>3</v>
      </c>
      <c r="R12" s="5" t="s">
        <v>2</v>
      </c>
      <c r="S12" s="5" t="s">
        <v>11</v>
      </c>
      <c r="T12" s="3" t="s">
        <v>4</v>
      </c>
      <c r="U12" s="3" t="s">
        <v>5</v>
      </c>
      <c r="W12" s="3" t="s">
        <v>3</v>
      </c>
      <c r="X12" s="5" t="s">
        <v>2</v>
      </c>
      <c r="Y12" s="5" t="s">
        <v>11</v>
      </c>
      <c r="Z12" s="3" t="s">
        <v>4</v>
      </c>
      <c r="AA12" s="3" t="s">
        <v>5</v>
      </c>
      <c r="AC12" s="3" t="s">
        <v>3</v>
      </c>
      <c r="AD12" s="5" t="s">
        <v>2</v>
      </c>
      <c r="AE12" s="5" t="s">
        <v>11</v>
      </c>
      <c r="AF12" s="3" t="s">
        <v>4</v>
      </c>
      <c r="AG12" s="3" t="s">
        <v>5</v>
      </c>
      <c r="AI12" s="3" t="s">
        <v>3</v>
      </c>
      <c r="AJ12" s="5" t="s">
        <v>2</v>
      </c>
      <c r="AK12" s="5" t="s">
        <v>11</v>
      </c>
      <c r="AL12" s="3" t="s">
        <v>4</v>
      </c>
      <c r="AM12" s="3" t="s">
        <v>5</v>
      </c>
      <c r="AO12" s="3" t="s">
        <v>3</v>
      </c>
      <c r="AP12" s="5" t="s">
        <v>2</v>
      </c>
      <c r="AQ12" s="5" t="s">
        <v>11</v>
      </c>
      <c r="AR12" s="3" t="s">
        <v>4</v>
      </c>
      <c r="AS12" s="3" t="s">
        <v>5</v>
      </c>
      <c r="AU12" s="3" t="s">
        <v>3</v>
      </c>
      <c r="AV12" s="5" t="s">
        <v>2</v>
      </c>
      <c r="AW12" s="5" t="s">
        <v>11</v>
      </c>
      <c r="AX12" s="3" t="s">
        <v>4</v>
      </c>
      <c r="AY12" s="3" t="s">
        <v>5</v>
      </c>
      <c r="BA12" s="3" t="s">
        <v>3</v>
      </c>
      <c r="BB12" s="5" t="s">
        <v>2</v>
      </c>
      <c r="BC12" s="5" t="s">
        <v>11</v>
      </c>
      <c r="BD12" s="3" t="s">
        <v>4</v>
      </c>
      <c r="BE12" s="3" t="s">
        <v>5</v>
      </c>
      <c r="BG12" s="3" t="s">
        <v>3</v>
      </c>
      <c r="BH12" s="5" t="s">
        <v>2</v>
      </c>
      <c r="BI12" s="5" t="s">
        <v>11</v>
      </c>
      <c r="BJ12" s="3" t="s">
        <v>4</v>
      </c>
      <c r="BK12" s="3" t="s">
        <v>5</v>
      </c>
    </row>
    <row r="13" spans="2:64" x14ac:dyDescent="0.2">
      <c r="B13" s="64"/>
      <c r="C13" s="2">
        <v>0.04</v>
      </c>
      <c r="D13" s="1">
        <v>1</v>
      </c>
      <c r="E13" s="9"/>
      <c r="F13" s="9"/>
      <c r="G13" s="9"/>
      <c r="H13" s="9"/>
      <c r="I13" s="9"/>
      <c r="L13" s="11">
        <f>F5</f>
        <v>8455</v>
      </c>
      <c r="M13" s="11"/>
      <c r="N13" s="11">
        <f>L13*0.5*C13</f>
        <v>169.1</v>
      </c>
      <c r="O13" s="11">
        <f>L13-N13</f>
        <v>8285.9</v>
      </c>
      <c r="P13" s="11"/>
      <c r="Q13" s="17">
        <f>+O13</f>
        <v>8285.9</v>
      </c>
      <c r="R13" s="11">
        <v>0</v>
      </c>
      <c r="S13" s="11"/>
      <c r="T13" s="11">
        <f>Q13*C13</f>
        <v>331.43599999999998</v>
      </c>
      <c r="U13" s="11">
        <f>Q13-T13</f>
        <v>7954.4639999999999</v>
      </c>
      <c r="V13" s="11"/>
      <c r="W13" s="17">
        <f>+U13</f>
        <v>7954.4639999999999</v>
      </c>
      <c r="X13" s="11">
        <v>0</v>
      </c>
      <c r="Y13" s="11"/>
      <c r="Z13" s="11">
        <f>W13*C13</f>
        <v>318.17856</v>
      </c>
      <c r="AA13" s="11">
        <f>W13-Z13</f>
        <v>7636.2854399999997</v>
      </c>
      <c r="AB13" s="11"/>
      <c r="AC13" s="17">
        <f>+AA13</f>
        <v>7636.2854399999997</v>
      </c>
      <c r="AD13" s="11">
        <v>0</v>
      </c>
      <c r="AE13" s="11"/>
      <c r="AF13" s="11">
        <f>AC13*$C13</f>
        <v>305.45141760000001</v>
      </c>
      <c r="AG13" s="11">
        <f>AC13-AF13</f>
        <v>7330.8340223999994</v>
      </c>
      <c r="AH13" s="32"/>
      <c r="AI13" s="9"/>
      <c r="AJ13" s="9"/>
      <c r="AK13" s="9"/>
      <c r="AL13" s="9"/>
      <c r="AM13" s="9"/>
      <c r="AN13" s="11"/>
      <c r="AO13" s="9"/>
      <c r="AP13" s="9"/>
      <c r="AQ13" s="9"/>
      <c r="AR13" s="9"/>
      <c r="AS13" s="9"/>
      <c r="AT13" s="11"/>
      <c r="AU13" s="9"/>
      <c r="AV13" s="9"/>
      <c r="AW13" s="9"/>
      <c r="AX13" s="9"/>
      <c r="AY13" s="9"/>
      <c r="AZ13" s="11"/>
      <c r="BA13" s="9"/>
      <c r="BB13" s="9"/>
      <c r="BC13" s="9"/>
      <c r="BD13" s="9"/>
      <c r="BE13" s="9"/>
      <c r="BF13" s="11"/>
      <c r="BG13" s="9"/>
      <c r="BH13" s="9"/>
      <c r="BI13" s="9"/>
      <c r="BJ13" s="9"/>
      <c r="BK13" s="9"/>
    </row>
    <row r="14" spans="2:64" x14ac:dyDescent="0.2">
      <c r="B14" s="64"/>
      <c r="C14" s="2">
        <v>0.06</v>
      </c>
      <c r="D14" s="1" t="s">
        <v>23</v>
      </c>
      <c r="E14" s="9"/>
      <c r="F14" s="9"/>
      <c r="G14" s="9"/>
      <c r="H14" s="9"/>
      <c r="I14" s="9"/>
      <c r="L14" s="11"/>
      <c r="M14" s="11"/>
      <c r="N14" s="11">
        <f>L14*0.5*C14</f>
        <v>0</v>
      </c>
      <c r="O14" s="11">
        <f>L14-N14</f>
        <v>0</v>
      </c>
      <c r="P14" s="11"/>
      <c r="Q14" s="17">
        <f>+O14</f>
        <v>0</v>
      </c>
      <c r="R14" s="11"/>
      <c r="S14" s="11"/>
      <c r="T14" s="11">
        <f>Q14*C14</f>
        <v>0</v>
      </c>
      <c r="U14" s="11">
        <f>Q14-T14</f>
        <v>0</v>
      </c>
      <c r="V14" s="11"/>
      <c r="W14" s="17">
        <f>+U14</f>
        <v>0</v>
      </c>
      <c r="X14" s="11"/>
      <c r="Y14" s="11"/>
      <c r="Z14" s="11">
        <f>W14*C14</f>
        <v>0</v>
      </c>
      <c r="AA14" s="11">
        <f>W14-Z14</f>
        <v>0</v>
      </c>
      <c r="AB14" s="11"/>
      <c r="AC14" s="17">
        <f>+AA14</f>
        <v>0</v>
      </c>
      <c r="AD14" s="11"/>
      <c r="AE14" s="11"/>
      <c r="AF14" s="11">
        <f>AC14*I14</f>
        <v>0</v>
      </c>
      <c r="AG14" s="11">
        <f>AC14-AF14</f>
        <v>0</v>
      </c>
      <c r="AH14" s="32"/>
      <c r="AI14" s="9"/>
      <c r="AJ14" s="9"/>
      <c r="AK14" s="9"/>
      <c r="AL14" s="9"/>
      <c r="AM14" s="9"/>
      <c r="AN14" s="11"/>
      <c r="AO14" s="9"/>
      <c r="AP14" s="9"/>
      <c r="AQ14" s="9"/>
      <c r="AR14" s="9"/>
      <c r="AS14" s="9"/>
      <c r="AT14" s="11"/>
      <c r="AU14" s="9"/>
      <c r="AV14" s="9"/>
      <c r="AW14" s="9"/>
      <c r="AX14" s="9"/>
      <c r="AY14" s="9"/>
      <c r="AZ14" s="11"/>
      <c r="BA14" s="9"/>
      <c r="BB14" s="9"/>
      <c r="BC14" s="9"/>
      <c r="BD14" s="9"/>
      <c r="BE14" s="9"/>
      <c r="BF14" s="11"/>
      <c r="BG14" s="9"/>
      <c r="BH14" s="9"/>
      <c r="BI14" s="9"/>
      <c r="BJ14" s="9"/>
      <c r="BK14" s="9"/>
    </row>
    <row r="15" spans="2:64" x14ac:dyDescent="0.2">
      <c r="B15" s="64"/>
      <c r="C15" s="2">
        <v>0.08</v>
      </c>
      <c r="D15" s="1">
        <v>47</v>
      </c>
      <c r="E15" s="10"/>
      <c r="F15" s="10"/>
      <c r="G15" s="10"/>
      <c r="H15" s="10"/>
      <c r="I15" s="10"/>
      <c r="K15" s="7"/>
      <c r="L15" s="12">
        <f>F7</f>
        <v>5125819</v>
      </c>
      <c r="M15" s="12"/>
      <c r="N15" s="12">
        <f>L15*0.5*C15</f>
        <v>205032.76</v>
      </c>
      <c r="O15" s="12">
        <f t="shared" ref="O15" si="7">L15-N15</f>
        <v>4920786.24</v>
      </c>
      <c r="P15" s="26"/>
      <c r="Q15" s="18">
        <f>+O15</f>
        <v>4920786.24</v>
      </c>
      <c r="R15" s="12">
        <v>0</v>
      </c>
      <c r="S15" s="12"/>
      <c r="T15" s="12">
        <f>Q15*C15</f>
        <v>393662.89920000004</v>
      </c>
      <c r="U15" s="12">
        <f>Q15-T15</f>
        <v>4527123.3408000004</v>
      </c>
      <c r="V15" s="26"/>
      <c r="W15" s="18">
        <f>+U15</f>
        <v>4527123.3408000004</v>
      </c>
      <c r="X15" s="12">
        <v>0</v>
      </c>
      <c r="Y15" s="12"/>
      <c r="Z15" s="12">
        <f>W15*C15</f>
        <v>362169.86726400006</v>
      </c>
      <c r="AA15" s="12">
        <f>W15-Z15</f>
        <v>4164953.4735360001</v>
      </c>
      <c r="AB15" s="26"/>
      <c r="AC15" s="18">
        <f>+AA15</f>
        <v>4164953.4735360001</v>
      </c>
      <c r="AD15" s="12">
        <v>0</v>
      </c>
      <c r="AE15" s="12"/>
      <c r="AF15" s="12">
        <f>AC15*$C15</f>
        <v>333196.27788288001</v>
      </c>
      <c r="AG15" s="12">
        <f>AC15-AF15</f>
        <v>3831757.1956531201</v>
      </c>
      <c r="AH15" s="33"/>
      <c r="AI15" s="10"/>
      <c r="AJ15" s="10"/>
      <c r="AK15" s="10"/>
      <c r="AL15" s="10"/>
      <c r="AM15" s="10"/>
      <c r="AN15" s="26"/>
      <c r="AO15" s="10"/>
      <c r="AP15" s="10"/>
      <c r="AQ15" s="10"/>
      <c r="AR15" s="10"/>
      <c r="AS15" s="10"/>
      <c r="AT15" s="26"/>
      <c r="AU15" s="10"/>
      <c r="AV15" s="10"/>
      <c r="AW15" s="10"/>
      <c r="AX15" s="10"/>
      <c r="AY15" s="10"/>
      <c r="AZ15" s="26"/>
      <c r="BA15" s="10"/>
      <c r="BB15" s="10"/>
      <c r="BC15" s="10"/>
      <c r="BD15" s="10"/>
      <c r="BE15" s="10"/>
      <c r="BF15" s="26"/>
      <c r="BG15" s="10"/>
      <c r="BH15" s="10"/>
      <c r="BI15" s="10"/>
      <c r="BJ15" s="10"/>
      <c r="BK15" s="10"/>
    </row>
    <row r="16" spans="2:64" x14ac:dyDescent="0.2">
      <c r="B16" s="64"/>
      <c r="E16" s="3">
        <f>SUM(E13:E15)</f>
        <v>0</v>
      </c>
      <c r="F16" s="3">
        <f>SUM(F13:F15)</f>
        <v>0</v>
      </c>
      <c r="H16" s="3">
        <f>SUM(H13:H15)</f>
        <v>0</v>
      </c>
      <c r="I16" s="3">
        <f>SUM(I13:I15)</f>
        <v>0</v>
      </c>
      <c r="K16" s="3">
        <f>SUM(K13:K15)</f>
        <v>0</v>
      </c>
      <c r="L16" s="11">
        <f>SUM(L13:L15)</f>
        <v>5134274</v>
      </c>
      <c r="M16" s="11"/>
      <c r="N16" s="11">
        <f>SUM(N13:N15)</f>
        <v>205201.86000000002</v>
      </c>
      <c r="O16" s="11">
        <f>SUM(O13:O15)</f>
        <v>4929072.1400000006</v>
      </c>
      <c r="P16" s="11"/>
      <c r="Q16" s="11">
        <f>SUM(Q13:Q15)</f>
        <v>4929072.1400000006</v>
      </c>
      <c r="R16" s="11">
        <f>SUM(R13:R15)</f>
        <v>0</v>
      </c>
      <c r="S16" s="11"/>
      <c r="T16" s="11">
        <f>SUM(T13:T15)</f>
        <v>393994.33520000003</v>
      </c>
      <c r="U16" s="11">
        <f>SUM(U13:U15)</f>
        <v>4535077.8048</v>
      </c>
      <c r="V16" s="11"/>
      <c r="W16" s="11">
        <f>SUM(W13:W15)</f>
        <v>4535077.8048</v>
      </c>
      <c r="X16" s="11">
        <f>SUM(X13:X15)</f>
        <v>0</v>
      </c>
      <c r="Y16" s="11"/>
      <c r="Z16" s="11">
        <f>SUM(Z13:Z15)</f>
        <v>362488.04582400003</v>
      </c>
      <c r="AA16" s="11">
        <f>SUM(AA13:AA15)</f>
        <v>4172589.7589759999</v>
      </c>
      <c r="AB16" s="11"/>
      <c r="AC16" s="11">
        <f>SUM(AC13:AC15)</f>
        <v>4172589.7589759999</v>
      </c>
      <c r="AD16" s="11">
        <f>SUM(AD13:AD15)</f>
        <v>0</v>
      </c>
      <c r="AE16" s="11"/>
      <c r="AF16" s="11">
        <f>SUM(AF13:AF15)</f>
        <v>333501.72930047999</v>
      </c>
      <c r="AG16" s="11">
        <f>SUM(AG13:AG15)</f>
        <v>3839088.02967552</v>
      </c>
      <c r="AH16" s="32"/>
      <c r="AI16" s="11">
        <f>SUM(AI13:AI15)</f>
        <v>0</v>
      </c>
      <c r="AJ16" s="11">
        <f>SUM(AJ13:AJ15)</f>
        <v>0</v>
      </c>
      <c r="AK16" s="11"/>
      <c r="AL16" s="11">
        <f>SUM(AL13:AL15)</f>
        <v>0</v>
      </c>
      <c r="AM16" s="11">
        <f>SUM(AM13:AM15)</f>
        <v>0</v>
      </c>
      <c r="AN16" s="11"/>
      <c r="AO16" s="11">
        <f>SUM(AO13:AO15)</f>
        <v>0</v>
      </c>
      <c r="AP16" s="11">
        <f>SUM(AP13:AP15)</f>
        <v>0</v>
      </c>
      <c r="AQ16" s="11"/>
      <c r="AR16" s="11">
        <f>SUM(AR13:AR15)</f>
        <v>0</v>
      </c>
      <c r="AS16" s="11">
        <f>SUM(AS13:AS15)</f>
        <v>0</v>
      </c>
      <c r="AT16" s="11"/>
      <c r="AU16" s="11">
        <f>SUM(AU13:AU15)</f>
        <v>0</v>
      </c>
      <c r="AV16" s="11">
        <f>SUM(AV13:AV15)</f>
        <v>0</v>
      </c>
      <c r="AW16" s="11"/>
      <c r="AX16" s="11">
        <f>SUM(AX13:AX15)</f>
        <v>0</v>
      </c>
      <c r="AY16" s="11">
        <f>SUM(AY13:AY15)</f>
        <v>0</v>
      </c>
      <c r="AZ16" s="11"/>
      <c r="BA16" s="11">
        <f>SUM(BA13:BA15)</f>
        <v>0</v>
      </c>
      <c r="BB16" s="11">
        <f>SUM(BB13:BB15)</f>
        <v>0</v>
      </c>
      <c r="BC16" s="11"/>
      <c r="BD16" s="11">
        <f>SUM(BD13:BD15)</f>
        <v>0</v>
      </c>
      <c r="BE16" s="11">
        <f>SUM(BE13:BE15)</f>
        <v>0</v>
      </c>
      <c r="BF16" s="11"/>
      <c r="BG16" s="11">
        <f>SUM(BG13:BG15)</f>
        <v>0</v>
      </c>
      <c r="BH16" s="11">
        <f>SUM(BH13:BH15)</f>
        <v>0</v>
      </c>
      <c r="BI16" s="11"/>
      <c r="BJ16" s="11">
        <f>SUM(BJ13:BJ15)</f>
        <v>0</v>
      </c>
      <c r="BK16" s="11">
        <f>SUM(BK13:BK15)</f>
        <v>0</v>
      </c>
    </row>
    <row r="17" spans="2:63" x14ac:dyDescent="0.2">
      <c r="B17" s="25"/>
      <c r="L17" s="11"/>
      <c r="M17" s="11"/>
      <c r="N17" s="11"/>
      <c r="O17" s="11"/>
      <c r="P17" s="11"/>
      <c r="R17" s="11"/>
      <c r="S17" s="11"/>
      <c r="T17" s="11"/>
      <c r="U17" s="11"/>
      <c r="V17" s="11"/>
      <c r="X17" s="11"/>
      <c r="Y17" s="11"/>
      <c r="Z17" s="11"/>
      <c r="AA17" s="11"/>
      <c r="AB17" s="11"/>
      <c r="AD17" s="11"/>
      <c r="AE17" s="11"/>
      <c r="AF17" s="11"/>
      <c r="AG17" s="11"/>
      <c r="AH17" s="32"/>
      <c r="AJ17" s="11"/>
      <c r="AK17" s="11"/>
      <c r="AL17" s="11"/>
      <c r="AM17" s="11"/>
      <c r="AN17" s="11"/>
      <c r="AP17" s="11"/>
      <c r="AQ17" s="11"/>
      <c r="AR17" s="11"/>
      <c r="AS17" s="11"/>
      <c r="AT17" s="11"/>
      <c r="AV17" s="11"/>
      <c r="AW17" s="11"/>
      <c r="AX17" s="11"/>
      <c r="AY17" s="11"/>
      <c r="AZ17" s="11"/>
      <c r="BB17" s="11"/>
      <c r="BC17" s="11"/>
      <c r="BD17" s="11"/>
      <c r="BE17" s="11"/>
      <c r="BF17" s="11"/>
      <c r="BH17" s="11"/>
      <c r="BI17" s="11"/>
      <c r="BJ17" s="11"/>
      <c r="BK17" s="11"/>
    </row>
    <row r="18" spans="2:63" x14ac:dyDescent="0.2">
      <c r="B18" s="64" t="s">
        <v>25</v>
      </c>
      <c r="E18" s="63">
        <v>2018</v>
      </c>
      <c r="F18" s="63"/>
      <c r="G18" s="63"/>
      <c r="H18" s="63"/>
      <c r="I18" s="63"/>
      <c r="K18" s="63">
        <v>2019</v>
      </c>
      <c r="L18" s="63"/>
      <c r="M18" s="63"/>
      <c r="N18" s="63"/>
      <c r="O18" s="63"/>
      <c r="P18" s="4"/>
      <c r="Q18" s="63">
        <v>2020</v>
      </c>
      <c r="R18" s="63"/>
      <c r="S18" s="63"/>
      <c r="T18" s="63"/>
      <c r="U18" s="63"/>
      <c r="V18" s="4"/>
      <c r="W18" s="63">
        <v>2021</v>
      </c>
      <c r="X18" s="63"/>
      <c r="Y18" s="63"/>
      <c r="Z18" s="63"/>
      <c r="AA18" s="63"/>
      <c r="AB18" s="4"/>
      <c r="AC18" s="63">
        <f>AC11</f>
        <v>2022</v>
      </c>
      <c r="AD18" s="63"/>
      <c r="AE18" s="63"/>
      <c r="AF18" s="63"/>
      <c r="AG18" s="63"/>
      <c r="AH18" s="30"/>
      <c r="AI18" s="63">
        <f>AI11</f>
        <v>2023</v>
      </c>
      <c r="AJ18" s="63"/>
      <c r="AK18" s="63"/>
      <c r="AL18" s="63"/>
      <c r="AM18" s="63"/>
      <c r="AN18" s="4"/>
      <c r="AO18" s="63">
        <f>AO$3</f>
        <v>2024</v>
      </c>
      <c r="AP18" s="63"/>
      <c r="AQ18" s="63"/>
      <c r="AR18" s="63"/>
      <c r="AS18" s="63"/>
      <c r="AT18" s="4"/>
      <c r="AU18" s="63">
        <f>AU$3</f>
        <v>2025</v>
      </c>
      <c r="AV18" s="63"/>
      <c r="AW18" s="63"/>
      <c r="AX18" s="63"/>
      <c r="AY18" s="63"/>
      <c r="AZ18" s="4"/>
      <c r="BA18" s="63">
        <f>BA$3</f>
        <v>2026</v>
      </c>
      <c r="BB18" s="63"/>
      <c r="BC18" s="63"/>
      <c r="BD18" s="63"/>
      <c r="BE18" s="63"/>
      <c r="BF18" s="4"/>
      <c r="BG18" s="63">
        <f>BG$3</f>
        <v>2027</v>
      </c>
      <c r="BH18" s="63"/>
      <c r="BI18" s="63"/>
      <c r="BJ18" s="63"/>
      <c r="BK18" s="63"/>
    </row>
    <row r="19" spans="2:63" x14ac:dyDescent="0.2">
      <c r="B19" s="64"/>
      <c r="C19" s="8"/>
      <c r="D19" s="3" t="s">
        <v>1</v>
      </c>
      <c r="E19" s="3" t="s">
        <v>3</v>
      </c>
      <c r="F19" s="5" t="s">
        <v>2</v>
      </c>
      <c r="G19" s="5" t="s">
        <v>11</v>
      </c>
      <c r="H19" s="3" t="s">
        <v>4</v>
      </c>
      <c r="I19" s="3" t="s">
        <v>5</v>
      </c>
      <c r="K19" s="3" t="s">
        <v>3</v>
      </c>
      <c r="L19" s="5" t="s">
        <v>2</v>
      </c>
      <c r="M19" s="5" t="s">
        <v>11</v>
      </c>
      <c r="N19" s="3" t="s">
        <v>4</v>
      </c>
      <c r="O19" s="3" t="s">
        <v>5</v>
      </c>
      <c r="Q19" s="3" t="s">
        <v>3</v>
      </c>
      <c r="R19" s="5" t="s">
        <v>2</v>
      </c>
      <c r="S19" s="5" t="s">
        <v>11</v>
      </c>
      <c r="T19" s="3" t="s">
        <v>4</v>
      </c>
      <c r="U19" s="3" t="s">
        <v>5</v>
      </c>
      <c r="W19" s="3" t="s">
        <v>3</v>
      </c>
      <c r="X19" s="5" t="s">
        <v>2</v>
      </c>
      <c r="Y19" s="5" t="s">
        <v>11</v>
      </c>
      <c r="Z19" s="3" t="s">
        <v>4</v>
      </c>
      <c r="AA19" s="3" t="s">
        <v>5</v>
      </c>
      <c r="AC19" s="3" t="s">
        <v>3</v>
      </c>
      <c r="AD19" s="5" t="s">
        <v>2</v>
      </c>
      <c r="AE19" s="5" t="s">
        <v>11</v>
      </c>
      <c r="AF19" s="3" t="s">
        <v>4</v>
      </c>
      <c r="AG19" s="3" t="s">
        <v>5</v>
      </c>
      <c r="AI19" s="3" t="s">
        <v>3</v>
      </c>
      <c r="AJ19" s="5" t="s">
        <v>2</v>
      </c>
      <c r="AK19" s="5" t="s">
        <v>11</v>
      </c>
      <c r="AL19" s="3" t="s">
        <v>4</v>
      </c>
      <c r="AM19" s="3" t="s">
        <v>5</v>
      </c>
      <c r="AO19" s="3" t="s">
        <v>3</v>
      </c>
      <c r="AP19" s="5" t="s">
        <v>2</v>
      </c>
      <c r="AQ19" s="5" t="s">
        <v>11</v>
      </c>
      <c r="AR19" s="3" t="s">
        <v>4</v>
      </c>
      <c r="AS19" s="3" t="s">
        <v>5</v>
      </c>
      <c r="AU19" s="3" t="s">
        <v>3</v>
      </c>
      <c r="AV19" s="5" t="s">
        <v>2</v>
      </c>
      <c r="AW19" s="5" t="s">
        <v>11</v>
      </c>
      <c r="AX19" s="3" t="s">
        <v>4</v>
      </c>
      <c r="AY19" s="3" t="s">
        <v>5</v>
      </c>
      <c r="BA19" s="3" t="s">
        <v>3</v>
      </c>
      <c r="BB19" s="5" t="s">
        <v>2</v>
      </c>
      <c r="BC19" s="5" t="s">
        <v>11</v>
      </c>
      <c r="BD19" s="3" t="s">
        <v>4</v>
      </c>
      <c r="BE19" s="3" t="s">
        <v>5</v>
      </c>
      <c r="BG19" s="3" t="s">
        <v>3</v>
      </c>
      <c r="BH19" s="5" t="s">
        <v>2</v>
      </c>
      <c r="BI19" s="5" t="s">
        <v>11</v>
      </c>
      <c r="BJ19" s="3" t="s">
        <v>4</v>
      </c>
      <c r="BK19" s="3" t="s">
        <v>5</v>
      </c>
    </row>
    <row r="20" spans="2:63" x14ac:dyDescent="0.2">
      <c r="B20" s="64"/>
      <c r="C20" s="2">
        <v>0.04</v>
      </c>
      <c r="D20" s="1">
        <v>1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>
        <f>L13</f>
        <v>8455</v>
      </c>
      <c r="S20" s="27"/>
      <c r="T20" s="27">
        <f>+R20*0.5*C20</f>
        <v>169.1</v>
      </c>
      <c r="U20" s="11">
        <f>R20-T20</f>
        <v>8285.9</v>
      </c>
      <c r="V20" s="11"/>
      <c r="W20" s="17">
        <f>U20</f>
        <v>8285.9</v>
      </c>
      <c r="X20" s="27"/>
      <c r="Y20" s="27"/>
      <c r="Z20" s="27">
        <f>+W20*C20</f>
        <v>331.43599999999998</v>
      </c>
      <c r="AA20" s="11">
        <f>W20-Z20</f>
        <v>7954.4639999999999</v>
      </c>
      <c r="AB20" s="11"/>
      <c r="AC20" s="17">
        <f>AA20</f>
        <v>7954.4639999999999</v>
      </c>
      <c r="AD20" s="27"/>
      <c r="AE20" s="27"/>
      <c r="AF20" s="11">
        <f>AC20*$C20</f>
        <v>318.17856</v>
      </c>
      <c r="AG20" s="11">
        <f>AC20-AF20</f>
        <v>7636.2854399999997</v>
      </c>
      <c r="AH20" s="32"/>
      <c r="AI20" s="9"/>
      <c r="AJ20" s="9"/>
      <c r="AK20" s="9"/>
      <c r="AL20" s="9"/>
      <c r="AM20" s="9"/>
      <c r="AN20" s="11"/>
      <c r="AO20" s="9"/>
      <c r="AP20" s="9"/>
      <c r="AQ20" s="9"/>
      <c r="AR20" s="9"/>
      <c r="AS20" s="9"/>
      <c r="AT20" s="11"/>
      <c r="AU20" s="9"/>
      <c r="AV20" s="9"/>
      <c r="AW20" s="9"/>
      <c r="AX20" s="9"/>
      <c r="AY20" s="9"/>
      <c r="AZ20" s="11"/>
      <c r="BA20" s="9"/>
      <c r="BB20" s="9"/>
      <c r="BC20" s="9"/>
      <c r="BD20" s="9"/>
      <c r="BE20" s="9"/>
      <c r="BF20" s="11"/>
      <c r="BG20" s="9"/>
      <c r="BH20" s="9"/>
      <c r="BI20" s="9"/>
      <c r="BJ20" s="9"/>
      <c r="BK20" s="9"/>
    </row>
    <row r="21" spans="2:63" x14ac:dyDescent="0.2">
      <c r="B21" s="64"/>
      <c r="C21" s="2">
        <v>0.06</v>
      </c>
      <c r="D21" s="1" t="s">
        <v>23</v>
      </c>
      <c r="E21" s="9"/>
      <c r="F21" s="9"/>
      <c r="G21" s="9"/>
      <c r="H21" s="9"/>
      <c r="I21" s="9"/>
      <c r="K21" s="9"/>
      <c r="L21" s="9"/>
      <c r="M21" s="9"/>
      <c r="N21" s="9"/>
      <c r="O21" s="9"/>
      <c r="R21" s="27">
        <f>L14</f>
        <v>0</v>
      </c>
      <c r="S21" s="27"/>
      <c r="T21" s="27">
        <f>+R21*0.5*C21</f>
        <v>0</v>
      </c>
      <c r="U21" s="11">
        <f>R21-T21</f>
        <v>0</v>
      </c>
      <c r="V21" s="11"/>
      <c r="W21" s="17">
        <f>U21</f>
        <v>0</v>
      </c>
      <c r="X21" s="27"/>
      <c r="Y21" s="27"/>
      <c r="Z21" s="27">
        <f>+W21*C21</f>
        <v>0</v>
      </c>
      <c r="AA21" s="11">
        <f>W21-Z21</f>
        <v>0</v>
      </c>
      <c r="AB21" s="11"/>
      <c r="AC21" s="17">
        <f>AA21</f>
        <v>0</v>
      </c>
      <c r="AD21" s="27"/>
      <c r="AE21" s="27"/>
      <c r="AF21" s="27">
        <f>+AC21*I21</f>
        <v>0</v>
      </c>
      <c r="AG21" s="11">
        <f>AC21-AF21</f>
        <v>0</v>
      </c>
      <c r="AH21" s="32"/>
      <c r="AI21" s="9"/>
      <c r="AJ21" s="9"/>
      <c r="AK21" s="9"/>
      <c r="AL21" s="9"/>
      <c r="AM21" s="9"/>
      <c r="AN21" s="11"/>
      <c r="AO21" s="9"/>
      <c r="AP21" s="9"/>
      <c r="AQ21" s="9"/>
      <c r="AR21" s="9"/>
      <c r="AS21" s="9"/>
      <c r="AT21" s="11"/>
      <c r="AU21" s="9"/>
      <c r="AV21" s="9"/>
      <c r="AW21" s="9"/>
      <c r="AX21" s="9"/>
      <c r="AY21" s="9"/>
      <c r="AZ21" s="11"/>
      <c r="BA21" s="9"/>
      <c r="BB21" s="9"/>
      <c r="BC21" s="9"/>
      <c r="BD21" s="9"/>
      <c r="BE21" s="9"/>
      <c r="BF21" s="11"/>
      <c r="BG21" s="9"/>
      <c r="BH21" s="9"/>
      <c r="BI21" s="9"/>
      <c r="BJ21" s="9"/>
      <c r="BK21" s="9"/>
    </row>
    <row r="22" spans="2:63" x14ac:dyDescent="0.2">
      <c r="B22" s="64"/>
      <c r="C22" s="2">
        <v>0.08</v>
      </c>
      <c r="D22" s="1">
        <v>47</v>
      </c>
      <c r="E22" s="10"/>
      <c r="F22" s="10"/>
      <c r="G22" s="10"/>
      <c r="H22" s="10"/>
      <c r="I22" s="10"/>
      <c r="K22" s="10"/>
      <c r="L22" s="10"/>
      <c r="M22" s="10"/>
      <c r="N22" s="10"/>
      <c r="O22" s="10"/>
      <c r="Q22" s="7"/>
      <c r="R22" s="28">
        <f>L15</f>
        <v>5125819</v>
      </c>
      <c r="S22" s="28"/>
      <c r="T22" s="28">
        <f>+R22*0.5*C22</f>
        <v>205032.76</v>
      </c>
      <c r="U22" s="12">
        <f>R22-T22</f>
        <v>4920786.24</v>
      </c>
      <c r="V22" s="26"/>
      <c r="W22" s="18">
        <f>U22</f>
        <v>4920786.24</v>
      </c>
      <c r="X22" s="28"/>
      <c r="Y22" s="28"/>
      <c r="Z22" s="28">
        <f>+W22*C22</f>
        <v>393662.89920000004</v>
      </c>
      <c r="AA22" s="28">
        <f>W22-Z22</f>
        <v>4527123.3408000004</v>
      </c>
      <c r="AB22" s="26"/>
      <c r="AC22" s="18">
        <f>AA22</f>
        <v>4527123.3408000004</v>
      </c>
      <c r="AD22" s="28"/>
      <c r="AE22" s="28"/>
      <c r="AF22" s="12">
        <f>AC22*$C22</f>
        <v>362169.86726400006</v>
      </c>
      <c r="AG22" s="28">
        <f>AC22-AF22</f>
        <v>4164953.4735360001</v>
      </c>
      <c r="AH22" s="33"/>
      <c r="AI22" s="10"/>
      <c r="AJ22" s="10"/>
      <c r="AK22" s="10"/>
      <c r="AL22" s="10"/>
      <c r="AM22" s="10"/>
      <c r="AN22" s="26"/>
      <c r="AO22" s="10"/>
      <c r="AP22" s="10"/>
      <c r="AQ22" s="10"/>
      <c r="AR22" s="10"/>
      <c r="AS22" s="10"/>
      <c r="AT22" s="26"/>
      <c r="AU22" s="10"/>
      <c r="AV22" s="10"/>
      <c r="AW22" s="10"/>
      <c r="AX22" s="10"/>
      <c r="AY22" s="10"/>
      <c r="AZ22" s="26"/>
      <c r="BA22" s="10"/>
      <c r="BB22" s="10"/>
      <c r="BC22" s="10"/>
      <c r="BD22" s="10"/>
      <c r="BE22" s="10"/>
      <c r="BF22" s="26"/>
      <c r="BG22" s="10"/>
      <c r="BH22" s="10"/>
      <c r="BI22" s="10"/>
      <c r="BJ22" s="10"/>
      <c r="BK22" s="10"/>
    </row>
    <row r="23" spans="2:63" x14ac:dyDescent="0.2">
      <c r="B23" s="64"/>
      <c r="E23" s="3">
        <f>SUM(E20:E22)</f>
        <v>0</v>
      </c>
      <c r="F23" s="3">
        <f>SUM(F20:F22)</f>
        <v>0</v>
      </c>
      <c r="H23" s="3">
        <f>SUM(H20:H22)</f>
        <v>0</v>
      </c>
      <c r="I23" s="3">
        <f>SUM(I20:I22)</f>
        <v>0</v>
      </c>
      <c r="K23" s="3">
        <f>SUM(K20:K22)</f>
        <v>0</v>
      </c>
      <c r="L23" s="3">
        <f>SUM(L20:L22)</f>
        <v>0</v>
      </c>
      <c r="N23" s="3">
        <f>SUM(N20:N22)</f>
        <v>0</v>
      </c>
      <c r="O23" s="3">
        <f>SUM(O20:O22)</f>
        <v>0</v>
      </c>
      <c r="Q23" s="3">
        <f>SUM(Q20:Q22)</f>
        <v>0</v>
      </c>
      <c r="R23" s="11">
        <f>SUM(R20:R22)</f>
        <v>5134274</v>
      </c>
      <c r="S23" s="11"/>
      <c r="T23" s="11">
        <f>SUM(T20:T22)</f>
        <v>205201.86000000002</v>
      </c>
      <c r="U23" s="11">
        <f>SUM(U20:U22)</f>
        <v>4929072.1400000006</v>
      </c>
      <c r="V23" s="11"/>
      <c r="W23" s="3">
        <f>SUM(W20:W22)</f>
        <v>4929072.1400000006</v>
      </c>
      <c r="X23" s="11">
        <f>SUM(X20:X22)</f>
        <v>0</v>
      </c>
      <c r="Y23" s="11"/>
      <c r="Z23" s="11">
        <f>SUM(Z20:Z22)</f>
        <v>393994.33520000003</v>
      </c>
      <c r="AA23" s="11">
        <f>SUM(AA20:AA22)</f>
        <v>4535077.8048</v>
      </c>
      <c r="AB23" s="11"/>
      <c r="AC23" s="3">
        <f>SUM(AC20:AC22)</f>
        <v>4535077.8048</v>
      </c>
      <c r="AD23" s="11">
        <f>SUM(AD20:AD22)</f>
        <v>0</v>
      </c>
      <c r="AE23" s="11"/>
      <c r="AF23" s="11">
        <f>SUM(AF20:AF22)</f>
        <v>362488.04582400003</v>
      </c>
      <c r="AG23" s="11">
        <f>SUM(AG20:AG22)</f>
        <v>4172589.7589759999</v>
      </c>
      <c r="AH23" s="32"/>
      <c r="AI23" s="3">
        <f>SUM(AI20:AI22)</f>
        <v>0</v>
      </c>
      <c r="AJ23" s="11">
        <f>SUM(AJ20:AJ22)</f>
        <v>0</v>
      </c>
      <c r="AK23" s="11"/>
      <c r="AL23" s="11">
        <f>SUM(AL20:AL22)</f>
        <v>0</v>
      </c>
      <c r="AM23" s="11">
        <f>SUM(AM20:AM22)</f>
        <v>0</v>
      </c>
      <c r="AN23" s="11"/>
      <c r="AO23" s="3">
        <f>SUM(AO20:AO22)</f>
        <v>0</v>
      </c>
      <c r="AP23" s="11">
        <f>SUM(AP20:AP22)</f>
        <v>0</v>
      </c>
      <c r="AQ23" s="11"/>
      <c r="AR23" s="11">
        <f>SUM(AR20:AR22)</f>
        <v>0</v>
      </c>
      <c r="AS23" s="11">
        <f>SUM(AS20:AS22)</f>
        <v>0</v>
      </c>
      <c r="AT23" s="11"/>
      <c r="AU23" s="3">
        <f>SUM(AU20:AU22)</f>
        <v>0</v>
      </c>
      <c r="AV23" s="11">
        <f>SUM(AV20:AV22)</f>
        <v>0</v>
      </c>
      <c r="AW23" s="11"/>
      <c r="AX23" s="11">
        <f>SUM(AX20:AX22)</f>
        <v>0</v>
      </c>
      <c r="AY23" s="11">
        <f>SUM(AY20:AY22)</f>
        <v>0</v>
      </c>
      <c r="AZ23" s="11"/>
      <c r="BA23" s="3">
        <f>SUM(BA20:BA22)</f>
        <v>0</v>
      </c>
      <c r="BB23" s="11">
        <f>SUM(BB20:BB22)</f>
        <v>0</v>
      </c>
      <c r="BC23" s="11"/>
      <c r="BD23" s="11">
        <f>SUM(BD20:BD22)</f>
        <v>0</v>
      </c>
      <c r="BE23" s="11">
        <f>SUM(BE20:BE22)</f>
        <v>0</v>
      </c>
      <c r="BF23" s="11"/>
      <c r="BG23" s="3">
        <f>SUM(BG20:BG22)</f>
        <v>0</v>
      </c>
      <c r="BH23" s="11">
        <f>SUM(BH20:BH22)</f>
        <v>0</v>
      </c>
      <c r="BI23" s="11"/>
      <c r="BJ23" s="11">
        <f>SUM(BJ20:BJ22)</f>
        <v>0</v>
      </c>
      <c r="BK23" s="11">
        <f>SUM(BK20:BK22)</f>
        <v>0</v>
      </c>
    </row>
    <row r="24" spans="2:63" x14ac:dyDescent="0.2">
      <c r="B24" s="64" t="s">
        <v>26</v>
      </c>
      <c r="E24" s="63">
        <v>2018</v>
      </c>
      <c r="F24" s="63"/>
      <c r="G24" s="63"/>
      <c r="H24" s="63"/>
      <c r="I24" s="63"/>
      <c r="K24" s="63">
        <v>2019</v>
      </c>
      <c r="L24" s="63"/>
      <c r="M24" s="63"/>
      <c r="N24" s="63"/>
      <c r="O24" s="63"/>
      <c r="P24" s="4"/>
      <c r="Q24" s="63">
        <v>2020</v>
      </c>
      <c r="R24" s="63"/>
      <c r="S24" s="63"/>
      <c r="T24" s="63"/>
      <c r="U24" s="63"/>
      <c r="V24" s="4"/>
      <c r="W24" s="63">
        <v>2021</v>
      </c>
      <c r="X24" s="63"/>
      <c r="Y24" s="63"/>
      <c r="Z24" s="63"/>
      <c r="AA24" s="63"/>
      <c r="AB24" s="4"/>
      <c r="AC24" s="63">
        <f>AC18</f>
        <v>2022</v>
      </c>
      <c r="AD24" s="63"/>
      <c r="AE24" s="63"/>
      <c r="AF24" s="63"/>
      <c r="AG24" s="63"/>
      <c r="AH24" s="30"/>
      <c r="AI24" s="63">
        <f>AI18</f>
        <v>2023</v>
      </c>
      <c r="AJ24" s="63"/>
      <c r="AK24" s="63"/>
      <c r="AL24" s="63"/>
      <c r="AM24" s="63"/>
      <c r="AN24" s="4"/>
      <c r="AO24" s="63">
        <f>AO$3</f>
        <v>2024</v>
      </c>
      <c r="AP24" s="63"/>
      <c r="AQ24" s="63"/>
      <c r="AR24" s="63"/>
      <c r="AS24" s="63"/>
      <c r="AT24" s="4"/>
      <c r="AU24" s="63">
        <f>AU$3</f>
        <v>2025</v>
      </c>
      <c r="AV24" s="63"/>
      <c r="AW24" s="63"/>
      <c r="AX24" s="63"/>
      <c r="AY24" s="63"/>
      <c r="AZ24" s="4"/>
      <c r="BA24" s="63">
        <f>BA$3</f>
        <v>2026</v>
      </c>
      <c r="BB24" s="63"/>
      <c r="BC24" s="63"/>
      <c r="BD24" s="63"/>
      <c r="BE24" s="63"/>
      <c r="BF24" s="4"/>
      <c r="BG24" s="63">
        <f>BG$3</f>
        <v>2027</v>
      </c>
      <c r="BH24" s="63"/>
      <c r="BI24" s="63"/>
      <c r="BJ24" s="63"/>
      <c r="BK24" s="63"/>
    </row>
    <row r="25" spans="2:63" x14ac:dyDescent="0.2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  <c r="AI25" s="3" t="s">
        <v>3</v>
      </c>
      <c r="AJ25" s="5" t="s">
        <v>2</v>
      </c>
      <c r="AK25" s="5" t="s">
        <v>11</v>
      </c>
      <c r="AL25" s="3" t="s">
        <v>4</v>
      </c>
      <c r="AM25" s="3" t="s">
        <v>5</v>
      </c>
      <c r="AO25" s="3" t="s">
        <v>3</v>
      </c>
      <c r="AP25" s="5" t="s">
        <v>2</v>
      </c>
      <c r="AQ25" s="5" t="s">
        <v>11</v>
      </c>
      <c r="AR25" s="3" t="s">
        <v>4</v>
      </c>
      <c r="AS25" s="3" t="s">
        <v>5</v>
      </c>
      <c r="AU25" s="3" t="s">
        <v>3</v>
      </c>
      <c r="AV25" s="5" t="s">
        <v>2</v>
      </c>
      <c r="AW25" s="5" t="s">
        <v>11</v>
      </c>
      <c r="AX25" s="3" t="s">
        <v>4</v>
      </c>
      <c r="AY25" s="3" t="s">
        <v>5</v>
      </c>
      <c r="BA25" s="3" t="s">
        <v>3</v>
      </c>
      <c r="BB25" s="5" t="s">
        <v>2</v>
      </c>
      <c r="BC25" s="5" t="s">
        <v>11</v>
      </c>
      <c r="BD25" s="3" t="s">
        <v>4</v>
      </c>
      <c r="BE25" s="3" t="s">
        <v>5</v>
      </c>
      <c r="BG25" s="3" t="s">
        <v>3</v>
      </c>
      <c r="BH25" s="5" t="s">
        <v>2</v>
      </c>
      <c r="BI25" s="5" t="s">
        <v>11</v>
      </c>
      <c r="BJ25" s="3" t="s">
        <v>4</v>
      </c>
      <c r="BK25" s="3" t="s">
        <v>5</v>
      </c>
    </row>
    <row r="26" spans="2:63" x14ac:dyDescent="0.2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R20</f>
        <v>8455</v>
      </c>
      <c r="Z26" s="29">
        <f>X26*0.5*C26</f>
        <v>169.1</v>
      </c>
      <c r="AA26" s="27">
        <f>X26-Z26</f>
        <v>8285.9</v>
      </c>
      <c r="AC26" s="17">
        <f>AA26</f>
        <v>8285.9</v>
      </c>
      <c r="AD26" s="17">
        <f>X20</f>
        <v>0</v>
      </c>
      <c r="AF26" s="11">
        <f>AC26*$C26</f>
        <v>331.43599999999998</v>
      </c>
      <c r="AG26" s="27">
        <f>AC26-AF26</f>
        <v>7954.4639999999999</v>
      </c>
      <c r="AI26" s="9"/>
      <c r="AJ26" s="9"/>
      <c r="AK26" s="9"/>
      <c r="AL26" s="9"/>
      <c r="AM26" s="9"/>
      <c r="AO26" s="9"/>
      <c r="AP26" s="9"/>
      <c r="AQ26" s="9"/>
      <c r="AR26" s="9"/>
      <c r="AS26" s="9"/>
      <c r="AU26" s="9"/>
      <c r="AV26" s="9"/>
      <c r="AW26" s="9"/>
      <c r="AX26" s="9"/>
      <c r="AY26" s="9"/>
      <c r="BA26" s="9"/>
      <c r="BB26" s="9"/>
      <c r="BC26" s="9"/>
      <c r="BD26" s="9"/>
      <c r="BE26" s="9"/>
      <c r="BG26" s="9"/>
      <c r="BH26" s="9"/>
      <c r="BI26" s="9"/>
      <c r="BJ26" s="9"/>
      <c r="BK26" s="9"/>
    </row>
    <row r="27" spans="2:63" x14ac:dyDescent="0.2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>
        <f>R21</f>
        <v>0</v>
      </c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  <c r="AI27" s="9"/>
      <c r="AJ27" s="9"/>
      <c r="AK27" s="9"/>
      <c r="AL27" s="9"/>
      <c r="AM27" s="9"/>
      <c r="AO27" s="9"/>
      <c r="AP27" s="9"/>
      <c r="AQ27" s="9"/>
      <c r="AR27" s="9"/>
      <c r="AS27" s="9"/>
      <c r="AU27" s="9"/>
      <c r="AV27" s="9"/>
      <c r="AW27" s="9"/>
      <c r="AX27" s="9"/>
      <c r="AY27" s="9"/>
      <c r="BA27" s="9"/>
      <c r="BB27" s="9"/>
      <c r="BC27" s="9"/>
      <c r="BD27" s="9"/>
      <c r="BE27" s="9"/>
      <c r="BG27" s="9"/>
      <c r="BH27" s="9"/>
      <c r="BI27" s="9"/>
      <c r="BJ27" s="9"/>
      <c r="BK27" s="9"/>
    </row>
    <row r="28" spans="2:63" x14ac:dyDescent="0.2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R22</f>
        <v>5125819</v>
      </c>
      <c r="Y28" s="7"/>
      <c r="Z28" s="28">
        <f>X28*0.5*C28</f>
        <v>205032.76</v>
      </c>
      <c r="AA28" s="28">
        <f>X28-Z28</f>
        <v>4920786.24</v>
      </c>
      <c r="AC28" s="18">
        <f>AA28</f>
        <v>4920786.24</v>
      </c>
      <c r="AD28" s="28">
        <f>X22</f>
        <v>0</v>
      </c>
      <c r="AE28" s="7"/>
      <c r="AF28" s="12">
        <f>AC28*$C28</f>
        <v>393662.89920000004</v>
      </c>
      <c r="AG28" s="28">
        <f>AC28-AF28</f>
        <v>4527123.3408000004</v>
      </c>
      <c r="AI28" s="10"/>
      <c r="AJ28" s="10"/>
      <c r="AK28" s="10"/>
      <c r="AL28" s="10"/>
      <c r="AM28" s="10"/>
      <c r="AO28" s="10"/>
      <c r="AP28" s="10"/>
      <c r="AQ28" s="10"/>
      <c r="AR28" s="10"/>
      <c r="AS28" s="10"/>
      <c r="AU28" s="10"/>
      <c r="AV28" s="10"/>
      <c r="AW28" s="10"/>
      <c r="AX28" s="10"/>
      <c r="AY28" s="10"/>
      <c r="BA28" s="10"/>
      <c r="BB28" s="10"/>
      <c r="BC28" s="10"/>
      <c r="BD28" s="10"/>
      <c r="BE28" s="10"/>
      <c r="BG28" s="10"/>
      <c r="BH28" s="10"/>
      <c r="BI28" s="10"/>
      <c r="BJ28" s="10"/>
      <c r="BK28" s="10"/>
    </row>
    <row r="29" spans="2:63" x14ac:dyDescent="0.2">
      <c r="B29" s="64"/>
      <c r="E29" s="3">
        <f>SUM(E26:E28)</f>
        <v>0</v>
      </c>
      <c r="F29" s="3">
        <f>SUM(F26:F28)</f>
        <v>0</v>
      </c>
      <c r="H29" s="3">
        <f>SUM(H26:H28)</f>
        <v>0</v>
      </c>
      <c r="I29" s="3">
        <f>SUM(I26:I28)</f>
        <v>0</v>
      </c>
      <c r="K29" s="3">
        <f>SUM(K26:K28)</f>
        <v>0</v>
      </c>
      <c r="L29" s="3">
        <f>SUM(L26:L28)</f>
        <v>0</v>
      </c>
      <c r="N29" s="3">
        <f>SUM(N26:N28)</f>
        <v>0</v>
      </c>
      <c r="O29" s="3">
        <f>SUM(O26:O28)</f>
        <v>0</v>
      </c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5134274</v>
      </c>
      <c r="Y29" s="11"/>
      <c r="Z29" s="11">
        <f>SUM(Z26:Z28)</f>
        <v>205201.86000000002</v>
      </c>
      <c r="AA29" s="11">
        <f>SUM(AA26:AA28)</f>
        <v>4929072.1400000006</v>
      </c>
      <c r="AB29" s="11"/>
      <c r="AC29" s="3">
        <f>SUM(AC26:AC28)</f>
        <v>4929072.1400000006</v>
      </c>
      <c r="AD29" s="11">
        <f>SUM(AD26:AD28)</f>
        <v>0</v>
      </c>
      <c r="AE29" s="11"/>
      <c r="AF29" s="11">
        <f>SUM(AF26:AF28)</f>
        <v>393994.33520000003</v>
      </c>
      <c r="AG29" s="11">
        <f>SUM(AG26:AG28)</f>
        <v>4535077.8048</v>
      </c>
      <c r="AH29" s="32"/>
      <c r="AI29" s="3">
        <f>SUM(AI26:AI28)</f>
        <v>0</v>
      </c>
      <c r="AJ29" s="11">
        <f>SUM(AJ26:AJ28)</f>
        <v>0</v>
      </c>
      <c r="AK29" s="11"/>
      <c r="AL29" s="11">
        <f>SUM(AL26:AL28)</f>
        <v>0</v>
      </c>
      <c r="AM29" s="11">
        <f>SUM(AM26:AM28)</f>
        <v>0</v>
      </c>
      <c r="AN29" s="11"/>
      <c r="AO29" s="3">
        <f>SUM(AO26:AO28)</f>
        <v>0</v>
      </c>
      <c r="AP29" s="11">
        <f>SUM(AP26:AP28)</f>
        <v>0</v>
      </c>
      <c r="AQ29" s="11"/>
      <c r="AR29" s="11">
        <f>SUM(AR26:AR28)</f>
        <v>0</v>
      </c>
      <c r="AS29" s="11">
        <f>SUM(AS26:AS28)</f>
        <v>0</v>
      </c>
      <c r="AT29" s="11"/>
      <c r="AU29" s="3">
        <f>SUM(AU26:AU28)</f>
        <v>0</v>
      </c>
      <c r="AV29" s="11">
        <f>SUM(AV26:AV28)</f>
        <v>0</v>
      </c>
      <c r="AW29" s="11"/>
      <c r="AX29" s="11">
        <f>SUM(AX26:AX28)</f>
        <v>0</v>
      </c>
      <c r="AY29" s="11">
        <f>SUM(AY26:AY28)</f>
        <v>0</v>
      </c>
      <c r="AZ29" s="11"/>
      <c r="BA29" s="3">
        <f>SUM(BA26:BA28)</f>
        <v>0</v>
      </c>
      <c r="BB29" s="11">
        <f>SUM(BB26:BB28)</f>
        <v>0</v>
      </c>
      <c r="BC29" s="11"/>
      <c r="BD29" s="11">
        <f>SUM(BD26:BD28)</f>
        <v>0</v>
      </c>
      <c r="BE29" s="11">
        <f>SUM(BE26:BE28)</f>
        <v>0</v>
      </c>
      <c r="BF29" s="11"/>
      <c r="BG29" s="3">
        <f>SUM(BG26:BG28)</f>
        <v>0</v>
      </c>
      <c r="BH29" s="11">
        <f>SUM(BH26:BH28)</f>
        <v>0</v>
      </c>
      <c r="BI29" s="11"/>
      <c r="BJ29" s="11">
        <f>SUM(BJ26:BJ28)</f>
        <v>0</v>
      </c>
      <c r="BK29" s="11">
        <f>SUM(BK26:BK28)</f>
        <v>0</v>
      </c>
    </row>
    <row r="30" spans="2:63" x14ac:dyDescent="0.2">
      <c r="B30" s="25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  <c r="AH30" s="32"/>
      <c r="AJ30" s="11"/>
      <c r="AK30" s="11"/>
      <c r="AL30" s="11"/>
      <c r="AM30" s="11"/>
      <c r="AN30" s="11"/>
      <c r="AP30" s="11"/>
      <c r="AQ30" s="11"/>
      <c r="AR30" s="11"/>
      <c r="AS30" s="11"/>
      <c r="AT30" s="11"/>
      <c r="AV30" s="11"/>
      <c r="AW30" s="11"/>
      <c r="AX30" s="11"/>
      <c r="AY30" s="11"/>
      <c r="AZ30" s="11"/>
      <c r="BB30" s="11"/>
      <c r="BC30" s="11"/>
      <c r="BD30" s="11"/>
      <c r="BE30" s="11"/>
      <c r="BF30" s="11"/>
      <c r="BH30" s="11"/>
      <c r="BI30" s="11"/>
      <c r="BJ30" s="11"/>
      <c r="BK30" s="11"/>
    </row>
    <row r="31" spans="2:63" x14ac:dyDescent="0.2">
      <c r="B31" s="64" t="s">
        <v>34</v>
      </c>
      <c r="E31" s="63">
        <v>2018</v>
      </c>
      <c r="F31" s="63"/>
      <c r="G31" s="63"/>
      <c r="H31" s="63"/>
      <c r="I31" s="63"/>
      <c r="K31" s="63">
        <v>2019</v>
      </c>
      <c r="L31" s="63"/>
      <c r="M31" s="63"/>
      <c r="N31" s="63"/>
      <c r="O31" s="63"/>
      <c r="P31" s="4"/>
      <c r="Q31" s="63">
        <v>2020</v>
      </c>
      <c r="R31" s="63"/>
      <c r="S31" s="63"/>
      <c r="T31" s="63"/>
      <c r="U31" s="63"/>
      <c r="V31" s="4"/>
      <c r="W31" s="63">
        <v>2021</v>
      </c>
      <c r="X31" s="63"/>
      <c r="Y31" s="63"/>
      <c r="Z31" s="63"/>
      <c r="AA31" s="63"/>
      <c r="AB31" s="4"/>
      <c r="AC31" s="63">
        <v>2022</v>
      </c>
      <c r="AD31" s="63"/>
      <c r="AE31" s="63"/>
      <c r="AF31" s="63"/>
      <c r="AG31" s="63"/>
      <c r="AH31" s="30"/>
      <c r="AI31" s="63">
        <f>AI24</f>
        <v>2023</v>
      </c>
      <c r="AJ31" s="63"/>
      <c r="AK31" s="63"/>
      <c r="AL31" s="63"/>
      <c r="AM31" s="63"/>
      <c r="AN31" s="4"/>
      <c r="AO31" s="63">
        <f>AO$3</f>
        <v>2024</v>
      </c>
      <c r="AP31" s="63"/>
      <c r="AQ31" s="63"/>
      <c r="AR31" s="63"/>
      <c r="AS31" s="63"/>
      <c r="AT31" s="4"/>
      <c r="AU31" s="63">
        <f>AU$3</f>
        <v>2025</v>
      </c>
      <c r="AV31" s="63"/>
      <c r="AW31" s="63"/>
      <c r="AX31" s="63"/>
      <c r="AY31" s="63"/>
      <c r="AZ31" s="4"/>
      <c r="BA31" s="63">
        <f>BA$3</f>
        <v>2026</v>
      </c>
      <c r="BB31" s="63"/>
      <c r="BC31" s="63"/>
      <c r="BD31" s="63"/>
      <c r="BE31" s="63"/>
      <c r="BF31" s="4"/>
      <c r="BG31" s="63">
        <f>BG$3</f>
        <v>2027</v>
      </c>
      <c r="BH31" s="63"/>
      <c r="BI31" s="63"/>
      <c r="BJ31" s="63"/>
      <c r="BK31" s="63"/>
    </row>
    <row r="32" spans="2:63" x14ac:dyDescent="0.2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  <c r="AI32" s="3" t="s">
        <v>3</v>
      </c>
      <c r="AJ32" s="5" t="s">
        <v>2</v>
      </c>
      <c r="AK32" s="5" t="s">
        <v>11</v>
      </c>
      <c r="AL32" s="3" t="s">
        <v>4</v>
      </c>
      <c r="AM32" s="3" t="s">
        <v>5</v>
      </c>
      <c r="AO32" s="3" t="s">
        <v>3</v>
      </c>
      <c r="AP32" s="5" t="s">
        <v>2</v>
      </c>
      <c r="AQ32" s="5" t="s">
        <v>11</v>
      </c>
      <c r="AR32" s="3" t="s">
        <v>4</v>
      </c>
      <c r="AS32" s="3" t="s">
        <v>5</v>
      </c>
      <c r="AU32" s="3" t="s">
        <v>3</v>
      </c>
      <c r="AV32" s="5" t="s">
        <v>2</v>
      </c>
      <c r="AW32" s="5" t="s">
        <v>11</v>
      </c>
      <c r="AX32" s="3" t="s">
        <v>4</v>
      </c>
      <c r="AY32" s="3" t="s">
        <v>5</v>
      </c>
      <c r="BA32" s="3" t="s">
        <v>3</v>
      </c>
      <c r="BB32" s="5" t="s">
        <v>2</v>
      </c>
      <c r="BC32" s="5" t="s">
        <v>11</v>
      </c>
      <c r="BD32" s="3" t="s">
        <v>4</v>
      </c>
      <c r="BE32" s="3" t="s">
        <v>5</v>
      </c>
      <c r="BG32" s="3" t="s">
        <v>3</v>
      </c>
      <c r="BH32" s="5" t="s">
        <v>2</v>
      </c>
      <c r="BI32" s="5" t="s">
        <v>11</v>
      </c>
      <c r="BJ32" s="3" t="s">
        <v>4</v>
      </c>
      <c r="BK32" s="3" t="s">
        <v>5</v>
      </c>
    </row>
    <row r="33" spans="2:63" x14ac:dyDescent="0.2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C33" s="17">
        <f>AA33</f>
        <v>0</v>
      </c>
      <c r="AD33" s="17">
        <f>X26</f>
        <v>8455</v>
      </c>
      <c r="AF33" s="11">
        <f>AD33*0.5*C33</f>
        <v>169.1</v>
      </c>
      <c r="AG33" s="27">
        <f>AD33-AF33</f>
        <v>8285.9</v>
      </c>
      <c r="AI33" s="9"/>
      <c r="AJ33" s="9"/>
      <c r="AK33" s="9"/>
      <c r="AL33" s="9"/>
      <c r="AM33" s="9"/>
      <c r="AO33" s="9"/>
      <c r="AP33" s="9"/>
      <c r="AQ33" s="9"/>
      <c r="AR33" s="9"/>
      <c r="AS33" s="9"/>
      <c r="AU33" s="9"/>
      <c r="AV33" s="9"/>
      <c r="AW33" s="9"/>
      <c r="AX33" s="9"/>
      <c r="AY33" s="9"/>
      <c r="BA33" s="9"/>
      <c r="BB33" s="9"/>
      <c r="BC33" s="9"/>
      <c r="BD33" s="9"/>
      <c r="BE33" s="9"/>
      <c r="BG33" s="9"/>
      <c r="BH33" s="9"/>
      <c r="BI33" s="9"/>
      <c r="BJ33" s="9"/>
      <c r="BK33" s="9"/>
    </row>
    <row r="34" spans="2:63" x14ac:dyDescent="0.2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  <c r="AI34" s="9"/>
      <c r="AJ34" s="9"/>
      <c r="AK34" s="9"/>
      <c r="AL34" s="9"/>
      <c r="AM34" s="9"/>
      <c r="AO34" s="9"/>
      <c r="AP34" s="9"/>
      <c r="AQ34" s="9"/>
      <c r="AR34" s="9"/>
      <c r="AS34" s="9"/>
      <c r="AU34" s="9"/>
      <c r="AV34" s="9"/>
      <c r="AW34" s="9"/>
      <c r="AX34" s="9"/>
      <c r="AY34" s="9"/>
      <c r="BA34" s="9"/>
      <c r="BB34" s="9"/>
      <c r="BC34" s="9"/>
      <c r="BD34" s="9"/>
      <c r="BE34" s="9"/>
      <c r="BG34" s="9"/>
      <c r="BH34" s="9"/>
      <c r="BI34" s="9"/>
      <c r="BJ34" s="9"/>
      <c r="BK34" s="9"/>
    </row>
    <row r="35" spans="2:63" x14ac:dyDescent="0.2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18">
        <f>AA35</f>
        <v>0</v>
      </c>
      <c r="AD35" s="28">
        <f>X28</f>
        <v>5125819</v>
      </c>
      <c r="AE35" s="7"/>
      <c r="AF35" s="12">
        <f>AD35*0.5*C35</f>
        <v>205032.76</v>
      </c>
      <c r="AG35" s="28">
        <f>AD35-AF35</f>
        <v>4920786.24</v>
      </c>
      <c r="AI35" s="10"/>
      <c r="AJ35" s="10"/>
      <c r="AK35" s="10"/>
      <c r="AL35" s="10"/>
      <c r="AM35" s="10"/>
      <c r="AO35" s="10"/>
      <c r="AP35" s="10"/>
      <c r="AQ35" s="10"/>
      <c r="AR35" s="10"/>
      <c r="AS35" s="10"/>
      <c r="AU35" s="10"/>
      <c r="AV35" s="10"/>
      <c r="AW35" s="10"/>
      <c r="AX35" s="10"/>
      <c r="AY35" s="10"/>
      <c r="BA35" s="10"/>
      <c r="BB35" s="10"/>
      <c r="BC35" s="10"/>
      <c r="BD35" s="10"/>
      <c r="BE35" s="10"/>
      <c r="BG35" s="10"/>
      <c r="BH35" s="10"/>
      <c r="BI35" s="10"/>
      <c r="BJ35" s="10"/>
      <c r="BK35" s="10"/>
    </row>
    <row r="36" spans="2:63" x14ac:dyDescent="0.2">
      <c r="B36" s="64"/>
      <c r="E36" s="3">
        <f>SUM(E33:E35)</f>
        <v>0</v>
      </c>
      <c r="F36" s="3">
        <f>SUM(F33:F35)</f>
        <v>0</v>
      </c>
      <c r="H36" s="3">
        <f>SUM(H33:H35)</f>
        <v>0</v>
      </c>
      <c r="I36" s="3">
        <f>SUM(I33:I35)</f>
        <v>0</v>
      </c>
      <c r="K36" s="3">
        <f>SUM(K33:K35)</f>
        <v>0</v>
      </c>
      <c r="L36" s="3">
        <f>SUM(L33:L35)</f>
        <v>0</v>
      </c>
      <c r="N36" s="3">
        <f>SUM(N33:N35)</f>
        <v>0</v>
      </c>
      <c r="O36" s="3">
        <f>SUM(O33:O35)</f>
        <v>0</v>
      </c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5134274</v>
      </c>
      <c r="AE36" s="11"/>
      <c r="AF36" s="11">
        <f>SUM(AF33:AF35)</f>
        <v>205201.86000000002</v>
      </c>
      <c r="AG36" s="11">
        <f>SUM(AG33:AG35)</f>
        <v>4929072.1400000006</v>
      </c>
      <c r="AH36" s="32"/>
      <c r="AI36" s="3">
        <f>SUM(AI33:AI35)</f>
        <v>0</v>
      </c>
      <c r="AJ36" s="11">
        <f>SUM(AJ33:AJ35)</f>
        <v>0</v>
      </c>
      <c r="AK36" s="11"/>
      <c r="AL36" s="11">
        <f>SUM(AL33:AL35)</f>
        <v>0</v>
      </c>
      <c r="AM36" s="11">
        <f>SUM(AM33:AM35)</f>
        <v>0</v>
      </c>
      <c r="AN36" s="11"/>
      <c r="AO36" s="3">
        <f>SUM(AO33:AO35)</f>
        <v>0</v>
      </c>
      <c r="AP36" s="11">
        <f>SUM(AP33:AP35)</f>
        <v>0</v>
      </c>
      <c r="AQ36" s="11"/>
      <c r="AR36" s="11">
        <f>SUM(AR33:AR35)</f>
        <v>0</v>
      </c>
      <c r="AS36" s="11">
        <f>SUM(AS33:AS35)</f>
        <v>0</v>
      </c>
      <c r="AT36" s="11"/>
      <c r="AU36" s="3">
        <f>SUM(AU33:AU35)</f>
        <v>0</v>
      </c>
      <c r="AV36" s="11">
        <f>SUM(AV33:AV35)</f>
        <v>0</v>
      </c>
      <c r="AW36" s="11"/>
      <c r="AX36" s="11">
        <f>SUM(AX33:AX35)</f>
        <v>0</v>
      </c>
      <c r="AY36" s="11">
        <f>SUM(AY33:AY35)</f>
        <v>0</v>
      </c>
      <c r="AZ36" s="11"/>
      <c r="BA36" s="3">
        <f>SUM(BA33:BA35)</f>
        <v>0</v>
      </c>
      <c r="BB36" s="11">
        <f>SUM(BB33:BB35)</f>
        <v>0</v>
      </c>
      <c r="BC36" s="11"/>
      <c r="BD36" s="11">
        <f>SUM(BD33:BD35)</f>
        <v>0</v>
      </c>
      <c r="BE36" s="11">
        <f>SUM(BE33:BE35)</f>
        <v>0</v>
      </c>
      <c r="BF36" s="11"/>
      <c r="BG36" s="3">
        <f>SUM(BG33:BG35)</f>
        <v>0</v>
      </c>
      <c r="BH36" s="11">
        <f>SUM(BH33:BH35)</f>
        <v>0</v>
      </c>
      <c r="BI36" s="11"/>
      <c r="BJ36" s="11">
        <f>SUM(BJ33:BJ35)</f>
        <v>0</v>
      </c>
      <c r="BK36" s="11">
        <f>SUM(BK33:BK35)</f>
        <v>0</v>
      </c>
    </row>
    <row r="37" spans="2:63" x14ac:dyDescent="0.2">
      <c r="B37" s="25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  <c r="AH37" s="32"/>
      <c r="AJ37" s="11"/>
      <c r="AK37" s="11"/>
      <c r="AL37" s="11"/>
      <c r="AM37" s="11"/>
      <c r="AN37" s="11"/>
      <c r="AP37" s="11"/>
      <c r="AQ37" s="11"/>
      <c r="AR37" s="11"/>
      <c r="AS37" s="11"/>
      <c r="AT37" s="11"/>
      <c r="AV37" s="11"/>
      <c r="AW37" s="11"/>
      <c r="AX37" s="11"/>
      <c r="AY37" s="11"/>
      <c r="AZ37" s="11"/>
      <c r="BB37" s="11"/>
      <c r="BC37" s="11"/>
      <c r="BD37" s="11"/>
      <c r="BE37" s="11"/>
      <c r="BF37" s="11"/>
      <c r="BH37" s="11"/>
      <c r="BI37" s="11"/>
      <c r="BJ37" s="11"/>
      <c r="BK37" s="11"/>
    </row>
    <row r="38" spans="2:63" x14ac:dyDescent="0.2">
      <c r="B38" s="64" t="s">
        <v>33</v>
      </c>
      <c r="E38" s="63">
        <v>2018</v>
      </c>
      <c r="F38" s="63"/>
      <c r="G38" s="63"/>
      <c r="H38" s="63"/>
      <c r="I38" s="63"/>
      <c r="K38" s="63">
        <v>2019</v>
      </c>
      <c r="L38" s="63"/>
      <c r="M38" s="63"/>
      <c r="N38" s="63"/>
      <c r="O38" s="63"/>
      <c r="P38" s="4"/>
      <c r="Q38" s="63">
        <v>2020</v>
      </c>
      <c r="R38" s="63"/>
      <c r="S38" s="63"/>
      <c r="T38" s="63"/>
      <c r="U38" s="63"/>
      <c r="V38" s="4"/>
      <c r="W38" s="63">
        <v>2021</v>
      </c>
      <c r="X38" s="63"/>
      <c r="Y38" s="63"/>
      <c r="Z38" s="63"/>
      <c r="AA38" s="63"/>
      <c r="AB38" s="4"/>
      <c r="AC38" s="63">
        <v>2022</v>
      </c>
      <c r="AD38" s="63"/>
      <c r="AE38" s="63"/>
      <c r="AF38" s="63"/>
      <c r="AG38" s="63"/>
      <c r="AH38" s="30"/>
      <c r="AI38" s="63">
        <f>AI31</f>
        <v>2023</v>
      </c>
      <c r="AJ38" s="63"/>
      <c r="AK38" s="63"/>
      <c r="AL38" s="63"/>
      <c r="AM38" s="63"/>
      <c r="AN38" s="4"/>
      <c r="AO38" s="63">
        <f>AO$3</f>
        <v>2024</v>
      </c>
      <c r="AP38" s="63"/>
      <c r="AQ38" s="63"/>
      <c r="AR38" s="63"/>
      <c r="AS38" s="63"/>
      <c r="AT38" s="4"/>
      <c r="AU38" s="63">
        <f>AU$3</f>
        <v>2025</v>
      </c>
      <c r="AV38" s="63"/>
      <c r="AW38" s="63"/>
      <c r="AX38" s="63"/>
      <c r="AY38" s="63"/>
      <c r="AZ38" s="4"/>
      <c r="BA38" s="63">
        <f>BA$3</f>
        <v>2026</v>
      </c>
      <c r="BB38" s="63"/>
      <c r="BC38" s="63"/>
      <c r="BD38" s="63"/>
      <c r="BE38" s="63"/>
      <c r="BF38" s="4"/>
      <c r="BG38" s="63">
        <f>BG$3</f>
        <v>2027</v>
      </c>
      <c r="BH38" s="63"/>
      <c r="BI38" s="63"/>
      <c r="BJ38" s="63"/>
      <c r="BK38" s="63"/>
    </row>
    <row r="39" spans="2:63" x14ac:dyDescent="0.2">
      <c r="B39" s="64"/>
      <c r="C39" s="8"/>
      <c r="D39" s="3" t="s">
        <v>1</v>
      </c>
      <c r="E39" s="3" t="s">
        <v>3</v>
      </c>
      <c r="F39" s="5" t="s">
        <v>2</v>
      </c>
      <c r="G39" s="5" t="s">
        <v>11</v>
      </c>
      <c r="H39" s="3" t="s">
        <v>4</v>
      </c>
      <c r="I39" s="3" t="s">
        <v>5</v>
      </c>
      <c r="K39" s="3" t="s">
        <v>3</v>
      </c>
      <c r="L39" s="5" t="s">
        <v>2</v>
      </c>
      <c r="M39" s="5" t="s">
        <v>11</v>
      </c>
      <c r="N39" s="3" t="s">
        <v>4</v>
      </c>
      <c r="O39" s="3" t="s">
        <v>5</v>
      </c>
      <c r="Q39" s="3" t="s">
        <v>3</v>
      </c>
      <c r="R39" s="5" t="s">
        <v>2</v>
      </c>
      <c r="S39" s="5" t="s">
        <v>11</v>
      </c>
      <c r="T39" s="3" t="s">
        <v>4</v>
      </c>
      <c r="U39" s="3" t="s">
        <v>5</v>
      </c>
      <c r="W39" s="3" t="s">
        <v>3</v>
      </c>
      <c r="X39" s="5" t="s">
        <v>2</v>
      </c>
      <c r="Y39" s="5" t="s">
        <v>11</v>
      </c>
      <c r="Z39" s="3" t="s">
        <v>4</v>
      </c>
      <c r="AA39" s="3" t="s">
        <v>5</v>
      </c>
      <c r="AC39" s="3" t="s">
        <v>3</v>
      </c>
      <c r="AD39" s="5" t="s">
        <v>2</v>
      </c>
      <c r="AE39" s="5" t="s">
        <v>11</v>
      </c>
      <c r="AF39" s="3" t="s">
        <v>4</v>
      </c>
      <c r="AG39" s="3" t="s">
        <v>5</v>
      </c>
      <c r="AI39" s="3" t="s">
        <v>3</v>
      </c>
      <c r="AJ39" s="5" t="s">
        <v>2</v>
      </c>
      <c r="AK39" s="5" t="s">
        <v>11</v>
      </c>
      <c r="AL39" s="3" t="s">
        <v>4</v>
      </c>
      <c r="AM39" s="3" t="s">
        <v>5</v>
      </c>
      <c r="AO39" s="3" t="s">
        <v>3</v>
      </c>
      <c r="AP39" s="5" t="s">
        <v>2</v>
      </c>
      <c r="AQ39" s="5" t="s">
        <v>11</v>
      </c>
      <c r="AR39" s="3" t="s">
        <v>4</v>
      </c>
      <c r="AS39" s="3" t="s">
        <v>5</v>
      </c>
      <c r="AU39" s="3" t="s">
        <v>3</v>
      </c>
      <c r="AV39" s="5" t="s">
        <v>2</v>
      </c>
      <c r="AW39" s="5" t="s">
        <v>11</v>
      </c>
      <c r="AX39" s="3" t="s">
        <v>4</v>
      </c>
      <c r="AY39" s="3" t="s">
        <v>5</v>
      </c>
      <c r="BA39" s="3" t="s">
        <v>3</v>
      </c>
      <c r="BB39" s="5" t="s">
        <v>2</v>
      </c>
      <c r="BC39" s="5" t="s">
        <v>11</v>
      </c>
      <c r="BD39" s="3" t="s">
        <v>4</v>
      </c>
      <c r="BE39" s="3" t="s">
        <v>5</v>
      </c>
      <c r="BG39" s="3" t="s">
        <v>3</v>
      </c>
      <c r="BH39" s="5" t="s">
        <v>2</v>
      </c>
      <c r="BI39" s="5" t="s">
        <v>11</v>
      </c>
      <c r="BJ39" s="3" t="s">
        <v>4</v>
      </c>
      <c r="BK39" s="3" t="s">
        <v>5</v>
      </c>
    </row>
    <row r="40" spans="2:63" x14ac:dyDescent="0.2">
      <c r="B40" s="64"/>
      <c r="C40" s="2">
        <v>0.04</v>
      </c>
      <c r="D40" s="1">
        <v>1</v>
      </c>
      <c r="E40" s="9"/>
      <c r="F40" s="9"/>
      <c r="G40" s="9"/>
      <c r="H40" s="9"/>
      <c r="I40" s="9"/>
      <c r="K40" s="9"/>
      <c r="L40" s="9"/>
      <c r="M40" s="9"/>
      <c r="N40" s="9"/>
      <c r="O40" s="9"/>
      <c r="Q40" s="9"/>
      <c r="R40" s="9"/>
      <c r="S40" s="9"/>
      <c r="T40" s="9"/>
      <c r="U40" s="9"/>
      <c r="W40" s="9"/>
      <c r="X40" s="9"/>
      <c r="Y40" s="9"/>
      <c r="Z40" s="9"/>
      <c r="AA40" s="9"/>
      <c r="AC40" s="9"/>
      <c r="AD40" s="9"/>
      <c r="AE40" s="9"/>
      <c r="AF40" s="9"/>
      <c r="AG40" s="9"/>
      <c r="AJ40" s="17">
        <f>AD34</f>
        <v>0</v>
      </c>
      <c r="AL40" s="29">
        <f>AJ40*0.5*O40</f>
        <v>0</v>
      </c>
      <c r="AM40" s="27">
        <f>AJ40-AL40</f>
        <v>0</v>
      </c>
      <c r="AO40" s="17">
        <f>AM40</f>
        <v>0</v>
      </c>
      <c r="AP40" s="17">
        <f>AJ34</f>
        <v>0</v>
      </c>
      <c r="AR40" s="29">
        <f>AP40*0.5*U40</f>
        <v>0</v>
      </c>
      <c r="AS40" s="27">
        <f>AP40-AR40</f>
        <v>0</v>
      </c>
      <c r="AU40" s="17">
        <f>AS40</f>
        <v>0</v>
      </c>
      <c r="AV40" s="17">
        <f>AP34</f>
        <v>0</v>
      </c>
      <c r="AX40" s="29">
        <f>AV40*0.5*AA40</f>
        <v>0</v>
      </c>
      <c r="AY40" s="27">
        <f>AV40-AX40</f>
        <v>0</v>
      </c>
      <c r="BA40" s="17">
        <f>AY40</f>
        <v>0</v>
      </c>
      <c r="BB40" s="17">
        <f>AV34</f>
        <v>0</v>
      </c>
      <c r="BD40" s="29">
        <f>BB40*0.5*AG40</f>
        <v>0</v>
      </c>
      <c r="BE40" s="27">
        <f>BB40-BD40</f>
        <v>0</v>
      </c>
      <c r="BG40" s="17">
        <f>BE40</f>
        <v>0</v>
      </c>
      <c r="BH40" s="17">
        <f>BB34</f>
        <v>0</v>
      </c>
      <c r="BJ40" s="29">
        <f>BH40*0.5*AM40</f>
        <v>0</v>
      </c>
      <c r="BK40" s="27">
        <f>BH40-BJ40</f>
        <v>0</v>
      </c>
    </row>
    <row r="41" spans="2:63" x14ac:dyDescent="0.2">
      <c r="B41" s="64"/>
      <c r="C41" s="2">
        <v>0.06</v>
      </c>
      <c r="D41" s="1" t="s">
        <v>23</v>
      </c>
      <c r="E41" s="9"/>
      <c r="F41" s="9"/>
      <c r="G41" s="9"/>
      <c r="H41" s="9"/>
      <c r="I41" s="9"/>
      <c r="K41" s="9"/>
      <c r="L41" s="9"/>
      <c r="M41" s="9"/>
      <c r="N41" s="9"/>
      <c r="O41" s="9"/>
      <c r="Q41" s="9"/>
      <c r="R41" s="9"/>
      <c r="S41" s="9"/>
      <c r="T41" s="9"/>
      <c r="U41" s="9"/>
      <c r="W41" s="9"/>
      <c r="X41" s="9"/>
      <c r="Y41" s="9"/>
      <c r="Z41" s="9"/>
      <c r="AA41" s="9"/>
      <c r="AC41" s="9"/>
      <c r="AD41" s="9"/>
      <c r="AE41" s="9"/>
      <c r="AF41" s="9"/>
      <c r="AG41" s="9"/>
      <c r="AJ41" s="27">
        <v>0</v>
      </c>
      <c r="AL41" s="27"/>
      <c r="AM41" s="27">
        <f>AJ41-AL41</f>
        <v>0</v>
      </c>
      <c r="AO41" s="17">
        <f t="shared" ref="AO41:AO42" si="8">AM41</f>
        <v>0</v>
      </c>
      <c r="AP41" s="27">
        <v>0</v>
      </c>
      <c r="AR41" s="27"/>
      <c r="AS41" s="27">
        <f>AP41-AR41</f>
        <v>0</v>
      </c>
      <c r="AU41" s="17">
        <f t="shared" ref="AU41:AU42" si="9">AS41</f>
        <v>0</v>
      </c>
      <c r="AV41" s="27">
        <v>0</v>
      </c>
      <c r="AX41" s="27"/>
      <c r="AY41" s="27">
        <f>AV41-AX41</f>
        <v>0</v>
      </c>
      <c r="BA41" s="17">
        <f t="shared" ref="BA41:BA42" si="10">AY41</f>
        <v>0</v>
      </c>
      <c r="BB41" s="27">
        <v>0</v>
      </c>
      <c r="BD41" s="27"/>
      <c r="BE41" s="27">
        <f>BB41-BD41</f>
        <v>0</v>
      </c>
      <c r="BG41" s="17">
        <f t="shared" ref="BG41:BG42" si="11">BE41</f>
        <v>0</v>
      </c>
      <c r="BH41" s="27">
        <v>0</v>
      </c>
      <c r="BJ41" s="27"/>
      <c r="BK41" s="27">
        <f>BH41-BJ41</f>
        <v>0</v>
      </c>
    </row>
    <row r="42" spans="2:63" x14ac:dyDescent="0.2">
      <c r="B42" s="64"/>
      <c r="C42" s="2">
        <v>0.08</v>
      </c>
      <c r="D42" s="1">
        <v>47</v>
      </c>
      <c r="E42" s="10"/>
      <c r="F42" s="10"/>
      <c r="G42" s="10"/>
      <c r="H42" s="10"/>
      <c r="I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W42" s="10"/>
      <c r="X42" s="10"/>
      <c r="Y42" s="10"/>
      <c r="Z42" s="10"/>
      <c r="AA42" s="10"/>
      <c r="AC42" s="10"/>
      <c r="AD42" s="10"/>
      <c r="AE42" s="10"/>
      <c r="AF42" s="10"/>
      <c r="AG42" s="10"/>
      <c r="AI42" s="7"/>
      <c r="AJ42" s="28">
        <v>6923000</v>
      </c>
      <c r="AK42" s="7"/>
      <c r="AL42" s="28">
        <f>AJ42*0.5*C42</f>
        <v>276920</v>
      </c>
      <c r="AM42" s="28">
        <f>AJ42-AL42</f>
        <v>6646080</v>
      </c>
      <c r="AO42" s="18">
        <f t="shared" si="8"/>
        <v>6646080</v>
      </c>
      <c r="AP42" s="28"/>
      <c r="AQ42" s="7"/>
      <c r="AR42" s="28">
        <f>AO42*$C$42</f>
        <v>531686.40000000002</v>
      </c>
      <c r="AS42" s="28">
        <f>AO42-AR42</f>
        <v>6114393.5999999996</v>
      </c>
      <c r="AU42" s="18">
        <f t="shared" si="9"/>
        <v>6114393.5999999996</v>
      </c>
      <c r="AV42" s="28"/>
      <c r="AW42" s="7"/>
      <c r="AX42" s="28">
        <f>AU42*$C$42</f>
        <v>489151.48799999995</v>
      </c>
      <c r="AY42" s="28">
        <f>AU42-AX42</f>
        <v>5625242.1119999997</v>
      </c>
      <c r="BA42" s="18">
        <f t="shared" si="10"/>
        <v>5625242.1119999997</v>
      </c>
      <c r="BB42" s="28"/>
      <c r="BC42" s="7"/>
      <c r="BD42" s="28">
        <f>BA42*$C$42</f>
        <v>450019.36895999999</v>
      </c>
      <c r="BE42" s="28">
        <f>BA42-BD42</f>
        <v>5175222.7430400001</v>
      </c>
      <c r="BG42" s="18">
        <f t="shared" si="11"/>
        <v>5175222.7430400001</v>
      </c>
      <c r="BH42" s="28"/>
      <c r="BI42" s="7"/>
      <c r="BJ42" s="28">
        <f>BG42*$C$42</f>
        <v>414017.81944320002</v>
      </c>
      <c r="BK42" s="28">
        <f>BG42-BJ42</f>
        <v>4761204.9235968003</v>
      </c>
    </row>
    <row r="43" spans="2:63" x14ac:dyDescent="0.2">
      <c r="B43" s="64"/>
      <c r="E43" s="3">
        <f>SUM(E40:E42)</f>
        <v>0</v>
      </c>
      <c r="F43" s="3">
        <f>SUM(F40:F42)</f>
        <v>0</v>
      </c>
      <c r="H43" s="3">
        <f>SUM(H40:H42)</f>
        <v>0</v>
      </c>
      <c r="I43" s="3">
        <f>SUM(I40:I42)</f>
        <v>0</v>
      </c>
      <c r="K43" s="3">
        <f>SUM(K40:K42)</f>
        <v>0</v>
      </c>
      <c r="L43" s="3">
        <f>SUM(L40:L42)</f>
        <v>0</v>
      </c>
      <c r="N43" s="3">
        <f>SUM(N40:N42)</f>
        <v>0</v>
      </c>
      <c r="O43" s="3">
        <f>SUM(O40:O42)</f>
        <v>0</v>
      </c>
      <c r="Q43" s="3">
        <f>SUM(Q40:Q42)</f>
        <v>0</v>
      </c>
      <c r="R43" s="11">
        <f>SUM(R40:R42)</f>
        <v>0</v>
      </c>
      <c r="S43" s="11"/>
      <c r="T43" s="11">
        <f>SUM(T40:T42)</f>
        <v>0</v>
      </c>
      <c r="U43" s="11">
        <f>SUM(U40:U42)</f>
        <v>0</v>
      </c>
      <c r="V43" s="11"/>
      <c r="W43" s="3">
        <f>SUM(W40:W42)</f>
        <v>0</v>
      </c>
      <c r="X43" s="11">
        <f>SUM(X40:X42)</f>
        <v>0</v>
      </c>
      <c r="Y43" s="11"/>
      <c r="Z43" s="11">
        <f>SUM(Z40:Z42)</f>
        <v>0</v>
      </c>
      <c r="AA43" s="11">
        <f>SUM(AA40:AA42)</f>
        <v>0</v>
      </c>
      <c r="AB43" s="11"/>
      <c r="AC43" s="3">
        <f>SUM(AC40:AC42)</f>
        <v>0</v>
      </c>
      <c r="AD43" s="11">
        <f>SUM(AD40:AD42)</f>
        <v>0</v>
      </c>
      <c r="AE43" s="11"/>
      <c r="AF43" s="11">
        <f>SUM(AF40:AF42)</f>
        <v>0</v>
      </c>
      <c r="AG43" s="11">
        <f>SUM(AG40:AG42)</f>
        <v>0</v>
      </c>
      <c r="AH43" s="32"/>
      <c r="AI43" s="3">
        <f>SUM(AI40:AI42)</f>
        <v>0</v>
      </c>
      <c r="AJ43" s="11">
        <f>SUM(AJ40:AJ42)</f>
        <v>6923000</v>
      </c>
      <c r="AK43" s="11"/>
      <c r="AL43" s="11">
        <f>SUM(AL40:AL42)</f>
        <v>276920</v>
      </c>
      <c r="AM43" s="11">
        <f>SUM(AM40:AM42)</f>
        <v>6646080</v>
      </c>
      <c r="AN43" s="11"/>
      <c r="AO43" s="11">
        <f>SUM(AO40:AO42)</f>
        <v>6646080</v>
      </c>
      <c r="AP43" s="11">
        <f>SUM(AP40:AP42)</f>
        <v>0</v>
      </c>
      <c r="AQ43" s="11"/>
      <c r="AR43" s="11">
        <f>SUM(AR40:AR42)</f>
        <v>531686.40000000002</v>
      </c>
      <c r="AS43" s="11">
        <f>SUM(AS40:AS42)</f>
        <v>6114393.5999999996</v>
      </c>
      <c r="AT43" s="11"/>
      <c r="AU43" s="11">
        <f>SUM(AU40:AU42)</f>
        <v>6114393.5999999996</v>
      </c>
      <c r="AV43" s="11">
        <f>SUM(AV40:AV42)</f>
        <v>0</v>
      </c>
      <c r="AW43" s="11"/>
      <c r="AX43" s="11">
        <f>SUM(AX40:AX42)</f>
        <v>489151.48799999995</v>
      </c>
      <c r="AY43" s="11">
        <f>SUM(AY40:AY42)</f>
        <v>5625242.1119999997</v>
      </c>
      <c r="AZ43" s="11"/>
      <c r="BA43" s="11">
        <f>SUM(BA40:BA42)</f>
        <v>5625242.1119999997</v>
      </c>
      <c r="BB43" s="11">
        <f>SUM(BB40:BB42)</f>
        <v>0</v>
      </c>
      <c r="BC43" s="11"/>
      <c r="BD43" s="11">
        <f>SUM(BD40:BD42)</f>
        <v>450019.36895999999</v>
      </c>
      <c r="BE43" s="11">
        <f>SUM(BE40:BE42)</f>
        <v>5175222.7430400001</v>
      </c>
      <c r="BF43" s="11"/>
      <c r="BG43" s="11">
        <f>SUM(BG40:BG42)</f>
        <v>5175222.7430400001</v>
      </c>
      <c r="BH43" s="11">
        <f>SUM(BH40:BH42)</f>
        <v>0</v>
      </c>
      <c r="BI43" s="11"/>
      <c r="BJ43" s="11">
        <f>SUM(BJ40:BJ42)</f>
        <v>414017.81944320002</v>
      </c>
      <c r="BK43" s="11">
        <f>SUM(BK40:BK42)</f>
        <v>4761204.9235968003</v>
      </c>
    </row>
    <row r="44" spans="2:63" x14ac:dyDescent="0.2">
      <c r="B44" s="25"/>
      <c r="R44" s="11"/>
      <c r="S44" s="11"/>
      <c r="T44" s="11"/>
      <c r="U44" s="11"/>
      <c r="V44" s="11"/>
      <c r="X44" s="11"/>
      <c r="Y44" s="11"/>
      <c r="Z44" s="11"/>
      <c r="AA44" s="11"/>
      <c r="AB44" s="11"/>
      <c r="AD44" s="11"/>
      <c r="AE44" s="11"/>
      <c r="AF44" s="11"/>
      <c r="AG44" s="11"/>
      <c r="AH44" s="32"/>
      <c r="AJ44" s="11"/>
      <c r="AK44" s="11"/>
      <c r="AL44" s="11"/>
      <c r="AM44" s="11"/>
      <c r="AN44" s="11"/>
      <c r="AP44" s="11"/>
      <c r="AQ44" s="11"/>
      <c r="AR44" s="11"/>
      <c r="AS44" s="11"/>
      <c r="AT44" s="11"/>
      <c r="AV44" s="11"/>
      <c r="AW44" s="11"/>
      <c r="AX44" s="11"/>
      <c r="AY44" s="11"/>
      <c r="AZ44" s="11"/>
      <c r="BB44" s="11"/>
      <c r="BC44" s="11"/>
      <c r="BD44" s="11"/>
      <c r="BE44" s="11"/>
      <c r="BF44" s="11"/>
      <c r="BH44" s="11"/>
      <c r="BI44" s="11"/>
      <c r="BJ44" s="11"/>
      <c r="BK44" s="11"/>
    </row>
    <row r="45" spans="2:63" x14ac:dyDescent="0.2">
      <c r="B45" s="64" t="s">
        <v>32</v>
      </c>
      <c r="E45" s="63">
        <v>2018</v>
      </c>
      <c r="F45" s="63"/>
      <c r="G45" s="63"/>
      <c r="H45" s="63"/>
      <c r="I45" s="63"/>
      <c r="K45" s="63">
        <v>2019</v>
      </c>
      <c r="L45" s="63"/>
      <c r="M45" s="63"/>
      <c r="N45" s="63"/>
      <c r="O45" s="63"/>
      <c r="P45" s="4"/>
      <c r="Q45" s="63">
        <v>2020</v>
      </c>
      <c r="R45" s="63"/>
      <c r="S45" s="63"/>
      <c r="T45" s="63"/>
      <c r="U45" s="63"/>
      <c r="V45" s="4"/>
      <c r="W45" s="63">
        <v>2021</v>
      </c>
      <c r="X45" s="63"/>
      <c r="Y45" s="63"/>
      <c r="Z45" s="63"/>
      <c r="AA45" s="63"/>
      <c r="AB45" s="4"/>
      <c r="AC45" s="63">
        <v>2022</v>
      </c>
      <c r="AD45" s="63"/>
      <c r="AE45" s="63"/>
      <c r="AF45" s="63"/>
      <c r="AG45" s="63"/>
      <c r="AH45" s="30"/>
      <c r="AI45" s="63">
        <f>AI38</f>
        <v>2023</v>
      </c>
      <c r="AJ45" s="63"/>
      <c r="AK45" s="63"/>
      <c r="AL45" s="63"/>
      <c r="AM45" s="63"/>
      <c r="AN45" s="4"/>
      <c r="AO45" s="63">
        <f>AO$3</f>
        <v>2024</v>
      </c>
      <c r="AP45" s="63"/>
      <c r="AQ45" s="63"/>
      <c r="AR45" s="63"/>
      <c r="AS45" s="63"/>
      <c r="AT45" s="4"/>
      <c r="AU45" s="63">
        <f>AU$3</f>
        <v>2025</v>
      </c>
      <c r="AV45" s="63"/>
      <c r="AW45" s="63"/>
      <c r="AX45" s="63"/>
      <c r="AY45" s="63"/>
      <c r="AZ45" s="4"/>
      <c r="BA45" s="63">
        <f>BA$3</f>
        <v>2026</v>
      </c>
      <c r="BB45" s="63"/>
      <c r="BC45" s="63"/>
      <c r="BD45" s="63"/>
      <c r="BE45" s="63"/>
      <c r="BF45" s="4"/>
      <c r="BG45" s="63">
        <f>BG$3</f>
        <v>2027</v>
      </c>
      <c r="BH45" s="63"/>
      <c r="BI45" s="63"/>
      <c r="BJ45" s="63"/>
      <c r="BK45" s="63"/>
    </row>
    <row r="46" spans="2:63" x14ac:dyDescent="0.2">
      <c r="B46" s="64"/>
      <c r="C46" s="8"/>
      <c r="D46" s="3" t="s">
        <v>1</v>
      </c>
      <c r="E46" s="3" t="s">
        <v>3</v>
      </c>
      <c r="F46" s="5" t="s">
        <v>2</v>
      </c>
      <c r="G46" s="5" t="s">
        <v>11</v>
      </c>
      <c r="H46" s="3" t="s">
        <v>4</v>
      </c>
      <c r="I46" s="3" t="s">
        <v>5</v>
      </c>
      <c r="K46" s="3" t="s">
        <v>3</v>
      </c>
      <c r="L46" s="5" t="s">
        <v>2</v>
      </c>
      <c r="M46" s="5" t="s">
        <v>11</v>
      </c>
      <c r="N46" s="3" t="s">
        <v>4</v>
      </c>
      <c r="O46" s="3" t="s">
        <v>5</v>
      </c>
      <c r="Q46" s="3" t="s">
        <v>3</v>
      </c>
      <c r="R46" s="5" t="s">
        <v>2</v>
      </c>
      <c r="S46" s="5" t="s">
        <v>11</v>
      </c>
      <c r="T46" s="3" t="s">
        <v>4</v>
      </c>
      <c r="U46" s="3" t="s">
        <v>5</v>
      </c>
      <c r="W46" s="3" t="s">
        <v>3</v>
      </c>
      <c r="X46" s="5" t="s">
        <v>2</v>
      </c>
      <c r="Y46" s="5" t="s">
        <v>11</v>
      </c>
      <c r="Z46" s="3" t="s">
        <v>4</v>
      </c>
      <c r="AA46" s="3" t="s">
        <v>5</v>
      </c>
      <c r="AC46" s="3" t="s">
        <v>3</v>
      </c>
      <c r="AD46" s="5" t="s">
        <v>2</v>
      </c>
      <c r="AE46" s="5" t="s">
        <v>11</v>
      </c>
      <c r="AF46" s="3" t="s">
        <v>4</v>
      </c>
      <c r="AG46" s="3" t="s">
        <v>5</v>
      </c>
      <c r="AI46" s="3" t="s">
        <v>3</v>
      </c>
      <c r="AJ46" s="5" t="s">
        <v>2</v>
      </c>
      <c r="AK46" s="5" t="s">
        <v>11</v>
      </c>
      <c r="AL46" s="3" t="s">
        <v>4</v>
      </c>
      <c r="AM46" s="3" t="s">
        <v>5</v>
      </c>
      <c r="AO46" s="3" t="s">
        <v>3</v>
      </c>
      <c r="AP46" s="5" t="s">
        <v>2</v>
      </c>
      <c r="AQ46" s="5" t="s">
        <v>11</v>
      </c>
      <c r="AR46" s="3" t="s">
        <v>4</v>
      </c>
      <c r="AS46" s="3" t="s">
        <v>5</v>
      </c>
      <c r="AU46" s="3" t="s">
        <v>3</v>
      </c>
      <c r="AV46" s="5" t="s">
        <v>2</v>
      </c>
      <c r="AW46" s="5" t="s">
        <v>11</v>
      </c>
      <c r="AX46" s="3" t="s">
        <v>4</v>
      </c>
      <c r="AY46" s="3" t="s">
        <v>5</v>
      </c>
      <c r="BA46" s="3" t="s">
        <v>3</v>
      </c>
      <c r="BB46" s="5" t="s">
        <v>2</v>
      </c>
      <c r="BC46" s="5" t="s">
        <v>11</v>
      </c>
      <c r="BD46" s="3" t="s">
        <v>4</v>
      </c>
      <c r="BE46" s="3" t="s">
        <v>5</v>
      </c>
      <c r="BG46" s="3" t="s">
        <v>3</v>
      </c>
      <c r="BH46" s="5" t="s">
        <v>2</v>
      </c>
      <c r="BI46" s="5" t="s">
        <v>11</v>
      </c>
      <c r="BJ46" s="3" t="s">
        <v>4</v>
      </c>
      <c r="BK46" s="3" t="s">
        <v>5</v>
      </c>
    </row>
    <row r="47" spans="2:63" x14ac:dyDescent="0.2">
      <c r="B47" s="64"/>
      <c r="C47" s="2">
        <v>0.04</v>
      </c>
      <c r="D47" s="1">
        <v>1</v>
      </c>
      <c r="E47" s="9"/>
      <c r="F47" s="9"/>
      <c r="G47" s="9"/>
      <c r="H47" s="9"/>
      <c r="I47" s="9"/>
      <c r="K47" s="9"/>
      <c r="L47" s="9"/>
      <c r="M47" s="9"/>
      <c r="N47" s="9"/>
      <c r="O47" s="9"/>
      <c r="Q47" s="9"/>
      <c r="R47" s="9"/>
      <c r="S47" s="9"/>
      <c r="T47" s="9"/>
      <c r="U47" s="9"/>
      <c r="W47" s="9"/>
      <c r="X47" s="9"/>
      <c r="Y47" s="9"/>
      <c r="Z47" s="9"/>
      <c r="AA47" s="9"/>
      <c r="AC47" s="9"/>
      <c r="AD47" s="9"/>
      <c r="AE47" s="9"/>
      <c r="AF47" s="9"/>
      <c r="AG47" s="9"/>
      <c r="AI47" s="9"/>
      <c r="AJ47" s="9"/>
      <c r="AK47" s="9"/>
      <c r="AL47" s="9"/>
      <c r="AM47" s="9"/>
      <c r="AP47" s="17">
        <f>AJ41</f>
        <v>0</v>
      </c>
      <c r="AR47" s="29">
        <f>AP47*0.5*U47</f>
        <v>0</v>
      </c>
      <c r="AS47" s="27">
        <f>AP47-AR47</f>
        <v>0</v>
      </c>
      <c r="AV47" s="17">
        <f>AP41</f>
        <v>0</v>
      </c>
      <c r="AX47" s="29">
        <f>AV47*0.5*AA47</f>
        <v>0</v>
      </c>
      <c r="AY47" s="27">
        <f>AV47-AX47</f>
        <v>0</v>
      </c>
      <c r="BB47" s="17">
        <f>AV41</f>
        <v>0</v>
      </c>
      <c r="BD47" s="29">
        <f>BB47*0.5*AG47</f>
        <v>0</v>
      </c>
      <c r="BE47" s="27">
        <f>BB47-BD47</f>
        <v>0</v>
      </c>
      <c r="BH47" s="17">
        <f>BB41</f>
        <v>0</v>
      </c>
      <c r="BJ47" s="29">
        <f>BH47*0.5*AM47</f>
        <v>0</v>
      </c>
      <c r="BK47" s="27">
        <f>BH47-BJ47</f>
        <v>0</v>
      </c>
    </row>
    <row r="48" spans="2:63" x14ac:dyDescent="0.2">
      <c r="B48" s="64"/>
      <c r="C48" s="2">
        <v>0.06</v>
      </c>
      <c r="D48" s="1" t="s">
        <v>23</v>
      </c>
      <c r="E48" s="9"/>
      <c r="F48" s="9"/>
      <c r="G48" s="9"/>
      <c r="H48" s="9"/>
      <c r="I48" s="9"/>
      <c r="K48" s="9"/>
      <c r="L48" s="9"/>
      <c r="M48" s="9"/>
      <c r="N48" s="9"/>
      <c r="O48" s="9"/>
      <c r="Q48" s="9"/>
      <c r="R48" s="9"/>
      <c r="S48" s="9"/>
      <c r="T48" s="9"/>
      <c r="U48" s="9"/>
      <c r="W48" s="9"/>
      <c r="X48" s="9"/>
      <c r="Y48" s="9"/>
      <c r="Z48" s="9"/>
      <c r="AA48" s="9"/>
      <c r="AC48" s="9"/>
      <c r="AD48" s="9"/>
      <c r="AE48" s="9"/>
      <c r="AF48" s="9"/>
      <c r="AG48" s="9"/>
      <c r="AI48" s="9"/>
      <c r="AJ48" s="9"/>
      <c r="AK48" s="9"/>
      <c r="AL48" s="9"/>
      <c r="AM48" s="9"/>
      <c r="AP48" s="27"/>
      <c r="AR48" s="27"/>
      <c r="AS48" s="27">
        <f>AP48-AR48</f>
        <v>0</v>
      </c>
      <c r="AV48" s="27">
        <f>AP42</f>
        <v>0</v>
      </c>
      <c r="AX48" s="27"/>
      <c r="AY48" s="27">
        <f>AV48-AX48</f>
        <v>0</v>
      </c>
      <c r="BB48" s="27">
        <f>AV42</f>
        <v>0</v>
      </c>
      <c r="BD48" s="27"/>
      <c r="BE48" s="27">
        <f>BB48-BD48</f>
        <v>0</v>
      </c>
      <c r="BH48" s="27">
        <f>BB42</f>
        <v>0</v>
      </c>
      <c r="BJ48" s="27"/>
      <c r="BK48" s="27">
        <f>BH48-BJ48</f>
        <v>0</v>
      </c>
    </row>
    <row r="49" spans="2:63" x14ac:dyDescent="0.2">
      <c r="B49" s="64"/>
      <c r="C49" s="2">
        <v>0.08</v>
      </c>
      <c r="D49" s="1">
        <v>47</v>
      </c>
      <c r="E49" s="10"/>
      <c r="F49" s="10"/>
      <c r="G49" s="10"/>
      <c r="H49" s="10"/>
      <c r="I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W49" s="10"/>
      <c r="X49" s="10"/>
      <c r="Y49" s="10"/>
      <c r="Z49" s="10"/>
      <c r="AA49" s="10"/>
      <c r="AC49" s="10"/>
      <c r="AD49" s="10"/>
      <c r="AE49" s="10"/>
      <c r="AF49" s="10"/>
      <c r="AG49" s="10"/>
      <c r="AI49" s="10"/>
      <c r="AJ49" s="10"/>
      <c r="AK49" s="10"/>
      <c r="AL49" s="10"/>
      <c r="AM49" s="10"/>
      <c r="AO49" s="7"/>
      <c r="AP49" s="28">
        <f>AJ43</f>
        <v>6923000</v>
      </c>
      <c r="AQ49" s="7"/>
      <c r="AR49" s="28">
        <f>AP49*0.5*C49</f>
        <v>276920</v>
      </c>
      <c r="AS49" s="28">
        <f>AP49-AR49</f>
        <v>6646080</v>
      </c>
      <c r="AU49" s="28">
        <f>AS49</f>
        <v>6646080</v>
      </c>
      <c r="AV49" s="28">
        <f>AP43</f>
        <v>0</v>
      </c>
      <c r="AW49" s="7"/>
      <c r="AX49" s="28">
        <f>AU49*$C$49</f>
        <v>531686.40000000002</v>
      </c>
      <c r="AY49" s="28">
        <f>AU49-AX49</f>
        <v>6114393.5999999996</v>
      </c>
      <c r="BA49" s="28">
        <f>AY49</f>
        <v>6114393.5999999996</v>
      </c>
      <c r="BB49" s="28">
        <f>AV43</f>
        <v>0</v>
      </c>
      <c r="BC49" s="7"/>
      <c r="BD49" s="28">
        <f>BA49*$C$49</f>
        <v>489151.48799999995</v>
      </c>
      <c r="BE49" s="28">
        <f>BA49-BD49</f>
        <v>5625242.1119999997</v>
      </c>
      <c r="BG49" s="28">
        <f>BE49</f>
        <v>5625242.1119999997</v>
      </c>
      <c r="BH49" s="28">
        <f>BB43</f>
        <v>0</v>
      </c>
      <c r="BI49" s="7"/>
      <c r="BJ49" s="28">
        <f>BG49*$C$49</f>
        <v>450019.36895999999</v>
      </c>
      <c r="BK49" s="28">
        <f>BG49-BJ49</f>
        <v>5175222.7430400001</v>
      </c>
    </row>
    <row r="50" spans="2:63" x14ac:dyDescent="0.2">
      <c r="B50" s="64"/>
      <c r="E50" s="3">
        <f>SUM(E47:E49)</f>
        <v>0</v>
      </c>
      <c r="F50" s="3">
        <f>SUM(F47:F49)</f>
        <v>0</v>
      </c>
      <c r="H50" s="3">
        <f>SUM(H47:H49)</f>
        <v>0</v>
      </c>
      <c r="I50" s="3">
        <f>SUM(I47:I49)</f>
        <v>0</v>
      </c>
      <c r="K50" s="3">
        <f>SUM(K47:K49)</f>
        <v>0</v>
      </c>
      <c r="L50" s="3">
        <f>SUM(L47:L49)</f>
        <v>0</v>
      </c>
      <c r="N50" s="3">
        <f>SUM(N47:N49)</f>
        <v>0</v>
      </c>
      <c r="O50" s="3">
        <f>SUM(O47:O49)</f>
        <v>0</v>
      </c>
      <c r="Q50" s="3">
        <f>SUM(Q47:Q49)</f>
        <v>0</v>
      </c>
      <c r="R50" s="11">
        <f>SUM(R47:R49)</f>
        <v>0</v>
      </c>
      <c r="S50" s="11"/>
      <c r="T50" s="11">
        <f>SUM(T47:T49)</f>
        <v>0</v>
      </c>
      <c r="U50" s="11">
        <f>SUM(U47:U49)</f>
        <v>0</v>
      </c>
      <c r="V50" s="11"/>
      <c r="W50" s="3">
        <f>SUM(W47:W49)</f>
        <v>0</v>
      </c>
      <c r="X50" s="11">
        <f>SUM(X47:X49)</f>
        <v>0</v>
      </c>
      <c r="Y50" s="11"/>
      <c r="Z50" s="11">
        <f>SUM(Z47:Z49)</f>
        <v>0</v>
      </c>
      <c r="AA50" s="11">
        <f>SUM(AA47:AA49)</f>
        <v>0</v>
      </c>
      <c r="AB50" s="11"/>
      <c r="AC50" s="3">
        <f>SUM(AC47:AC49)</f>
        <v>0</v>
      </c>
      <c r="AD50" s="11">
        <f>SUM(AD47:AD49)</f>
        <v>0</v>
      </c>
      <c r="AE50" s="11"/>
      <c r="AF50" s="11">
        <f>SUM(AF47:AF49)</f>
        <v>0</v>
      </c>
      <c r="AG50" s="11">
        <f>SUM(AG47:AG49)</f>
        <v>0</v>
      </c>
      <c r="AH50" s="32"/>
      <c r="AI50" s="3">
        <f>SUM(AI47:AI49)</f>
        <v>0</v>
      </c>
      <c r="AJ50" s="11">
        <f>SUM(AJ47:AJ49)</f>
        <v>0</v>
      </c>
      <c r="AK50" s="11"/>
      <c r="AL50" s="11">
        <f>SUM(AL47:AL49)</f>
        <v>0</v>
      </c>
      <c r="AM50" s="11">
        <f>SUM(AM47:AM49)</f>
        <v>0</v>
      </c>
      <c r="AN50" s="11"/>
      <c r="AO50" s="3">
        <f>SUM(AO47:AO49)</f>
        <v>0</v>
      </c>
      <c r="AP50" s="11">
        <f>SUM(AP47:AP49)</f>
        <v>6923000</v>
      </c>
      <c r="AQ50" s="11"/>
      <c r="AR50" s="11">
        <f>SUM(AR47:AR49)</f>
        <v>276920</v>
      </c>
      <c r="AS50" s="11">
        <f>SUM(AS47:AS49)</f>
        <v>6646080</v>
      </c>
      <c r="AT50" s="11"/>
      <c r="AU50" s="11">
        <f>SUM(AU47:AU49)</f>
        <v>6646080</v>
      </c>
      <c r="AV50" s="11">
        <f>SUM(AV47:AV49)</f>
        <v>0</v>
      </c>
      <c r="AW50" s="11"/>
      <c r="AX50" s="11">
        <f>SUM(AX47:AX49)</f>
        <v>531686.40000000002</v>
      </c>
      <c r="AY50" s="11">
        <f>SUM(AY47:AY49)</f>
        <v>6114393.5999999996</v>
      </c>
      <c r="AZ50" s="11"/>
      <c r="BA50" s="11">
        <f>SUM(BA47:BA49)</f>
        <v>6114393.5999999996</v>
      </c>
      <c r="BB50" s="11">
        <f>SUM(BB47:BB49)</f>
        <v>0</v>
      </c>
      <c r="BC50" s="11"/>
      <c r="BD50" s="11">
        <f>SUM(BD47:BD49)</f>
        <v>489151.48799999995</v>
      </c>
      <c r="BE50" s="11">
        <f>SUM(BE47:BE49)</f>
        <v>5625242.1119999997</v>
      </c>
      <c r="BF50" s="11"/>
      <c r="BG50" s="11">
        <f>SUM(BG47:BG49)</f>
        <v>5625242.1119999997</v>
      </c>
      <c r="BH50" s="11">
        <f>SUM(BH47:BH49)</f>
        <v>0</v>
      </c>
      <c r="BI50" s="11"/>
      <c r="BJ50" s="11">
        <f>SUM(BJ47:BJ49)</f>
        <v>450019.36895999999</v>
      </c>
      <c r="BK50" s="11">
        <f>SUM(BK47:BK49)</f>
        <v>5175222.7430400001</v>
      </c>
    </row>
    <row r="51" spans="2:63" x14ac:dyDescent="0.2">
      <c r="B51" s="25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  <c r="AH51" s="32"/>
      <c r="AJ51" s="11"/>
      <c r="AK51" s="11"/>
      <c r="AL51" s="11"/>
      <c r="AM51" s="11"/>
      <c r="AN51" s="11"/>
      <c r="AP51" s="11"/>
      <c r="AQ51" s="11"/>
      <c r="AR51" s="11"/>
      <c r="AS51" s="11"/>
      <c r="AT51" s="11"/>
      <c r="AV51" s="11"/>
      <c r="AW51" s="11"/>
      <c r="AX51" s="11"/>
      <c r="AY51" s="11"/>
      <c r="AZ51" s="11"/>
      <c r="BB51" s="11"/>
      <c r="BC51" s="11"/>
      <c r="BD51" s="11"/>
      <c r="BE51" s="11"/>
      <c r="BF51" s="11"/>
      <c r="BH51" s="11"/>
      <c r="BI51" s="11"/>
      <c r="BJ51" s="11"/>
      <c r="BK51" s="11"/>
    </row>
    <row r="52" spans="2:63" x14ac:dyDescent="0.2">
      <c r="B52" s="64" t="s">
        <v>31</v>
      </c>
      <c r="E52" s="63">
        <v>2018</v>
      </c>
      <c r="F52" s="63"/>
      <c r="G52" s="63"/>
      <c r="H52" s="63"/>
      <c r="I52" s="63"/>
      <c r="K52" s="63">
        <v>2019</v>
      </c>
      <c r="L52" s="63"/>
      <c r="M52" s="63"/>
      <c r="N52" s="63"/>
      <c r="O52" s="63"/>
      <c r="P52" s="4"/>
      <c r="Q52" s="63">
        <v>2020</v>
      </c>
      <c r="R52" s="63"/>
      <c r="S52" s="63"/>
      <c r="T52" s="63"/>
      <c r="U52" s="63"/>
      <c r="V52" s="4"/>
      <c r="W52" s="63">
        <v>2021</v>
      </c>
      <c r="X52" s="63"/>
      <c r="Y52" s="63"/>
      <c r="Z52" s="63"/>
      <c r="AA52" s="63"/>
      <c r="AB52" s="4"/>
      <c r="AC52" s="63">
        <v>2022</v>
      </c>
      <c r="AD52" s="63"/>
      <c r="AE52" s="63"/>
      <c r="AF52" s="63"/>
      <c r="AG52" s="63"/>
      <c r="AH52" s="30"/>
      <c r="AI52" s="63">
        <f>AI45</f>
        <v>2023</v>
      </c>
      <c r="AJ52" s="63"/>
      <c r="AK52" s="63"/>
      <c r="AL52" s="63"/>
      <c r="AM52" s="63"/>
      <c r="AN52" s="4"/>
      <c r="AO52" s="63">
        <f>AO$3</f>
        <v>2024</v>
      </c>
      <c r="AP52" s="63"/>
      <c r="AQ52" s="63"/>
      <c r="AR52" s="63"/>
      <c r="AS52" s="63"/>
      <c r="AT52" s="4"/>
      <c r="AU52" s="63">
        <f>AU$3</f>
        <v>2025</v>
      </c>
      <c r="AV52" s="63"/>
      <c r="AW52" s="63"/>
      <c r="AX52" s="63"/>
      <c r="AY52" s="63"/>
      <c r="AZ52" s="4"/>
      <c r="BA52" s="63">
        <f>BA$3</f>
        <v>2026</v>
      </c>
      <c r="BB52" s="63"/>
      <c r="BC52" s="63"/>
      <c r="BD52" s="63"/>
      <c r="BE52" s="63"/>
      <c r="BF52" s="4"/>
      <c r="BG52" s="63">
        <f>BG$3</f>
        <v>2027</v>
      </c>
      <c r="BH52" s="63"/>
      <c r="BI52" s="63"/>
      <c r="BJ52" s="63"/>
      <c r="BK52" s="63"/>
    </row>
    <row r="53" spans="2:63" x14ac:dyDescent="0.2">
      <c r="B53" s="64"/>
      <c r="C53" s="8"/>
      <c r="D53" s="3" t="s">
        <v>1</v>
      </c>
      <c r="E53" s="3" t="s">
        <v>3</v>
      </c>
      <c r="F53" s="5" t="s">
        <v>2</v>
      </c>
      <c r="G53" s="5" t="s">
        <v>11</v>
      </c>
      <c r="H53" s="3" t="s">
        <v>4</v>
      </c>
      <c r="I53" s="3" t="s">
        <v>5</v>
      </c>
      <c r="K53" s="3" t="s">
        <v>3</v>
      </c>
      <c r="L53" s="5" t="s">
        <v>2</v>
      </c>
      <c r="M53" s="5" t="s">
        <v>11</v>
      </c>
      <c r="N53" s="3" t="s">
        <v>4</v>
      </c>
      <c r="O53" s="3" t="s">
        <v>5</v>
      </c>
      <c r="Q53" s="3" t="s">
        <v>3</v>
      </c>
      <c r="R53" s="5" t="s">
        <v>2</v>
      </c>
      <c r="S53" s="5" t="s">
        <v>11</v>
      </c>
      <c r="T53" s="3" t="s">
        <v>4</v>
      </c>
      <c r="U53" s="3" t="s">
        <v>5</v>
      </c>
      <c r="W53" s="3" t="s">
        <v>3</v>
      </c>
      <c r="X53" s="5" t="s">
        <v>2</v>
      </c>
      <c r="Y53" s="5" t="s">
        <v>11</v>
      </c>
      <c r="Z53" s="3" t="s">
        <v>4</v>
      </c>
      <c r="AA53" s="3" t="s">
        <v>5</v>
      </c>
      <c r="AC53" s="3" t="s">
        <v>3</v>
      </c>
      <c r="AD53" s="5" t="s">
        <v>2</v>
      </c>
      <c r="AE53" s="5" t="s">
        <v>11</v>
      </c>
      <c r="AF53" s="3" t="s">
        <v>4</v>
      </c>
      <c r="AG53" s="3" t="s">
        <v>5</v>
      </c>
      <c r="AI53" s="3" t="s">
        <v>3</v>
      </c>
      <c r="AJ53" s="5" t="s">
        <v>2</v>
      </c>
      <c r="AK53" s="5" t="s">
        <v>11</v>
      </c>
      <c r="AL53" s="3" t="s">
        <v>4</v>
      </c>
      <c r="AM53" s="3" t="s">
        <v>5</v>
      </c>
      <c r="AO53" s="3" t="s">
        <v>3</v>
      </c>
      <c r="AP53" s="5" t="s">
        <v>2</v>
      </c>
      <c r="AQ53" s="5" t="s">
        <v>11</v>
      </c>
      <c r="AR53" s="3" t="s">
        <v>4</v>
      </c>
      <c r="AS53" s="3" t="s">
        <v>5</v>
      </c>
      <c r="AU53" s="3" t="s">
        <v>3</v>
      </c>
      <c r="AV53" s="5" t="s">
        <v>2</v>
      </c>
      <c r="AW53" s="5" t="s">
        <v>11</v>
      </c>
      <c r="AX53" s="3" t="s">
        <v>4</v>
      </c>
      <c r="AY53" s="3" t="s">
        <v>5</v>
      </c>
      <c r="BA53" s="3" t="s">
        <v>3</v>
      </c>
      <c r="BB53" s="5" t="s">
        <v>2</v>
      </c>
      <c r="BC53" s="5" t="s">
        <v>11</v>
      </c>
      <c r="BD53" s="3" t="s">
        <v>4</v>
      </c>
      <c r="BE53" s="3" t="s">
        <v>5</v>
      </c>
      <c r="BG53" s="3" t="s">
        <v>3</v>
      </c>
      <c r="BH53" s="5" t="s">
        <v>2</v>
      </c>
      <c r="BI53" s="5" t="s">
        <v>11</v>
      </c>
      <c r="BJ53" s="3" t="s">
        <v>4</v>
      </c>
      <c r="BK53" s="3" t="s">
        <v>5</v>
      </c>
    </row>
    <row r="54" spans="2:63" x14ac:dyDescent="0.2">
      <c r="B54" s="64"/>
      <c r="C54" s="2">
        <v>0.04</v>
      </c>
      <c r="D54" s="1">
        <v>1</v>
      </c>
      <c r="E54" s="9"/>
      <c r="F54" s="9"/>
      <c r="G54" s="9"/>
      <c r="H54" s="9"/>
      <c r="I54" s="9"/>
      <c r="K54" s="9"/>
      <c r="L54" s="9"/>
      <c r="M54" s="9"/>
      <c r="N54" s="9"/>
      <c r="O54" s="9"/>
      <c r="Q54" s="9"/>
      <c r="R54" s="9"/>
      <c r="S54" s="9"/>
      <c r="T54" s="9"/>
      <c r="U54" s="9"/>
      <c r="W54" s="9"/>
      <c r="X54" s="9"/>
      <c r="Y54" s="9"/>
      <c r="Z54" s="9"/>
      <c r="AA54" s="9"/>
      <c r="AC54" s="9"/>
      <c r="AD54" s="9"/>
      <c r="AE54" s="9"/>
      <c r="AF54" s="9"/>
      <c r="AG54" s="9"/>
      <c r="AI54" s="9"/>
      <c r="AJ54" s="9"/>
      <c r="AK54" s="9"/>
      <c r="AL54" s="9"/>
      <c r="AM54" s="9"/>
      <c r="AO54" s="9"/>
      <c r="AP54" s="9"/>
      <c r="AQ54" s="9"/>
      <c r="AR54" s="9"/>
      <c r="AS54" s="9"/>
      <c r="AV54" s="17">
        <f>AP48</f>
        <v>0</v>
      </c>
      <c r="AX54" s="29">
        <f>AV54*0.5*AA54</f>
        <v>0</v>
      </c>
      <c r="AY54" s="27">
        <f>AV54-AX54</f>
        <v>0</v>
      </c>
      <c r="BB54" s="17">
        <f>AV48</f>
        <v>0</v>
      </c>
      <c r="BD54" s="29">
        <f>BB54*0.5*AG54</f>
        <v>0</v>
      </c>
      <c r="BE54" s="27">
        <f>BB54-BD54</f>
        <v>0</v>
      </c>
      <c r="BH54" s="17">
        <f>BB48</f>
        <v>0</v>
      </c>
      <c r="BJ54" s="29">
        <f>BH54*0.5*AM54</f>
        <v>0</v>
      </c>
      <c r="BK54" s="27">
        <f>BH54-BJ54</f>
        <v>0</v>
      </c>
    </row>
    <row r="55" spans="2:63" x14ac:dyDescent="0.2">
      <c r="B55" s="64"/>
      <c r="C55" s="2">
        <v>0.06</v>
      </c>
      <c r="D55" s="1" t="s">
        <v>23</v>
      </c>
      <c r="E55" s="9"/>
      <c r="F55" s="9"/>
      <c r="G55" s="9"/>
      <c r="H55" s="9"/>
      <c r="I55" s="9"/>
      <c r="K55" s="9"/>
      <c r="L55" s="9"/>
      <c r="M55" s="9"/>
      <c r="N55" s="9"/>
      <c r="O55" s="9"/>
      <c r="Q55" s="9"/>
      <c r="R55" s="9"/>
      <c r="S55" s="9"/>
      <c r="T55" s="9"/>
      <c r="U55" s="9"/>
      <c r="W55" s="9"/>
      <c r="X55" s="9"/>
      <c r="Y55" s="9"/>
      <c r="Z55" s="9"/>
      <c r="AA55" s="9"/>
      <c r="AC55" s="9"/>
      <c r="AD55" s="9"/>
      <c r="AE55" s="9"/>
      <c r="AF55" s="9"/>
      <c r="AG55" s="9"/>
      <c r="AI55" s="9"/>
      <c r="AJ55" s="9"/>
      <c r="AK55" s="9"/>
      <c r="AL55" s="9"/>
      <c r="AM55" s="9"/>
      <c r="AO55" s="9"/>
      <c r="AP55" s="9"/>
      <c r="AQ55" s="9"/>
      <c r="AR55" s="9"/>
      <c r="AS55" s="9"/>
      <c r="AV55" s="27"/>
      <c r="AX55" s="27"/>
      <c r="AY55" s="27">
        <f>AV55-AX55</f>
        <v>0</v>
      </c>
      <c r="BB55" s="27">
        <f>AV49</f>
        <v>0</v>
      </c>
      <c r="BD55" s="27"/>
      <c r="BE55" s="27">
        <f>BB55-BD55</f>
        <v>0</v>
      </c>
      <c r="BH55" s="27">
        <f>BB49</f>
        <v>0</v>
      </c>
      <c r="BJ55" s="27"/>
      <c r="BK55" s="27">
        <f>BH55-BJ55</f>
        <v>0</v>
      </c>
    </row>
    <row r="56" spans="2:63" x14ac:dyDescent="0.2">
      <c r="B56" s="64"/>
      <c r="C56" s="2">
        <v>0.08</v>
      </c>
      <c r="D56" s="1">
        <v>47</v>
      </c>
      <c r="E56" s="10"/>
      <c r="F56" s="10"/>
      <c r="G56" s="10"/>
      <c r="H56" s="10"/>
      <c r="I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W56" s="10"/>
      <c r="X56" s="10"/>
      <c r="Y56" s="10"/>
      <c r="Z56" s="10"/>
      <c r="AA56" s="10"/>
      <c r="AC56" s="10"/>
      <c r="AD56" s="10"/>
      <c r="AE56" s="10"/>
      <c r="AF56" s="10"/>
      <c r="AG56" s="10"/>
      <c r="AI56" s="10"/>
      <c r="AJ56" s="10"/>
      <c r="AK56" s="10"/>
      <c r="AL56" s="10"/>
      <c r="AM56" s="10"/>
      <c r="AO56" s="10"/>
      <c r="AP56" s="10"/>
      <c r="AQ56" s="10"/>
      <c r="AR56" s="10"/>
      <c r="AS56" s="10"/>
      <c r="AU56" s="7"/>
      <c r="AV56" s="28">
        <f>AP50</f>
        <v>6923000</v>
      </c>
      <c r="AW56" s="7"/>
      <c r="AX56" s="28">
        <f>AV56*0.5*C56</f>
        <v>276920</v>
      </c>
      <c r="AY56" s="28">
        <f>AV56-AX56</f>
        <v>6646080</v>
      </c>
      <c r="BA56" s="28">
        <f>AY56</f>
        <v>6646080</v>
      </c>
      <c r="BB56" s="28">
        <f>AV50</f>
        <v>0</v>
      </c>
      <c r="BC56" s="28"/>
      <c r="BD56" s="28">
        <f>BA56*$C$56</f>
        <v>531686.40000000002</v>
      </c>
      <c r="BE56" s="28">
        <f>BA56-BD56</f>
        <v>6114393.5999999996</v>
      </c>
      <c r="BG56" s="28">
        <f>BE56</f>
        <v>6114393.5999999996</v>
      </c>
      <c r="BH56" s="28">
        <f>BB50</f>
        <v>0</v>
      </c>
      <c r="BI56" s="28"/>
      <c r="BJ56" s="28">
        <f>BG56*$C$56</f>
        <v>489151.48799999995</v>
      </c>
      <c r="BK56" s="28">
        <f>BG56-BJ56</f>
        <v>5625242.1119999997</v>
      </c>
    </row>
    <row r="57" spans="2:63" x14ac:dyDescent="0.2">
      <c r="B57" s="64"/>
      <c r="E57" s="3">
        <f>SUM(E54:E56)</f>
        <v>0</v>
      </c>
      <c r="F57" s="3">
        <f>SUM(F54:F56)</f>
        <v>0</v>
      </c>
      <c r="H57" s="3">
        <f>SUM(H54:H56)</f>
        <v>0</v>
      </c>
      <c r="I57" s="3">
        <f>SUM(I54:I56)</f>
        <v>0</v>
      </c>
      <c r="K57" s="3">
        <f>SUM(K54:K56)</f>
        <v>0</v>
      </c>
      <c r="L57" s="3">
        <f>SUM(L54:L56)</f>
        <v>0</v>
      </c>
      <c r="N57" s="3">
        <f>SUM(N54:N56)</f>
        <v>0</v>
      </c>
      <c r="O57" s="3">
        <f>SUM(O54:O56)</f>
        <v>0</v>
      </c>
      <c r="Q57" s="3">
        <f>SUM(Q54:Q56)</f>
        <v>0</v>
      </c>
      <c r="R57" s="11">
        <f>SUM(R54:R56)</f>
        <v>0</v>
      </c>
      <c r="S57" s="11"/>
      <c r="T57" s="11">
        <f>SUM(T54:T56)</f>
        <v>0</v>
      </c>
      <c r="U57" s="11">
        <f>SUM(U54:U56)</f>
        <v>0</v>
      </c>
      <c r="V57" s="11"/>
      <c r="W57" s="3">
        <f>SUM(W54:W56)</f>
        <v>0</v>
      </c>
      <c r="X57" s="11">
        <f>SUM(X54:X56)</f>
        <v>0</v>
      </c>
      <c r="Y57" s="11"/>
      <c r="Z57" s="11">
        <f>SUM(Z54:Z56)</f>
        <v>0</v>
      </c>
      <c r="AA57" s="11">
        <f>SUM(AA54:AA56)</f>
        <v>0</v>
      </c>
      <c r="AB57" s="11"/>
      <c r="AC57" s="3">
        <f>SUM(AC54:AC56)</f>
        <v>0</v>
      </c>
      <c r="AD57" s="11">
        <f>SUM(AD54:AD56)</f>
        <v>0</v>
      </c>
      <c r="AE57" s="11"/>
      <c r="AF57" s="11">
        <f>SUM(AF54:AF56)</f>
        <v>0</v>
      </c>
      <c r="AG57" s="11">
        <f>SUM(AG54:AG56)</f>
        <v>0</v>
      </c>
      <c r="AH57" s="32"/>
      <c r="AI57" s="3">
        <f>SUM(AI54:AI56)</f>
        <v>0</v>
      </c>
      <c r="AJ57" s="11">
        <f>SUM(AJ54:AJ56)</f>
        <v>0</v>
      </c>
      <c r="AK57" s="11"/>
      <c r="AL57" s="11">
        <f>SUM(AL54:AL56)</f>
        <v>0</v>
      </c>
      <c r="AM57" s="11">
        <f>SUM(AM54:AM56)</f>
        <v>0</v>
      </c>
      <c r="AN57" s="11"/>
      <c r="AO57" s="3">
        <f>SUM(AO54:AO56)</f>
        <v>0</v>
      </c>
      <c r="AP57" s="11">
        <f>SUM(AP54:AP56)</f>
        <v>0</v>
      </c>
      <c r="AQ57" s="11"/>
      <c r="AR57" s="11">
        <f>SUM(AR54:AR56)</f>
        <v>0</v>
      </c>
      <c r="AS57" s="11">
        <f>SUM(AS54:AS56)</f>
        <v>0</v>
      </c>
      <c r="AT57" s="11"/>
      <c r="AU57" s="3">
        <f>SUM(AU54:AU56)</f>
        <v>0</v>
      </c>
      <c r="AV57" s="11">
        <f>SUM(AV54:AV56)</f>
        <v>6923000</v>
      </c>
      <c r="AW57" s="11"/>
      <c r="AX57" s="11">
        <f>SUM(AX54:AX56)</f>
        <v>276920</v>
      </c>
      <c r="AY57" s="11">
        <f>SUM(AY54:AY56)</f>
        <v>6646080</v>
      </c>
      <c r="AZ57" s="11"/>
      <c r="BA57" s="11">
        <f>SUM(BA54:BA56)</f>
        <v>6646080</v>
      </c>
      <c r="BB57" s="11">
        <f>SUM(BB54:BB56)</f>
        <v>0</v>
      </c>
      <c r="BC57" s="11"/>
      <c r="BD57" s="11">
        <f>SUM(BD54:BD56)</f>
        <v>531686.40000000002</v>
      </c>
      <c r="BE57" s="11">
        <f>SUM(BE54:BE56)</f>
        <v>6114393.5999999996</v>
      </c>
      <c r="BF57" s="11"/>
      <c r="BG57" s="11">
        <f>SUM(BG54:BG56)</f>
        <v>6114393.5999999996</v>
      </c>
      <c r="BH57" s="11">
        <f>SUM(BH54:BH56)</f>
        <v>0</v>
      </c>
      <c r="BI57" s="11"/>
      <c r="BJ57" s="11">
        <f>SUM(BJ54:BJ56)</f>
        <v>489151.48799999995</v>
      </c>
      <c r="BK57" s="11">
        <f>SUM(BK54:BK56)</f>
        <v>5625242.1119999997</v>
      </c>
    </row>
    <row r="58" spans="2:63" x14ac:dyDescent="0.2">
      <c r="B58" s="25"/>
      <c r="R58" s="11"/>
      <c r="S58" s="11"/>
      <c r="T58" s="11"/>
      <c r="U58" s="11"/>
      <c r="V58" s="11"/>
      <c r="X58" s="11"/>
      <c r="Y58" s="11"/>
      <c r="Z58" s="11"/>
      <c r="AA58" s="11"/>
      <c r="AB58" s="11"/>
      <c r="AD58" s="11"/>
      <c r="AE58" s="11"/>
      <c r="AF58" s="11"/>
      <c r="AG58" s="11"/>
      <c r="AH58" s="32"/>
      <c r="AJ58" s="11"/>
      <c r="AK58" s="11"/>
      <c r="AL58" s="11"/>
      <c r="AM58" s="11"/>
      <c r="AN58" s="11"/>
      <c r="AP58" s="11"/>
      <c r="AQ58" s="11"/>
      <c r="AR58" s="11"/>
      <c r="AS58" s="11"/>
      <c r="AT58" s="11"/>
      <c r="AV58" s="11"/>
      <c r="AW58" s="11"/>
      <c r="AX58" s="11"/>
      <c r="AY58" s="11"/>
      <c r="AZ58" s="11"/>
      <c r="BB58" s="11"/>
      <c r="BC58" s="11"/>
      <c r="BD58" s="11"/>
      <c r="BE58" s="11"/>
      <c r="BF58" s="11"/>
      <c r="BH58" s="11"/>
      <c r="BI58" s="11"/>
      <c r="BJ58" s="11"/>
      <c r="BK58" s="11"/>
    </row>
    <row r="59" spans="2:63" x14ac:dyDescent="0.2">
      <c r="B59" s="64" t="s">
        <v>30</v>
      </c>
      <c r="E59" s="63">
        <v>2018</v>
      </c>
      <c r="F59" s="63"/>
      <c r="G59" s="63"/>
      <c r="H59" s="63"/>
      <c r="I59" s="63"/>
      <c r="K59" s="63">
        <v>2019</v>
      </c>
      <c r="L59" s="63"/>
      <c r="M59" s="63"/>
      <c r="N59" s="63"/>
      <c r="O59" s="63"/>
      <c r="P59" s="4"/>
      <c r="Q59" s="63">
        <v>2020</v>
      </c>
      <c r="R59" s="63"/>
      <c r="S59" s="63"/>
      <c r="T59" s="63"/>
      <c r="U59" s="63"/>
      <c r="V59" s="4"/>
      <c r="W59" s="63">
        <v>2021</v>
      </c>
      <c r="X59" s="63"/>
      <c r="Y59" s="63"/>
      <c r="Z59" s="63"/>
      <c r="AA59" s="63"/>
      <c r="AB59" s="4"/>
      <c r="AC59" s="63">
        <v>2022</v>
      </c>
      <c r="AD59" s="63"/>
      <c r="AE59" s="63"/>
      <c r="AF59" s="63"/>
      <c r="AG59" s="63"/>
      <c r="AH59" s="30"/>
      <c r="AI59" s="63">
        <f>AI52</f>
        <v>2023</v>
      </c>
      <c r="AJ59" s="63"/>
      <c r="AK59" s="63"/>
      <c r="AL59" s="63"/>
      <c r="AM59" s="63"/>
      <c r="AN59" s="4"/>
      <c r="AO59" s="63">
        <f>AO$3</f>
        <v>2024</v>
      </c>
      <c r="AP59" s="63"/>
      <c r="AQ59" s="63"/>
      <c r="AR59" s="63"/>
      <c r="AS59" s="63"/>
      <c r="AT59" s="4"/>
      <c r="AU59" s="63">
        <f>AU$3</f>
        <v>2025</v>
      </c>
      <c r="AV59" s="63"/>
      <c r="AW59" s="63"/>
      <c r="AX59" s="63"/>
      <c r="AY59" s="63"/>
      <c r="AZ59" s="4"/>
      <c r="BA59" s="63">
        <f>BA$3</f>
        <v>2026</v>
      </c>
      <c r="BB59" s="63"/>
      <c r="BC59" s="63"/>
      <c r="BD59" s="63"/>
      <c r="BE59" s="63"/>
      <c r="BF59" s="4"/>
      <c r="BG59" s="63">
        <f>BG$3</f>
        <v>2027</v>
      </c>
      <c r="BH59" s="63"/>
      <c r="BI59" s="63"/>
      <c r="BJ59" s="63"/>
      <c r="BK59" s="63"/>
    </row>
    <row r="60" spans="2:63" x14ac:dyDescent="0.2">
      <c r="B60" s="64"/>
      <c r="C60" s="8"/>
      <c r="D60" s="3" t="s">
        <v>1</v>
      </c>
      <c r="E60" s="3" t="s">
        <v>3</v>
      </c>
      <c r="F60" s="5" t="s">
        <v>2</v>
      </c>
      <c r="G60" s="5" t="s">
        <v>11</v>
      </c>
      <c r="H60" s="3" t="s">
        <v>4</v>
      </c>
      <c r="I60" s="3" t="s">
        <v>5</v>
      </c>
      <c r="K60" s="3" t="s">
        <v>3</v>
      </c>
      <c r="L60" s="5" t="s">
        <v>2</v>
      </c>
      <c r="M60" s="5" t="s">
        <v>11</v>
      </c>
      <c r="N60" s="3" t="s">
        <v>4</v>
      </c>
      <c r="O60" s="3" t="s">
        <v>5</v>
      </c>
      <c r="Q60" s="3" t="s">
        <v>3</v>
      </c>
      <c r="R60" s="5" t="s">
        <v>2</v>
      </c>
      <c r="S60" s="5" t="s">
        <v>11</v>
      </c>
      <c r="T60" s="3" t="s">
        <v>4</v>
      </c>
      <c r="U60" s="3" t="s">
        <v>5</v>
      </c>
      <c r="W60" s="3" t="s">
        <v>3</v>
      </c>
      <c r="X60" s="5" t="s">
        <v>2</v>
      </c>
      <c r="Y60" s="5" t="s">
        <v>11</v>
      </c>
      <c r="Z60" s="3" t="s">
        <v>4</v>
      </c>
      <c r="AA60" s="3" t="s">
        <v>5</v>
      </c>
      <c r="AC60" s="3" t="s">
        <v>3</v>
      </c>
      <c r="AD60" s="5" t="s">
        <v>2</v>
      </c>
      <c r="AE60" s="5" t="s">
        <v>11</v>
      </c>
      <c r="AF60" s="3" t="s">
        <v>4</v>
      </c>
      <c r="AG60" s="3" t="s">
        <v>5</v>
      </c>
      <c r="AI60" s="3" t="s">
        <v>3</v>
      </c>
      <c r="AJ60" s="5" t="s">
        <v>2</v>
      </c>
      <c r="AK60" s="5" t="s">
        <v>11</v>
      </c>
      <c r="AL60" s="3" t="s">
        <v>4</v>
      </c>
      <c r="AM60" s="3" t="s">
        <v>5</v>
      </c>
      <c r="AO60" s="3" t="s">
        <v>3</v>
      </c>
      <c r="AP60" s="5" t="s">
        <v>2</v>
      </c>
      <c r="AQ60" s="5" t="s">
        <v>11</v>
      </c>
      <c r="AR60" s="3" t="s">
        <v>4</v>
      </c>
      <c r="AS60" s="3" t="s">
        <v>5</v>
      </c>
      <c r="AU60" s="3" t="s">
        <v>3</v>
      </c>
      <c r="AV60" s="5" t="s">
        <v>2</v>
      </c>
      <c r="AW60" s="5" t="s">
        <v>11</v>
      </c>
      <c r="AX60" s="3" t="s">
        <v>4</v>
      </c>
      <c r="AY60" s="3" t="s">
        <v>5</v>
      </c>
      <c r="BA60" s="3" t="s">
        <v>3</v>
      </c>
      <c r="BB60" s="5" t="s">
        <v>2</v>
      </c>
      <c r="BC60" s="5" t="s">
        <v>11</v>
      </c>
      <c r="BD60" s="3" t="s">
        <v>4</v>
      </c>
      <c r="BE60" s="3" t="s">
        <v>5</v>
      </c>
      <c r="BG60" s="3" t="s">
        <v>3</v>
      </c>
      <c r="BH60" s="5" t="s">
        <v>2</v>
      </c>
      <c r="BI60" s="5" t="s">
        <v>11</v>
      </c>
      <c r="BJ60" s="3" t="s">
        <v>4</v>
      </c>
      <c r="BK60" s="3" t="s">
        <v>5</v>
      </c>
    </row>
    <row r="61" spans="2:63" x14ac:dyDescent="0.2">
      <c r="B61" s="64"/>
      <c r="C61" s="2">
        <v>0.04</v>
      </c>
      <c r="D61" s="1">
        <v>1</v>
      </c>
      <c r="E61" s="9"/>
      <c r="F61" s="9"/>
      <c r="G61" s="9"/>
      <c r="H61" s="9"/>
      <c r="I61" s="9"/>
      <c r="K61" s="9"/>
      <c r="L61" s="9"/>
      <c r="M61" s="9"/>
      <c r="N61" s="9"/>
      <c r="O61" s="9"/>
      <c r="Q61" s="9"/>
      <c r="R61" s="9"/>
      <c r="S61" s="9"/>
      <c r="T61" s="9"/>
      <c r="U61" s="9"/>
      <c r="W61" s="9"/>
      <c r="X61" s="9"/>
      <c r="Y61" s="9"/>
      <c r="Z61" s="9"/>
      <c r="AA61" s="9"/>
      <c r="AC61" s="9"/>
      <c r="AD61" s="9"/>
      <c r="AE61" s="9"/>
      <c r="AF61" s="9"/>
      <c r="AG61" s="9"/>
      <c r="AI61" s="9"/>
      <c r="AJ61" s="9"/>
      <c r="AK61" s="9"/>
      <c r="AL61" s="9"/>
      <c r="AM61" s="9"/>
      <c r="AO61" s="9"/>
      <c r="AP61" s="9"/>
      <c r="AQ61" s="9"/>
      <c r="AR61" s="9"/>
      <c r="AS61" s="9"/>
      <c r="AU61" s="9"/>
      <c r="AV61" s="9"/>
      <c r="AW61" s="9"/>
      <c r="AX61" s="9"/>
      <c r="AY61" s="9"/>
      <c r="BB61" s="17">
        <f>AV55</f>
        <v>0</v>
      </c>
      <c r="BD61" s="29">
        <f>BB61*0.5*AG61</f>
        <v>0</v>
      </c>
      <c r="BE61" s="27">
        <f>BB61-BD61</f>
        <v>0</v>
      </c>
      <c r="BH61" s="17">
        <f>BB55</f>
        <v>0</v>
      </c>
      <c r="BJ61" s="29">
        <f>BH61*0.5*AM61</f>
        <v>0</v>
      </c>
      <c r="BK61" s="27">
        <f>BH61-BJ61</f>
        <v>0</v>
      </c>
    </row>
    <row r="62" spans="2:63" x14ac:dyDescent="0.2">
      <c r="B62" s="64"/>
      <c r="C62" s="2">
        <v>0.06</v>
      </c>
      <c r="D62" s="1" t="s">
        <v>23</v>
      </c>
      <c r="E62" s="9"/>
      <c r="F62" s="9"/>
      <c r="G62" s="9"/>
      <c r="H62" s="9"/>
      <c r="I62" s="9"/>
      <c r="K62" s="9"/>
      <c r="L62" s="9"/>
      <c r="M62" s="9"/>
      <c r="N62" s="9"/>
      <c r="O62" s="9"/>
      <c r="Q62" s="9"/>
      <c r="R62" s="9"/>
      <c r="S62" s="9"/>
      <c r="T62" s="9"/>
      <c r="U62" s="9"/>
      <c r="W62" s="9"/>
      <c r="X62" s="9"/>
      <c r="Y62" s="9"/>
      <c r="Z62" s="9"/>
      <c r="AA62" s="9"/>
      <c r="AC62" s="9"/>
      <c r="AD62" s="9"/>
      <c r="AE62" s="9"/>
      <c r="AF62" s="9"/>
      <c r="AG62" s="9"/>
      <c r="AI62" s="9"/>
      <c r="AJ62" s="9"/>
      <c r="AK62" s="9"/>
      <c r="AL62" s="9"/>
      <c r="AM62" s="9"/>
      <c r="AO62" s="9"/>
      <c r="AP62" s="9"/>
      <c r="AQ62" s="9"/>
      <c r="AR62" s="9"/>
      <c r="AS62" s="9"/>
      <c r="AU62" s="9"/>
      <c r="AV62" s="9"/>
      <c r="AW62" s="9"/>
      <c r="AX62" s="9"/>
      <c r="AY62" s="9"/>
      <c r="BB62" s="27"/>
      <c r="BD62" s="27"/>
      <c r="BE62" s="27">
        <f>BB62-BD62</f>
        <v>0</v>
      </c>
      <c r="BH62" s="27">
        <f>BB56</f>
        <v>0</v>
      </c>
      <c r="BJ62" s="27"/>
      <c r="BK62" s="27">
        <f>BH62-BJ62</f>
        <v>0</v>
      </c>
    </row>
    <row r="63" spans="2:63" x14ac:dyDescent="0.2">
      <c r="B63" s="64"/>
      <c r="C63" s="2">
        <v>0.08</v>
      </c>
      <c r="D63" s="1">
        <v>47</v>
      </c>
      <c r="E63" s="10"/>
      <c r="F63" s="10"/>
      <c r="G63" s="10"/>
      <c r="H63" s="10"/>
      <c r="I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W63" s="10"/>
      <c r="X63" s="10"/>
      <c r="Y63" s="10"/>
      <c r="Z63" s="10"/>
      <c r="AA63" s="10"/>
      <c r="AC63" s="10"/>
      <c r="AD63" s="10"/>
      <c r="AE63" s="10"/>
      <c r="AF63" s="10"/>
      <c r="AG63" s="10"/>
      <c r="AI63" s="10"/>
      <c r="AJ63" s="10"/>
      <c r="AK63" s="10"/>
      <c r="AL63" s="10"/>
      <c r="AM63" s="10"/>
      <c r="AO63" s="10"/>
      <c r="AP63" s="10"/>
      <c r="AQ63" s="10"/>
      <c r="AR63" s="10"/>
      <c r="AS63" s="10"/>
      <c r="AU63" s="10"/>
      <c r="AV63" s="10"/>
      <c r="AW63" s="10"/>
      <c r="AX63" s="10"/>
      <c r="AY63" s="10"/>
      <c r="BA63" s="7"/>
      <c r="BB63" s="28">
        <f>AV57</f>
        <v>6923000</v>
      </c>
      <c r="BC63" s="7"/>
      <c r="BD63" s="28">
        <f>BB63*0.5*C63</f>
        <v>276920</v>
      </c>
      <c r="BE63" s="28">
        <f>BB63-BD63</f>
        <v>6646080</v>
      </c>
      <c r="BG63" s="28">
        <f>BE63</f>
        <v>6646080</v>
      </c>
      <c r="BH63" s="28">
        <f>BB57</f>
        <v>0</v>
      </c>
      <c r="BI63" s="28"/>
      <c r="BJ63" s="28">
        <f>BG63*C63</f>
        <v>531686.40000000002</v>
      </c>
      <c r="BK63" s="28">
        <f>BG63-BJ63</f>
        <v>6114393.5999999996</v>
      </c>
    </row>
    <row r="64" spans="2:63" x14ac:dyDescent="0.2">
      <c r="B64" s="64"/>
      <c r="E64" s="3">
        <f>SUM(E61:E63)</f>
        <v>0</v>
      </c>
      <c r="F64" s="3">
        <f>SUM(F61:F63)</f>
        <v>0</v>
      </c>
      <c r="H64" s="3">
        <f>SUM(H61:H63)</f>
        <v>0</v>
      </c>
      <c r="I64" s="3">
        <f>SUM(I61:I63)</f>
        <v>0</v>
      </c>
      <c r="K64" s="3">
        <f>SUM(K61:K63)</f>
        <v>0</v>
      </c>
      <c r="L64" s="3">
        <f>SUM(L61:L63)</f>
        <v>0</v>
      </c>
      <c r="N64" s="3">
        <f>SUM(N61:N63)</f>
        <v>0</v>
      </c>
      <c r="O64" s="3">
        <f>SUM(O61:O63)</f>
        <v>0</v>
      </c>
      <c r="Q64" s="3">
        <f>SUM(Q61:Q63)</f>
        <v>0</v>
      </c>
      <c r="R64" s="11">
        <f>SUM(R61:R63)</f>
        <v>0</v>
      </c>
      <c r="S64" s="11"/>
      <c r="T64" s="11">
        <f>SUM(T61:T63)</f>
        <v>0</v>
      </c>
      <c r="U64" s="11">
        <f>SUM(U61:U63)</f>
        <v>0</v>
      </c>
      <c r="V64" s="11"/>
      <c r="W64" s="3">
        <f>SUM(W61:W63)</f>
        <v>0</v>
      </c>
      <c r="X64" s="11">
        <f>SUM(X61:X63)</f>
        <v>0</v>
      </c>
      <c r="Y64" s="11"/>
      <c r="Z64" s="11">
        <f>SUM(Z61:Z63)</f>
        <v>0</v>
      </c>
      <c r="AA64" s="11">
        <f>SUM(AA61:AA63)</f>
        <v>0</v>
      </c>
      <c r="AB64" s="11"/>
      <c r="AC64" s="3">
        <f>SUM(AC61:AC63)</f>
        <v>0</v>
      </c>
      <c r="AD64" s="11">
        <f>SUM(AD61:AD63)</f>
        <v>0</v>
      </c>
      <c r="AE64" s="11"/>
      <c r="AF64" s="11">
        <f>SUM(AF61:AF63)</f>
        <v>0</v>
      </c>
      <c r="AG64" s="11">
        <f>SUM(AG61:AG63)</f>
        <v>0</v>
      </c>
      <c r="AH64" s="32"/>
      <c r="AI64" s="3">
        <f>SUM(AI61:AI63)</f>
        <v>0</v>
      </c>
      <c r="AJ64" s="11">
        <f>SUM(AJ61:AJ63)</f>
        <v>0</v>
      </c>
      <c r="AK64" s="11"/>
      <c r="AL64" s="11">
        <f>SUM(AL61:AL63)</f>
        <v>0</v>
      </c>
      <c r="AM64" s="11">
        <f>SUM(AM61:AM63)</f>
        <v>0</v>
      </c>
      <c r="AN64" s="11"/>
      <c r="AO64" s="3">
        <f>SUM(AO61:AO63)</f>
        <v>0</v>
      </c>
      <c r="AP64" s="11">
        <f>SUM(AP61:AP63)</f>
        <v>0</v>
      </c>
      <c r="AQ64" s="11"/>
      <c r="AR64" s="11">
        <f>SUM(AR61:AR63)</f>
        <v>0</v>
      </c>
      <c r="AS64" s="11">
        <f>SUM(AS61:AS63)</f>
        <v>0</v>
      </c>
      <c r="AT64" s="11"/>
      <c r="AU64" s="3">
        <f>SUM(AU61:AU63)</f>
        <v>0</v>
      </c>
      <c r="AV64" s="11">
        <f>SUM(AV61:AV63)</f>
        <v>0</v>
      </c>
      <c r="AW64" s="11"/>
      <c r="AX64" s="11">
        <f>SUM(AX61:AX63)</f>
        <v>0</v>
      </c>
      <c r="AY64" s="11">
        <f>SUM(AY61:AY63)</f>
        <v>0</v>
      </c>
      <c r="AZ64" s="11"/>
      <c r="BA64" s="3">
        <f>SUM(BA61:BA63)</f>
        <v>0</v>
      </c>
      <c r="BB64" s="11">
        <f>SUM(BB61:BB63)</f>
        <v>6923000</v>
      </c>
      <c r="BC64" s="11"/>
      <c r="BD64" s="11">
        <f>SUM(BD61:BD63)</f>
        <v>276920</v>
      </c>
      <c r="BE64" s="11">
        <f>SUM(BE61:BE63)</f>
        <v>6646080</v>
      </c>
      <c r="BF64" s="11"/>
      <c r="BG64" s="11">
        <f>SUM(BG61:BG63)</f>
        <v>6646080</v>
      </c>
      <c r="BH64" s="11">
        <f>SUM(BH61:BH63)</f>
        <v>0</v>
      </c>
      <c r="BI64" s="11"/>
      <c r="BJ64" s="11">
        <f>SUM(BJ61:BJ63)</f>
        <v>531686.40000000002</v>
      </c>
      <c r="BK64" s="11">
        <f>SUM(BK61:BK63)</f>
        <v>6114393.5999999996</v>
      </c>
    </row>
    <row r="65" spans="2:64" x14ac:dyDescent="0.2">
      <c r="B65" s="25"/>
      <c r="R65" s="11"/>
      <c r="S65" s="11"/>
      <c r="T65" s="11"/>
      <c r="U65" s="11"/>
      <c r="V65" s="11"/>
      <c r="X65" s="11"/>
      <c r="Y65" s="11"/>
      <c r="Z65" s="11"/>
      <c r="AA65" s="11"/>
      <c r="AB65" s="11"/>
      <c r="AD65" s="11"/>
      <c r="AE65" s="11"/>
      <c r="AF65" s="11"/>
      <c r="AG65" s="11"/>
      <c r="AH65" s="32"/>
      <c r="AJ65" s="11"/>
      <c r="AK65" s="11"/>
      <c r="AL65" s="11"/>
      <c r="AM65" s="11"/>
      <c r="AN65" s="11"/>
      <c r="AP65" s="11"/>
      <c r="AQ65" s="11"/>
      <c r="AR65" s="11"/>
      <c r="AS65" s="11"/>
      <c r="AT65" s="11"/>
      <c r="AV65" s="11"/>
      <c r="AW65" s="11"/>
      <c r="AX65" s="11"/>
      <c r="AY65" s="11"/>
      <c r="AZ65" s="11"/>
      <c r="BB65" s="11"/>
      <c r="BC65" s="11"/>
      <c r="BD65" s="11"/>
      <c r="BE65" s="11"/>
      <c r="BF65" s="11"/>
      <c r="BH65" s="11"/>
      <c r="BI65" s="11"/>
      <c r="BJ65" s="11"/>
      <c r="BK65" s="11"/>
    </row>
    <row r="66" spans="2:64" x14ac:dyDescent="0.2">
      <c r="B66" s="64" t="s">
        <v>29</v>
      </c>
      <c r="E66" s="63">
        <v>2018</v>
      </c>
      <c r="F66" s="63"/>
      <c r="G66" s="63"/>
      <c r="H66" s="63"/>
      <c r="I66" s="63"/>
      <c r="K66" s="63">
        <v>2019</v>
      </c>
      <c r="L66" s="63"/>
      <c r="M66" s="63"/>
      <c r="N66" s="63"/>
      <c r="O66" s="63"/>
      <c r="P66" s="4"/>
      <c r="Q66" s="63">
        <v>2020</v>
      </c>
      <c r="R66" s="63"/>
      <c r="S66" s="63"/>
      <c r="T66" s="63"/>
      <c r="U66" s="63"/>
      <c r="V66" s="4"/>
      <c r="W66" s="63">
        <v>2021</v>
      </c>
      <c r="X66" s="63"/>
      <c r="Y66" s="63"/>
      <c r="Z66" s="63"/>
      <c r="AA66" s="63"/>
      <c r="AB66" s="4"/>
      <c r="AC66" s="63">
        <v>2022</v>
      </c>
      <c r="AD66" s="63"/>
      <c r="AE66" s="63"/>
      <c r="AF66" s="63"/>
      <c r="AG66" s="63"/>
      <c r="AH66" s="30"/>
      <c r="AI66" s="63">
        <f>AI59</f>
        <v>2023</v>
      </c>
      <c r="AJ66" s="63"/>
      <c r="AK66" s="63"/>
      <c r="AL66" s="63"/>
      <c r="AM66" s="63"/>
      <c r="AN66" s="4"/>
      <c r="AO66" s="63">
        <f>AO$3</f>
        <v>2024</v>
      </c>
      <c r="AP66" s="63"/>
      <c r="AQ66" s="63"/>
      <c r="AR66" s="63"/>
      <c r="AS66" s="63"/>
      <c r="AT66" s="4"/>
      <c r="AU66" s="63">
        <f>AU$3</f>
        <v>2025</v>
      </c>
      <c r="AV66" s="63"/>
      <c r="AW66" s="63"/>
      <c r="AX66" s="63"/>
      <c r="AY66" s="63"/>
      <c r="AZ66" s="4"/>
      <c r="BA66" s="63">
        <f>BA$3</f>
        <v>2026</v>
      </c>
      <c r="BB66" s="63"/>
      <c r="BC66" s="63"/>
      <c r="BD66" s="63"/>
      <c r="BE66" s="63"/>
      <c r="BF66" s="4"/>
      <c r="BG66" s="63">
        <f>BG$3</f>
        <v>2027</v>
      </c>
      <c r="BH66" s="63"/>
      <c r="BI66" s="63"/>
      <c r="BJ66" s="63"/>
      <c r="BK66" s="63"/>
    </row>
    <row r="67" spans="2:64" x14ac:dyDescent="0.2">
      <c r="B67" s="64"/>
      <c r="C67" s="8"/>
      <c r="D67" s="3" t="s">
        <v>1</v>
      </c>
      <c r="E67" s="3" t="s">
        <v>3</v>
      </c>
      <c r="F67" s="5" t="s">
        <v>2</v>
      </c>
      <c r="G67" s="5" t="s">
        <v>11</v>
      </c>
      <c r="H67" s="3" t="s">
        <v>4</v>
      </c>
      <c r="I67" s="3" t="s">
        <v>5</v>
      </c>
      <c r="K67" s="3" t="s">
        <v>3</v>
      </c>
      <c r="L67" s="5" t="s">
        <v>2</v>
      </c>
      <c r="M67" s="5" t="s">
        <v>11</v>
      </c>
      <c r="N67" s="3" t="s">
        <v>4</v>
      </c>
      <c r="O67" s="3" t="s">
        <v>5</v>
      </c>
      <c r="Q67" s="3" t="s">
        <v>3</v>
      </c>
      <c r="R67" s="5" t="s">
        <v>2</v>
      </c>
      <c r="S67" s="5" t="s">
        <v>11</v>
      </c>
      <c r="T67" s="3" t="s">
        <v>4</v>
      </c>
      <c r="U67" s="3" t="s">
        <v>5</v>
      </c>
      <c r="W67" s="3" t="s">
        <v>3</v>
      </c>
      <c r="X67" s="5" t="s">
        <v>2</v>
      </c>
      <c r="Y67" s="5" t="s">
        <v>11</v>
      </c>
      <c r="Z67" s="3" t="s">
        <v>4</v>
      </c>
      <c r="AA67" s="3" t="s">
        <v>5</v>
      </c>
      <c r="AC67" s="3" t="s">
        <v>3</v>
      </c>
      <c r="AD67" s="5" t="s">
        <v>2</v>
      </c>
      <c r="AE67" s="5" t="s">
        <v>11</v>
      </c>
      <c r="AF67" s="3" t="s">
        <v>4</v>
      </c>
      <c r="AG67" s="3" t="s">
        <v>5</v>
      </c>
      <c r="AI67" s="3" t="s">
        <v>3</v>
      </c>
      <c r="AJ67" s="5" t="s">
        <v>2</v>
      </c>
      <c r="AK67" s="5" t="s">
        <v>11</v>
      </c>
      <c r="AL67" s="3" t="s">
        <v>4</v>
      </c>
      <c r="AM67" s="3" t="s">
        <v>5</v>
      </c>
      <c r="AO67" s="3" t="s">
        <v>3</v>
      </c>
      <c r="AP67" s="5" t="s">
        <v>2</v>
      </c>
      <c r="AQ67" s="5" t="s">
        <v>11</v>
      </c>
      <c r="AR67" s="3" t="s">
        <v>4</v>
      </c>
      <c r="AS67" s="3" t="s">
        <v>5</v>
      </c>
      <c r="AU67" s="3" t="s">
        <v>3</v>
      </c>
      <c r="AV67" s="5" t="s">
        <v>2</v>
      </c>
      <c r="AW67" s="5" t="s">
        <v>11</v>
      </c>
      <c r="AX67" s="3" t="s">
        <v>4</v>
      </c>
      <c r="AY67" s="3" t="s">
        <v>5</v>
      </c>
      <c r="BA67" s="3" t="s">
        <v>3</v>
      </c>
      <c r="BB67" s="5" t="s">
        <v>2</v>
      </c>
      <c r="BC67" s="5" t="s">
        <v>11</v>
      </c>
      <c r="BD67" s="3" t="s">
        <v>4</v>
      </c>
      <c r="BE67" s="3" t="s">
        <v>5</v>
      </c>
      <c r="BG67" s="3" t="s">
        <v>3</v>
      </c>
      <c r="BH67" s="5" t="s">
        <v>2</v>
      </c>
      <c r="BI67" s="5" t="s">
        <v>11</v>
      </c>
      <c r="BJ67" s="3" t="s">
        <v>4</v>
      </c>
      <c r="BK67" s="3" t="s">
        <v>5</v>
      </c>
    </row>
    <row r="68" spans="2:64" x14ac:dyDescent="0.2">
      <c r="B68" s="64"/>
      <c r="C68" s="2">
        <v>0.04</v>
      </c>
      <c r="D68" s="1">
        <v>1</v>
      </c>
      <c r="E68" s="9"/>
      <c r="F68" s="9"/>
      <c r="G68" s="9"/>
      <c r="H68" s="9"/>
      <c r="I68" s="9"/>
      <c r="K68" s="9"/>
      <c r="L68" s="9"/>
      <c r="M68" s="9"/>
      <c r="N68" s="9"/>
      <c r="O68" s="9"/>
      <c r="Q68" s="9"/>
      <c r="R68" s="9"/>
      <c r="S68" s="9"/>
      <c r="T68" s="9"/>
      <c r="U68" s="9"/>
      <c r="W68" s="9"/>
      <c r="X68" s="9"/>
      <c r="Y68" s="9"/>
      <c r="Z68" s="9"/>
      <c r="AA68" s="9"/>
      <c r="AC68" s="9"/>
      <c r="AD68" s="9"/>
      <c r="AE68" s="9"/>
      <c r="AF68" s="9"/>
      <c r="AG68" s="9"/>
      <c r="AI68" s="9"/>
      <c r="AJ68" s="9"/>
      <c r="AK68" s="9"/>
      <c r="AL68" s="9"/>
      <c r="AM68" s="9"/>
      <c r="AO68" s="9"/>
      <c r="AP68" s="9"/>
      <c r="AQ68" s="9"/>
      <c r="AR68" s="9"/>
      <c r="AS68" s="9"/>
      <c r="AU68" s="9"/>
      <c r="AV68" s="9"/>
      <c r="AW68" s="9"/>
      <c r="AX68" s="9"/>
      <c r="AY68" s="9"/>
      <c r="BA68" s="9"/>
      <c r="BB68" s="9"/>
      <c r="BC68" s="9"/>
      <c r="BD68" s="9"/>
      <c r="BE68" s="9"/>
      <c r="BH68" s="17">
        <f>BB62</f>
        <v>0</v>
      </c>
      <c r="BJ68" s="29">
        <f>BH68*0.5*AM68</f>
        <v>0</v>
      </c>
      <c r="BK68" s="27">
        <f>BH68-BJ68</f>
        <v>0</v>
      </c>
    </row>
    <row r="69" spans="2:64" x14ac:dyDescent="0.2">
      <c r="B69" s="64"/>
      <c r="C69" s="2">
        <v>0.06</v>
      </c>
      <c r="D69" s="1" t="s">
        <v>23</v>
      </c>
      <c r="E69" s="9"/>
      <c r="F69" s="9"/>
      <c r="G69" s="9"/>
      <c r="H69" s="9"/>
      <c r="I69" s="9"/>
      <c r="K69" s="9"/>
      <c r="L69" s="9"/>
      <c r="M69" s="9"/>
      <c r="N69" s="9"/>
      <c r="O69" s="9"/>
      <c r="Q69" s="9"/>
      <c r="R69" s="9"/>
      <c r="S69" s="9"/>
      <c r="T69" s="9"/>
      <c r="U69" s="9"/>
      <c r="W69" s="9"/>
      <c r="X69" s="9"/>
      <c r="Y69" s="9"/>
      <c r="Z69" s="9"/>
      <c r="AA69" s="9"/>
      <c r="AC69" s="9"/>
      <c r="AD69" s="9"/>
      <c r="AE69" s="9"/>
      <c r="AF69" s="9"/>
      <c r="AG69" s="9"/>
      <c r="AI69" s="9"/>
      <c r="AJ69" s="9"/>
      <c r="AK69" s="9"/>
      <c r="AL69" s="9"/>
      <c r="AM69" s="9"/>
      <c r="AO69" s="9"/>
      <c r="AP69" s="9"/>
      <c r="AQ69" s="9"/>
      <c r="AR69" s="9"/>
      <c r="AS69" s="9"/>
      <c r="AU69" s="9"/>
      <c r="AV69" s="9"/>
      <c r="AW69" s="9"/>
      <c r="AX69" s="9"/>
      <c r="AY69" s="9"/>
      <c r="BA69" s="9"/>
      <c r="BB69" s="9"/>
      <c r="BC69" s="9"/>
      <c r="BD69" s="9"/>
      <c r="BE69" s="9"/>
      <c r="BH69" s="27"/>
      <c r="BJ69" s="27"/>
      <c r="BK69" s="27">
        <f>BH69-BJ69</f>
        <v>0</v>
      </c>
    </row>
    <row r="70" spans="2:64" x14ac:dyDescent="0.2">
      <c r="B70" s="64"/>
      <c r="C70" s="2">
        <v>0.08</v>
      </c>
      <c r="D70" s="1">
        <v>47</v>
      </c>
      <c r="E70" s="10"/>
      <c r="F70" s="10"/>
      <c r="G70" s="10"/>
      <c r="H70" s="10"/>
      <c r="I70" s="10"/>
      <c r="K70" s="10"/>
      <c r="L70" s="10"/>
      <c r="M70" s="10"/>
      <c r="N70" s="10"/>
      <c r="O70" s="10"/>
      <c r="Q70" s="10"/>
      <c r="R70" s="10"/>
      <c r="S70" s="10"/>
      <c r="T70" s="10"/>
      <c r="U70" s="10"/>
      <c r="W70" s="10"/>
      <c r="X70" s="10"/>
      <c r="Y70" s="10"/>
      <c r="Z70" s="10"/>
      <c r="AA70" s="10"/>
      <c r="AC70" s="10"/>
      <c r="AD70" s="10"/>
      <c r="AE70" s="10"/>
      <c r="AF70" s="10"/>
      <c r="AG70" s="10"/>
      <c r="AI70" s="10"/>
      <c r="AJ70" s="10"/>
      <c r="AK70" s="10"/>
      <c r="AL70" s="10"/>
      <c r="AM70" s="10"/>
      <c r="AO70" s="10"/>
      <c r="AP70" s="10"/>
      <c r="AQ70" s="10"/>
      <c r="AR70" s="10"/>
      <c r="AS70" s="10"/>
      <c r="AU70" s="10"/>
      <c r="AV70" s="10"/>
      <c r="AW70" s="10"/>
      <c r="AX70" s="10"/>
      <c r="AY70" s="10"/>
      <c r="BA70" s="10"/>
      <c r="BB70" s="10"/>
      <c r="BC70" s="10"/>
      <c r="BD70" s="10"/>
      <c r="BE70" s="10"/>
      <c r="BG70" s="7"/>
      <c r="BH70" s="28">
        <f>BB64</f>
        <v>6923000</v>
      </c>
      <c r="BI70" s="7"/>
      <c r="BJ70" s="28">
        <f>BH70*0.5*C70</f>
        <v>276920</v>
      </c>
      <c r="BK70" s="28">
        <f>BH70-BJ70</f>
        <v>6646080</v>
      </c>
    </row>
    <row r="71" spans="2:64" x14ac:dyDescent="0.2">
      <c r="B71" s="64"/>
      <c r="E71" s="3">
        <f>SUM(E68:E70)</f>
        <v>0</v>
      </c>
      <c r="F71" s="3">
        <f>SUM(F68:F70)</f>
        <v>0</v>
      </c>
      <c r="H71" s="3">
        <f>SUM(H68:H70)</f>
        <v>0</v>
      </c>
      <c r="I71" s="3">
        <f>SUM(I68:I70)</f>
        <v>0</v>
      </c>
      <c r="K71" s="3">
        <f>SUM(K68:K70)</f>
        <v>0</v>
      </c>
      <c r="L71" s="3">
        <f>SUM(L68:L70)</f>
        <v>0</v>
      </c>
      <c r="N71" s="3">
        <f>SUM(N68:N70)</f>
        <v>0</v>
      </c>
      <c r="O71" s="3">
        <f>SUM(O68:O70)</f>
        <v>0</v>
      </c>
      <c r="Q71" s="3">
        <f>SUM(Q68:Q70)</f>
        <v>0</v>
      </c>
      <c r="R71" s="11">
        <f>SUM(R68:R70)</f>
        <v>0</v>
      </c>
      <c r="S71" s="11"/>
      <c r="T71" s="11">
        <f>SUM(T68:T70)</f>
        <v>0</v>
      </c>
      <c r="U71" s="11">
        <f>SUM(U68:U70)</f>
        <v>0</v>
      </c>
      <c r="V71" s="11"/>
      <c r="W71" s="3">
        <f>SUM(W68:W70)</f>
        <v>0</v>
      </c>
      <c r="X71" s="11">
        <f>SUM(X68:X70)</f>
        <v>0</v>
      </c>
      <c r="Y71" s="11"/>
      <c r="Z71" s="11">
        <f>SUM(Z68:Z70)</f>
        <v>0</v>
      </c>
      <c r="AA71" s="11">
        <f>SUM(AA68:AA70)</f>
        <v>0</v>
      </c>
      <c r="AB71" s="11"/>
      <c r="AC71" s="3">
        <f>SUM(AC68:AC70)</f>
        <v>0</v>
      </c>
      <c r="AD71" s="11">
        <f>SUM(AD68:AD70)</f>
        <v>0</v>
      </c>
      <c r="AE71" s="11"/>
      <c r="AF71" s="11">
        <f>SUM(AF68:AF70)</f>
        <v>0</v>
      </c>
      <c r="AG71" s="11">
        <f>SUM(AG68:AG70)</f>
        <v>0</v>
      </c>
      <c r="AH71" s="32"/>
      <c r="AI71" s="3">
        <f>SUM(AI68:AI70)</f>
        <v>0</v>
      </c>
      <c r="AJ71" s="11">
        <f>SUM(AJ68:AJ70)</f>
        <v>0</v>
      </c>
      <c r="AK71" s="11"/>
      <c r="AL71" s="11">
        <f>SUM(AL68:AL70)</f>
        <v>0</v>
      </c>
      <c r="AM71" s="11">
        <f>SUM(AM68:AM70)</f>
        <v>0</v>
      </c>
      <c r="AN71" s="11"/>
      <c r="AO71" s="3">
        <f>SUM(AO68:AO70)</f>
        <v>0</v>
      </c>
      <c r="AP71" s="11">
        <f>SUM(AP68:AP70)</f>
        <v>0</v>
      </c>
      <c r="AQ71" s="11"/>
      <c r="AR71" s="11">
        <f>SUM(AR68:AR70)</f>
        <v>0</v>
      </c>
      <c r="AS71" s="11">
        <f>SUM(AS68:AS70)</f>
        <v>0</v>
      </c>
      <c r="AT71" s="11"/>
      <c r="AU71" s="3">
        <f>SUM(AU68:AU70)</f>
        <v>0</v>
      </c>
      <c r="AV71" s="11">
        <f>SUM(AV68:AV70)</f>
        <v>0</v>
      </c>
      <c r="AW71" s="11"/>
      <c r="AX71" s="11">
        <f>SUM(AX68:AX70)</f>
        <v>0</v>
      </c>
      <c r="AY71" s="11">
        <f>SUM(AY68:AY70)</f>
        <v>0</v>
      </c>
      <c r="AZ71" s="11"/>
      <c r="BA71" s="3">
        <f>SUM(BA68:BA70)</f>
        <v>0</v>
      </c>
      <c r="BB71" s="11">
        <f>SUM(BB68:BB70)</f>
        <v>0</v>
      </c>
      <c r="BC71" s="11"/>
      <c r="BD71" s="11">
        <f>SUM(BD68:BD70)</f>
        <v>0</v>
      </c>
      <c r="BE71" s="11">
        <f>SUM(BE68:BE70)</f>
        <v>0</v>
      </c>
      <c r="BF71" s="11"/>
      <c r="BG71" s="3">
        <f>SUM(BG68:BG70)</f>
        <v>0</v>
      </c>
      <c r="BH71" s="11">
        <f>SUM(BH68:BH70)</f>
        <v>6923000</v>
      </c>
      <c r="BI71" s="11"/>
      <c r="BJ71" s="11">
        <f>SUM(BJ68:BJ70)</f>
        <v>276920</v>
      </c>
      <c r="BK71" s="11">
        <f>SUM(BK68:BK70)</f>
        <v>6646080</v>
      </c>
    </row>
    <row r="72" spans="2:64" x14ac:dyDescent="0.2">
      <c r="B72" s="25"/>
      <c r="R72" s="11"/>
      <c r="S72" s="11"/>
      <c r="T72" s="11"/>
      <c r="U72" s="11"/>
      <c r="V72" s="11"/>
      <c r="X72" s="11"/>
      <c r="Y72" s="11"/>
      <c r="Z72" s="11"/>
      <c r="AA72" s="11"/>
      <c r="AB72" s="11"/>
      <c r="AD72" s="11"/>
      <c r="AE72" s="11"/>
      <c r="AF72" s="11"/>
      <c r="AG72" s="11"/>
      <c r="AH72" s="32"/>
      <c r="AJ72" s="11"/>
      <c r="AK72" s="11"/>
      <c r="AL72" s="11"/>
      <c r="AM72" s="11"/>
      <c r="AN72" s="11"/>
      <c r="AP72" s="11"/>
      <c r="AQ72" s="11"/>
      <c r="AR72" s="11"/>
      <c r="AS72" s="11"/>
      <c r="AT72" s="11"/>
      <c r="AV72" s="11"/>
      <c r="AW72" s="11"/>
      <c r="AX72" s="11"/>
      <c r="AY72" s="11"/>
      <c r="AZ72" s="11"/>
      <c r="BB72" s="11"/>
      <c r="BC72" s="11"/>
      <c r="BD72" s="11"/>
      <c r="BE72" s="11"/>
      <c r="BF72" s="11"/>
      <c r="BH72" s="11"/>
      <c r="BI72" s="11"/>
      <c r="BJ72" s="11"/>
      <c r="BK72" s="11"/>
    </row>
    <row r="73" spans="2:64" x14ac:dyDescent="0.2">
      <c r="B73" s="25"/>
      <c r="R73" s="11"/>
      <c r="S73" s="11"/>
      <c r="T73" s="11"/>
      <c r="U73" s="11"/>
      <c r="V73" s="11"/>
      <c r="X73" s="11"/>
      <c r="Y73" s="11"/>
      <c r="Z73" s="11"/>
      <c r="AA73" s="11"/>
      <c r="AB73" s="11"/>
      <c r="AD73" s="11"/>
      <c r="AE73" s="11"/>
      <c r="AF73" s="11"/>
      <c r="AG73" s="11"/>
      <c r="AH73" s="32"/>
      <c r="AJ73" s="11"/>
      <c r="AK73" s="11"/>
      <c r="AL73" s="11"/>
      <c r="AM73" s="11"/>
      <c r="AN73" s="11"/>
      <c r="AP73" s="11"/>
      <c r="AQ73" s="11"/>
      <c r="AR73" s="11"/>
      <c r="AS73" s="11"/>
      <c r="AT73" s="11"/>
      <c r="AV73" s="11"/>
      <c r="AW73" s="11"/>
      <c r="AX73" s="11"/>
      <c r="AY73" s="11"/>
      <c r="AZ73" s="11"/>
      <c r="BB73" s="11"/>
      <c r="BC73" s="11"/>
      <c r="BD73" s="11"/>
      <c r="BE73" s="11"/>
      <c r="BF73" s="11"/>
      <c r="BH73" s="11"/>
      <c r="BI73" s="11"/>
      <c r="BJ73" s="11"/>
      <c r="BK73" s="11"/>
    </row>
    <row r="74" spans="2:64" x14ac:dyDescent="0.2">
      <c r="B74" s="25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  <c r="AH74" s="32"/>
      <c r="AJ74" s="11"/>
      <c r="AK74" s="11"/>
      <c r="AL74" s="11"/>
      <c r="AM74" s="11"/>
      <c r="AN74" s="11"/>
      <c r="AP74" s="11"/>
      <c r="AQ74" s="11"/>
      <c r="AR74" s="11"/>
      <c r="AS74" s="11"/>
      <c r="AT74" s="11"/>
      <c r="AV74" s="11"/>
      <c r="AW74" s="11"/>
      <c r="AX74" s="11"/>
      <c r="AY74" s="11"/>
      <c r="AZ74" s="11"/>
      <c r="BB74" s="11"/>
      <c r="BC74" s="11"/>
      <c r="BD74" s="11"/>
      <c r="BE74" s="11"/>
      <c r="BF74" s="11"/>
      <c r="BH74" s="11"/>
      <c r="BI74" s="11"/>
      <c r="BJ74" s="11"/>
      <c r="BK74" s="11"/>
    </row>
    <row r="75" spans="2:64" x14ac:dyDescent="0.2">
      <c r="B75" s="25"/>
      <c r="R75" s="11"/>
      <c r="S75" s="11"/>
      <c r="T75" s="11"/>
      <c r="U75" s="11"/>
      <c r="V75" s="11"/>
      <c r="X75" s="11"/>
      <c r="Y75" s="11"/>
      <c r="Z75" s="11"/>
      <c r="AA75" s="11"/>
      <c r="AB75" s="11"/>
      <c r="AD75" s="11"/>
      <c r="AE75" s="11"/>
      <c r="AF75" s="11"/>
      <c r="AG75" s="11"/>
      <c r="AH75" s="32"/>
      <c r="AJ75" s="11"/>
      <c r="AK75" s="11"/>
      <c r="AL75" s="11"/>
      <c r="AM75" s="11"/>
      <c r="AN75" s="11"/>
      <c r="AP75" s="11"/>
      <c r="AQ75" s="11"/>
      <c r="AR75" s="11"/>
      <c r="AS75" s="11"/>
      <c r="AT75" s="11"/>
      <c r="AV75" s="11"/>
      <c r="AW75" s="11"/>
      <c r="AX75" s="11"/>
      <c r="AY75" s="11"/>
      <c r="AZ75" s="11"/>
      <c r="BB75" s="11"/>
      <c r="BC75" s="11"/>
      <c r="BD75" s="11"/>
      <c r="BE75" s="11"/>
      <c r="BF75" s="11"/>
      <c r="BH75" s="11"/>
      <c r="BI75" s="11"/>
      <c r="BJ75" s="11"/>
      <c r="BK75" s="11"/>
    </row>
    <row r="76" spans="2:64" x14ac:dyDescent="0.2">
      <c r="B76" s="25"/>
      <c r="R76" s="11"/>
      <c r="S76" s="11"/>
      <c r="T76" s="11"/>
      <c r="U76" s="11"/>
      <c r="V76" s="11"/>
      <c r="X76" s="11"/>
      <c r="Y76" s="11"/>
      <c r="Z76" s="11"/>
      <c r="AA76" s="11"/>
      <c r="AB76" s="11"/>
      <c r="AD76" s="11"/>
      <c r="AE76" s="11"/>
      <c r="AF76" s="11"/>
      <c r="AG76" s="11"/>
      <c r="AH76" s="32"/>
      <c r="AJ76" s="11"/>
      <c r="AK76" s="11"/>
      <c r="AL76" s="11"/>
      <c r="AM76" s="11"/>
      <c r="AN76" s="11"/>
      <c r="AP76" s="11"/>
      <c r="AQ76" s="11"/>
      <c r="AR76" s="11"/>
      <c r="AS76" s="11"/>
      <c r="AT76" s="11"/>
      <c r="AV76" s="11"/>
      <c r="AW76" s="11"/>
      <c r="AX76" s="11"/>
      <c r="AY76" s="11"/>
      <c r="AZ76" s="11"/>
      <c r="BB76" s="11"/>
      <c r="BC76" s="11"/>
      <c r="BD76" s="11"/>
      <c r="BE76" s="11"/>
      <c r="BF76" s="11"/>
      <c r="BH76" s="11"/>
      <c r="BI76" s="11"/>
      <c r="BJ76" s="11"/>
      <c r="BK76" s="11"/>
    </row>
    <row r="77" spans="2:64" x14ac:dyDescent="0.2">
      <c r="B77" s="25"/>
      <c r="R77" s="11"/>
      <c r="S77" s="11"/>
      <c r="T77" s="11"/>
      <c r="U77" s="11"/>
      <c r="V77" s="11"/>
      <c r="X77" s="11"/>
      <c r="Y77" s="11"/>
      <c r="Z77" s="11"/>
      <c r="AA77" s="11"/>
      <c r="AB77" s="11"/>
      <c r="AD77" s="11"/>
      <c r="AE77" s="11"/>
      <c r="AF77" s="11"/>
      <c r="AG77" s="11"/>
      <c r="AH77" s="32"/>
      <c r="AJ77" s="11"/>
      <c r="AK77" s="11"/>
      <c r="AL77" s="11"/>
      <c r="AM77" s="11"/>
      <c r="AN77" s="11"/>
      <c r="AP77" s="11"/>
      <c r="AQ77" s="11"/>
      <c r="AR77" s="11"/>
      <c r="AS77" s="11"/>
      <c r="AT77" s="11"/>
      <c r="AV77" s="11"/>
      <c r="AW77" s="11"/>
      <c r="AX77" s="11"/>
      <c r="AY77" s="11"/>
      <c r="AZ77" s="11"/>
      <c r="BB77" s="11"/>
      <c r="BC77" s="11"/>
      <c r="BD77" s="11"/>
      <c r="BE77" s="11"/>
      <c r="BF77" s="11"/>
      <c r="BH77" s="11"/>
      <c r="BI77" s="11"/>
      <c r="BJ77" s="11"/>
      <c r="BK77" s="11"/>
    </row>
    <row r="78" spans="2:64" x14ac:dyDescent="0.2">
      <c r="B78" s="25"/>
      <c r="R78" s="11"/>
      <c r="S78" s="11"/>
      <c r="T78" s="11"/>
      <c r="U78" s="11"/>
      <c r="V78" s="11"/>
      <c r="X78" s="11"/>
      <c r="Y78" s="11"/>
      <c r="Z78" s="11"/>
      <c r="AA78" s="11"/>
      <c r="AB78" s="11"/>
      <c r="AD78" s="11"/>
      <c r="AE78" s="11"/>
      <c r="AF78" s="11"/>
      <c r="AG78" s="11"/>
      <c r="AH78" s="32"/>
      <c r="AJ78" s="11"/>
      <c r="AK78" s="11"/>
      <c r="AL78" s="11"/>
      <c r="AM78" s="11"/>
      <c r="AN78" s="11"/>
      <c r="AP78" s="11"/>
      <c r="AQ78" s="11"/>
      <c r="AR78" s="11"/>
      <c r="AS78" s="11"/>
      <c r="AT78" s="11"/>
      <c r="AV78" s="11"/>
      <c r="AW78" s="11"/>
      <c r="AX78" s="11"/>
      <c r="AY78" s="11"/>
      <c r="AZ78" s="11"/>
      <c r="BB78" s="11"/>
      <c r="BC78" s="11"/>
      <c r="BD78" s="11"/>
      <c r="BE78" s="11"/>
      <c r="BF78" s="11"/>
      <c r="BH78" s="11"/>
      <c r="BI78" s="11"/>
      <c r="BJ78" s="11"/>
      <c r="BK78" s="11"/>
    </row>
    <row r="79" spans="2:64" ht="13.5" thickBot="1" x14ac:dyDescent="0.25">
      <c r="C79" s="13" t="s">
        <v>14</v>
      </c>
      <c r="D79" s="13"/>
      <c r="E79" s="14"/>
      <c r="F79" s="15"/>
      <c r="G79" s="15"/>
      <c r="H79" s="15">
        <f>H16+H8</f>
        <v>205201.86000000002</v>
      </c>
      <c r="I79" s="15"/>
      <c r="J79" s="15"/>
      <c r="K79" s="15"/>
      <c r="L79" s="15"/>
      <c r="M79" s="15"/>
      <c r="N79" s="15">
        <f>N16+N8</f>
        <v>599196.19520000007</v>
      </c>
      <c r="O79" s="15"/>
      <c r="P79" s="15"/>
      <c r="Q79" s="15"/>
      <c r="R79" s="15"/>
      <c r="S79" s="15"/>
      <c r="T79" s="15">
        <f>T16+T8+T23</f>
        <v>961684.24102399999</v>
      </c>
      <c r="U79" s="15"/>
      <c r="V79" s="15"/>
      <c r="W79" s="15"/>
      <c r="X79" s="15"/>
      <c r="Y79" s="15"/>
      <c r="Z79" s="15">
        <f>Z16+Z8+Z23+Z29</f>
        <v>1295185.9703244802</v>
      </c>
      <c r="AA79" s="15"/>
      <c r="AB79" s="15"/>
      <c r="AC79" s="15"/>
      <c r="AD79" s="15"/>
      <c r="AE79" s="15"/>
      <c r="AF79" s="15">
        <f>AF16+AF8+AF23+AF29</f>
        <v>1396817.9193376256</v>
      </c>
      <c r="AG79" s="15"/>
      <c r="AH79" s="34"/>
      <c r="AI79" s="15"/>
      <c r="AJ79" s="15"/>
      <c r="AK79" s="15"/>
      <c r="AL79" s="15">
        <f>AL16+AL8+AL23+AL29+AL71+AL64+AL57+AL50+AL43+AL36</f>
        <v>276920</v>
      </c>
      <c r="AM79" s="15"/>
      <c r="AN79" s="15"/>
      <c r="AO79" s="15"/>
      <c r="AP79" s="15"/>
      <c r="AQ79" s="15"/>
      <c r="AR79" s="15">
        <f>AR16+AR8+AR23+AR29+AR71+AR64+AR57+AR50+AR43+AR36</f>
        <v>808606.4</v>
      </c>
      <c r="AS79" s="15"/>
      <c r="AT79" s="15"/>
      <c r="AU79" s="15"/>
      <c r="AV79" s="15"/>
      <c r="AW79" s="15"/>
      <c r="AX79" s="15">
        <f>AX16+AX8+AX23+AX29+AX71+AX64+AX57+AX50+AX43+AX36</f>
        <v>1297757.888</v>
      </c>
      <c r="AY79" s="15"/>
      <c r="AZ79" s="15"/>
      <c r="BA79" s="15"/>
      <c r="BB79" s="15"/>
      <c r="BC79" s="15"/>
      <c r="BD79" s="15">
        <f>BD16+BD8+BD23+BD29+BD71+BD64+BD57+BD50+BD43+BD36</f>
        <v>1747777.2569599999</v>
      </c>
      <c r="BE79" s="15"/>
      <c r="BF79" s="15"/>
      <c r="BG79" s="15"/>
      <c r="BH79" s="15"/>
      <c r="BI79" s="15"/>
      <c r="BJ79" s="15">
        <f>BJ16+BJ8+BJ23+BJ29+BJ71+BJ64+BJ57+BJ50+BJ43+BJ36</f>
        <v>2161795.0764031997</v>
      </c>
      <c r="BK79" s="15"/>
      <c r="BL79" s="16">
        <f>SUM(AL79:BK79)</f>
        <v>6292856.6213631993</v>
      </c>
    </row>
    <row r="83" spans="2:64" x14ac:dyDescent="0.2">
      <c r="B83" s="64" t="s">
        <v>9</v>
      </c>
      <c r="E83" s="63" t="s">
        <v>17</v>
      </c>
      <c r="F83" s="63"/>
      <c r="G83" s="63"/>
      <c r="H83" s="63"/>
      <c r="I83" s="63"/>
      <c r="K83" s="63">
        <v>2019</v>
      </c>
      <c r="L83" s="63"/>
      <c r="M83" s="63"/>
      <c r="N83" s="63"/>
      <c r="O83" s="63"/>
      <c r="P83" s="4"/>
      <c r="Q83" s="63">
        <v>2020</v>
      </c>
      <c r="R83" s="63"/>
      <c r="S83" s="63"/>
      <c r="T83" s="63"/>
      <c r="U83" s="63"/>
      <c r="V83" s="4"/>
      <c r="W83" s="63">
        <v>2021</v>
      </c>
      <c r="X83" s="63"/>
      <c r="Y83" s="63"/>
      <c r="Z83" s="63"/>
      <c r="AA83" s="63"/>
      <c r="AB83" s="4"/>
      <c r="AC83" s="63">
        <f>AC24</f>
        <v>2022</v>
      </c>
      <c r="AD83" s="63"/>
      <c r="AE83" s="63"/>
      <c r="AF83" s="63"/>
      <c r="AG83" s="63"/>
      <c r="AH83" s="30"/>
      <c r="AI83" s="63">
        <f>AI24</f>
        <v>2023</v>
      </c>
      <c r="AJ83" s="63"/>
      <c r="AK83" s="63"/>
      <c r="AL83" s="63"/>
      <c r="AM83" s="63"/>
      <c r="AN83" s="4"/>
      <c r="AO83" s="63">
        <f>AO$3</f>
        <v>2024</v>
      </c>
      <c r="AP83" s="63"/>
      <c r="AQ83" s="63"/>
      <c r="AR83" s="63"/>
      <c r="AS83" s="63"/>
      <c r="AT83" s="4"/>
      <c r="AU83" s="63">
        <f>AU$3</f>
        <v>2025</v>
      </c>
      <c r="AV83" s="63"/>
      <c r="AW83" s="63"/>
      <c r="AX83" s="63"/>
      <c r="AY83" s="63"/>
      <c r="AZ83" s="4"/>
      <c r="BA83" s="63">
        <f>BA$3</f>
        <v>2026</v>
      </c>
      <c r="BB83" s="63"/>
      <c r="BC83" s="63"/>
      <c r="BD83" s="63"/>
      <c r="BE83" s="63"/>
      <c r="BF83" s="4"/>
      <c r="BG83" s="63">
        <f>BG$3</f>
        <v>2027</v>
      </c>
      <c r="BH83" s="63"/>
      <c r="BI83" s="63"/>
      <c r="BJ83" s="63"/>
      <c r="BK83" s="63"/>
      <c r="BL83" s="4" t="s">
        <v>8</v>
      </c>
    </row>
    <row r="84" spans="2:64" x14ac:dyDescent="0.2">
      <c r="B84" s="64"/>
      <c r="D84" s="3" t="s">
        <v>1</v>
      </c>
      <c r="E84" s="3" t="s">
        <v>3</v>
      </c>
      <c r="F84" s="5" t="s">
        <v>2</v>
      </c>
      <c r="G84" s="5" t="s">
        <v>11</v>
      </c>
      <c r="H84" s="3" t="s">
        <v>4</v>
      </c>
      <c r="I84" s="3" t="s">
        <v>5</v>
      </c>
      <c r="K84" s="3" t="s">
        <v>3</v>
      </c>
      <c r="L84" s="5" t="s">
        <v>2</v>
      </c>
      <c r="M84" s="5" t="s">
        <v>11</v>
      </c>
      <c r="N84" s="3" t="s">
        <v>4</v>
      </c>
      <c r="O84" s="3" t="s">
        <v>5</v>
      </c>
      <c r="Q84" s="3" t="s">
        <v>3</v>
      </c>
      <c r="R84" s="5" t="s">
        <v>2</v>
      </c>
      <c r="S84" s="5" t="s">
        <v>11</v>
      </c>
      <c r="T84" s="3" t="s">
        <v>4</v>
      </c>
      <c r="U84" s="3" t="s">
        <v>5</v>
      </c>
      <c r="W84" s="3" t="s">
        <v>3</v>
      </c>
      <c r="X84" s="5" t="s">
        <v>2</v>
      </c>
      <c r="Y84" s="5" t="s">
        <v>11</v>
      </c>
      <c r="Z84" s="3" t="s">
        <v>4</v>
      </c>
      <c r="AA84" s="3" t="s">
        <v>5</v>
      </c>
      <c r="AC84" s="3" t="s">
        <v>3</v>
      </c>
      <c r="AD84" s="5" t="s">
        <v>2</v>
      </c>
      <c r="AE84" s="5" t="s">
        <v>11</v>
      </c>
      <c r="AF84" s="3" t="s">
        <v>4</v>
      </c>
      <c r="AG84" s="3" t="s">
        <v>5</v>
      </c>
      <c r="AI84" s="3" t="s">
        <v>3</v>
      </c>
      <c r="AJ84" s="5" t="s">
        <v>2</v>
      </c>
      <c r="AK84" s="5" t="s">
        <v>11</v>
      </c>
      <c r="AL84" s="3" t="s">
        <v>4</v>
      </c>
      <c r="AM84" s="3" t="s">
        <v>5</v>
      </c>
      <c r="AO84" s="3" t="s">
        <v>3</v>
      </c>
      <c r="AP84" s="5" t="s">
        <v>2</v>
      </c>
      <c r="AQ84" s="5" t="s">
        <v>11</v>
      </c>
      <c r="AR84" s="3" t="s">
        <v>4</v>
      </c>
      <c r="AS84" s="3" t="s">
        <v>5</v>
      </c>
      <c r="AU84" s="3" t="s">
        <v>3</v>
      </c>
      <c r="AV84" s="5" t="s">
        <v>2</v>
      </c>
      <c r="AW84" s="5" t="s">
        <v>11</v>
      </c>
      <c r="AX84" s="3" t="s">
        <v>4</v>
      </c>
      <c r="AY84" s="3" t="s">
        <v>5</v>
      </c>
      <c r="BA84" s="3" t="s">
        <v>3</v>
      </c>
      <c r="BB84" s="5" t="s">
        <v>2</v>
      </c>
      <c r="BC84" s="5" t="s">
        <v>11</v>
      </c>
      <c r="BD84" s="3" t="s">
        <v>4</v>
      </c>
      <c r="BE84" s="3" t="s">
        <v>5</v>
      </c>
      <c r="BG84" s="3" t="s">
        <v>3</v>
      </c>
      <c r="BH84" s="5" t="s">
        <v>2</v>
      </c>
      <c r="BI84" s="5" t="s">
        <v>11</v>
      </c>
      <c r="BJ84" s="3" t="s">
        <v>4</v>
      </c>
      <c r="BK84" s="3" t="s">
        <v>5</v>
      </c>
    </row>
    <row r="85" spans="2:64" x14ac:dyDescent="0.2">
      <c r="B85" s="64"/>
      <c r="C85" s="2">
        <v>0.04</v>
      </c>
      <c r="D85" s="1">
        <v>1</v>
      </c>
      <c r="F85" s="11">
        <f>F5</f>
        <v>8455</v>
      </c>
      <c r="G85" s="11">
        <f>H176</f>
        <v>0</v>
      </c>
      <c r="H85" s="17">
        <f>((F85-G85)*0.5*C85)+(G85*1.5*C85)</f>
        <v>169.1</v>
      </c>
      <c r="I85" s="17">
        <f t="shared" ref="I85:I87" si="12">F85-H85</f>
        <v>8285.9</v>
      </c>
      <c r="K85" s="11">
        <f>I85</f>
        <v>8285.9</v>
      </c>
      <c r="L85" s="11"/>
      <c r="M85" s="11"/>
      <c r="N85" s="11">
        <f>K85*C85</f>
        <v>331.43599999999998</v>
      </c>
      <c r="O85" s="11">
        <f t="shared" ref="O85:O87" si="13">K85-N85</f>
        <v>7954.4639999999999</v>
      </c>
      <c r="P85" s="11"/>
      <c r="Q85" s="11">
        <f>O85</f>
        <v>7954.4639999999999</v>
      </c>
      <c r="R85" s="11"/>
      <c r="S85" s="11"/>
      <c r="T85" s="11">
        <f>Q85*C85</f>
        <v>318.17856</v>
      </c>
      <c r="U85" s="11">
        <f>Q85-T85</f>
        <v>7636.2854399999997</v>
      </c>
      <c r="V85" s="11"/>
      <c r="W85" s="11">
        <f>U85</f>
        <v>7636.2854399999997</v>
      </c>
      <c r="X85" s="11"/>
      <c r="Y85" s="11"/>
      <c r="Z85" s="11">
        <f>W85*C85</f>
        <v>305.45141760000001</v>
      </c>
      <c r="AA85" s="11">
        <f>W85-Z85</f>
        <v>7330.8340223999994</v>
      </c>
      <c r="AB85" s="11"/>
      <c r="AC85" s="11">
        <f>AA85</f>
        <v>7330.8340223999994</v>
      </c>
      <c r="AD85" s="11"/>
      <c r="AE85" s="11"/>
      <c r="AF85" s="11">
        <f>AC85*C85</f>
        <v>293.23336089599997</v>
      </c>
      <c r="AG85" s="11">
        <f>AC85-AF85</f>
        <v>7037.6006615039996</v>
      </c>
      <c r="AH85" s="32"/>
      <c r="AI85" s="9"/>
      <c r="AJ85" s="9"/>
      <c r="AK85" s="9"/>
      <c r="AL85" s="9"/>
      <c r="AM85" s="9"/>
      <c r="AN85" s="11"/>
      <c r="AO85" s="9"/>
      <c r="AP85" s="9"/>
      <c r="AQ85" s="9"/>
      <c r="AR85" s="9"/>
      <c r="AS85" s="9"/>
      <c r="AT85" s="11"/>
      <c r="AU85" s="9"/>
      <c r="AV85" s="9"/>
      <c r="AW85" s="9"/>
      <c r="AX85" s="9"/>
      <c r="AY85" s="9"/>
      <c r="AZ85" s="11"/>
      <c r="BA85" s="9"/>
      <c r="BB85" s="9"/>
      <c r="BC85" s="9"/>
      <c r="BD85" s="9"/>
      <c r="BE85" s="9"/>
      <c r="BF85" s="11"/>
      <c r="BG85" s="9"/>
      <c r="BH85" s="9"/>
      <c r="BI85" s="9"/>
      <c r="BJ85" s="9"/>
      <c r="BK85" s="9"/>
    </row>
    <row r="86" spans="2:64" x14ac:dyDescent="0.2">
      <c r="B86" s="64"/>
      <c r="C86" s="2">
        <v>0.06</v>
      </c>
      <c r="D86" s="1" t="s">
        <v>23</v>
      </c>
      <c r="F86" s="11"/>
      <c r="G86" s="11"/>
      <c r="H86" s="17">
        <f>((F86-G86)*0.5*C86)+(G86*1.5*C86)</f>
        <v>0</v>
      </c>
      <c r="I86" s="17">
        <f t="shared" ref="I86" si="14">F86-H86</f>
        <v>0</v>
      </c>
      <c r="K86" s="11">
        <f>I86</f>
        <v>0</v>
      </c>
      <c r="L86" s="11"/>
      <c r="M86" s="11"/>
      <c r="N86" s="11">
        <f>K86*C86</f>
        <v>0</v>
      </c>
      <c r="O86" s="11">
        <f t="shared" ref="O86" si="15">K86-N86</f>
        <v>0</v>
      </c>
      <c r="P86" s="11"/>
      <c r="Q86" s="11">
        <f>O86</f>
        <v>0</v>
      </c>
      <c r="R86" s="11"/>
      <c r="S86" s="11"/>
      <c r="T86" s="11">
        <f>Q86*C86</f>
        <v>0</v>
      </c>
      <c r="U86" s="11">
        <f>Q86-T86</f>
        <v>0</v>
      </c>
      <c r="V86" s="11"/>
      <c r="W86" s="11">
        <f>U86</f>
        <v>0</v>
      </c>
      <c r="X86" s="11"/>
      <c r="Y86" s="11"/>
      <c r="Z86" s="11">
        <f>W86*I86</f>
        <v>0</v>
      </c>
      <c r="AA86" s="11">
        <f>W86-Z86</f>
        <v>0</v>
      </c>
      <c r="AB86" s="11"/>
      <c r="AC86" s="11">
        <f>AA86</f>
        <v>0</v>
      </c>
      <c r="AD86" s="11"/>
      <c r="AE86" s="11"/>
      <c r="AF86" s="11">
        <f>AC86*O86</f>
        <v>0</v>
      </c>
      <c r="AG86" s="11">
        <f>AC86-AF86</f>
        <v>0</v>
      </c>
      <c r="AH86" s="32"/>
      <c r="AI86" s="9"/>
      <c r="AJ86" s="9"/>
      <c r="AK86" s="9"/>
      <c r="AL86" s="9"/>
      <c r="AM86" s="9"/>
      <c r="AN86" s="11"/>
      <c r="AO86" s="9"/>
      <c r="AP86" s="9"/>
      <c r="AQ86" s="9"/>
      <c r="AR86" s="9"/>
      <c r="AS86" s="9"/>
      <c r="AT86" s="11"/>
      <c r="AU86" s="9"/>
      <c r="AV86" s="9"/>
      <c r="AW86" s="9"/>
      <c r="AX86" s="9"/>
      <c r="AY86" s="9"/>
      <c r="AZ86" s="11"/>
      <c r="BA86" s="9"/>
      <c r="BB86" s="9"/>
      <c r="BC86" s="9"/>
      <c r="BD86" s="9"/>
      <c r="BE86" s="9"/>
      <c r="BF86" s="11"/>
      <c r="BG86" s="9"/>
      <c r="BH86" s="9"/>
      <c r="BI86" s="9"/>
      <c r="BJ86" s="9"/>
      <c r="BK86" s="9"/>
    </row>
    <row r="87" spans="2:64" x14ac:dyDescent="0.2">
      <c r="B87" s="64"/>
      <c r="C87" s="2">
        <v>0.08</v>
      </c>
      <c r="D87" s="1">
        <v>47</v>
      </c>
      <c r="E87" s="7"/>
      <c r="F87" s="12">
        <f>F7</f>
        <v>5125819</v>
      </c>
      <c r="G87" s="12">
        <f>H177</f>
        <v>0</v>
      </c>
      <c r="H87" s="18">
        <f>((F87-G87)*0.5*C87)+(G87*1.5*C87)</f>
        <v>205032.76</v>
      </c>
      <c r="I87" s="18">
        <f t="shared" si="12"/>
        <v>4920786.24</v>
      </c>
      <c r="K87" s="12">
        <f>I87</f>
        <v>4920786.24</v>
      </c>
      <c r="L87" s="12"/>
      <c r="M87" s="12"/>
      <c r="N87" s="12">
        <f>K87*C87</f>
        <v>393662.89920000004</v>
      </c>
      <c r="O87" s="12">
        <f t="shared" si="13"/>
        <v>4527123.3408000004</v>
      </c>
      <c r="P87" s="26"/>
      <c r="Q87" s="12">
        <f>O87</f>
        <v>4527123.3408000004</v>
      </c>
      <c r="R87" s="12"/>
      <c r="S87" s="12"/>
      <c r="T87" s="12">
        <f>Q87*C87</f>
        <v>362169.86726400006</v>
      </c>
      <c r="U87" s="12">
        <f t="shared" ref="U87" si="16">Q87-T87</f>
        <v>4164953.4735360001</v>
      </c>
      <c r="V87" s="26"/>
      <c r="W87" s="12">
        <f>U87</f>
        <v>4164953.4735360001</v>
      </c>
      <c r="X87" s="12"/>
      <c r="Y87" s="12"/>
      <c r="Z87" s="12">
        <f>W87*C87</f>
        <v>333196.27788288001</v>
      </c>
      <c r="AA87" s="12">
        <f t="shared" ref="AA87" si="17">W87-Z87</f>
        <v>3831757.1956531201</v>
      </c>
      <c r="AB87" s="26"/>
      <c r="AC87" s="12">
        <f>AA87</f>
        <v>3831757.1956531201</v>
      </c>
      <c r="AD87" s="12"/>
      <c r="AE87" s="12"/>
      <c r="AF87" s="12">
        <f>AC87*C87</f>
        <v>306540.57565224962</v>
      </c>
      <c r="AG87" s="12">
        <f t="shared" ref="AG87" si="18">AC87-AF87</f>
        <v>3525216.6200008704</v>
      </c>
      <c r="AH87" s="33"/>
      <c r="AI87" s="10"/>
      <c r="AJ87" s="10"/>
      <c r="AK87" s="10"/>
      <c r="AL87" s="10"/>
      <c r="AM87" s="10"/>
      <c r="AN87" s="26"/>
      <c r="AO87" s="10"/>
      <c r="AP87" s="10"/>
      <c r="AQ87" s="10"/>
      <c r="AR87" s="10"/>
      <c r="AS87" s="10"/>
      <c r="AT87" s="26"/>
      <c r="AU87" s="10"/>
      <c r="AV87" s="10"/>
      <c r="AW87" s="10"/>
      <c r="AX87" s="10"/>
      <c r="AY87" s="10"/>
      <c r="AZ87" s="26"/>
      <c r="BA87" s="10"/>
      <c r="BB87" s="10"/>
      <c r="BC87" s="10"/>
      <c r="BD87" s="10"/>
      <c r="BE87" s="10"/>
      <c r="BF87" s="26"/>
      <c r="BG87" s="10"/>
      <c r="BH87" s="10"/>
      <c r="BI87" s="10"/>
      <c r="BJ87" s="10"/>
      <c r="BK87" s="10"/>
    </row>
    <row r="88" spans="2:64" x14ac:dyDescent="0.2">
      <c r="B88" s="64"/>
      <c r="C88" s="8"/>
      <c r="E88" s="3">
        <f>SUM(E85:E87)</f>
        <v>0</v>
      </c>
      <c r="F88" s="11">
        <f>SUM(F85:F87)</f>
        <v>5134274</v>
      </c>
      <c r="G88" s="11">
        <f>SUM(G85:G87)</f>
        <v>0</v>
      </c>
      <c r="H88" s="11">
        <f>SUM(H85:H87)</f>
        <v>205201.86000000002</v>
      </c>
      <c r="I88" s="11">
        <f>SUM(I85:I87)</f>
        <v>4929072.1400000006</v>
      </c>
      <c r="K88" s="11">
        <f>SUM(K85:K87)</f>
        <v>4929072.1400000006</v>
      </c>
      <c r="L88" s="11">
        <f>SUM(L85:L87)</f>
        <v>0</v>
      </c>
      <c r="M88" s="11"/>
      <c r="N88" s="11">
        <f>SUM(N85:N87)</f>
        <v>393994.33520000003</v>
      </c>
      <c r="O88" s="11">
        <f>SUM(O85:O87)</f>
        <v>4535077.8048</v>
      </c>
      <c r="P88" s="11"/>
      <c r="Q88" s="11">
        <f>SUM(Q85:Q87)</f>
        <v>4535077.8048</v>
      </c>
      <c r="R88" s="11">
        <f>SUM(R85:R87)</f>
        <v>0</v>
      </c>
      <c r="S88" s="11"/>
      <c r="T88" s="11">
        <f>SUM(T85:T87)</f>
        <v>362488.04582400003</v>
      </c>
      <c r="U88" s="11">
        <f>SUM(U85:U87)</f>
        <v>4172589.7589759999</v>
      </c>
      <c r="V88" s="11"/>
      <c r="W88" s="11">
        <f>SUM(W85:W87)</f>
        <v>4172589.7589759999</v>
      </c>
      <c r="X88" s="11">
        <f>SUM(X85:X87)</f>
        <v>0</v>
      </c>
      <c r="Y88" s="11"/>
      <c r="Z88" s="11">
        <f>SUM(Z85:Z87)</f>
        <v>333501.72930047999</v>
      </c>
      <c r="AA88" s="11">
        <f>SUM(AA85:AA87)</f>
        <v>3839088.02967552</v>
      </c>
      <c r="AB88" s="11"/>
      <c r="AC88" s="11">
        <f>SUM(AC85:AC87)</f>
        <v>3839088.02967552</v>
      </c>
      <c r="AD88" s="11">
        <f>SUM(AD85:AD87)</f>
        <v>0</v>
      </c>
      <c r="AE88" s="11"/>
      <c r="AF88" s="11">
        <f>SUM(AF85:AF87)</f>
        <v>306833.80901314563</v>
      </c>
      <c r="AG88" s="11">
        <f>SUM(AG85:AG87)</f>
        <v>3532254.2206623745</v>
      </c>
      <c r="AH88" s="32"/>
      <c r="AI88" s="11">
        <f>SUM(AI85:AI87)</f>
        <v>0</v>
      </c>
      <c r="AJ88" s="11">
        <f>SUM(AJ85:AJ87)</f>
        <v>0</v>
      </c>
      <c r="AK88" s="11"/>
      <c r="AL88" s="11">
        <f>SUM(AL85:AL87)</f>
        <v>0</v>
      </c>
      <c r="AM88" s="11">
        <f>SUM(AM85:AM87)</f>
        <v>0</v>
      </c>
      <c r="AN88" s="11"/>
      <c r="AO88" s="11">
        <f>SUM(AO85:AO87)</f>
        <v>0</v>
      </c>
      <c r="AP88" s="11">
        <f>SUM(AP85:AP87)</f>
        <v>0</v>
      </c>
      <c r="AQ88" s="11"/>
      <c r="AR88" s="11">
        <f>SUM(AR85:AR87)</f>
        <v>0</v>
      </c>
      <c r="AS88" s="11">
        <f>SUM(AS85:AS87)</f>
        <v>0</v>
      </c>
      <c r="AT88" s="11"/>
      <c r="AU88" s="11">
        <f>SUM(AU85:AU87)</f>
        <v>0</v>
      </c>
      <c r="AV88" s="11">
        <f>SUM(AV85:AV87)</f>
        <v>0</v>
      </c>
      <c r="AW88" s="11"/>
      <c r="AX88" s="11">
        <f>SUM(AX85:AX87)</f>
        <v>0</v>
      </c>
      <c r="AY88" s="11">
        <f>SUM(AY85:AY87)</f>
        <v>0</v>
      </c>
      <c r="AZ88" s="11"/>
      <c r="BA88" s="11">
        <f>SUM(BA85:BA87)</f>
        <v>0</v>
      </c>
      <c r="BB88" s="11">
        <f>SUM(BB85:BB87)</f>
        <v>0</v>
      </c>
      <c r="BC88" s="11"/>
      <c r="BD88" s="11">
        <f>SUM(BD85:BD87)</f>
        <v>0</v>
      </c>
      <c r="BE88" s="11">
        <f>SUM(BE85:BE87)</f>
        <v>0</v>
      </c>
      <c r="BF88" s="11"/>
      <c r="BG88" s="11">
        <f>SUM(BG85:BG87)</f>
        <v>0</v>
      </c>
      <c r="BH88" s="11">
        <f>SUM(BH85:BH87)</f>
        <v>0</v>
      </c>
      <c r="BI88" s="11"/>
      <c r="BJ88" s="11">
        <f>SUM(BJ85:BJ87)</f>
        <v>0</v>
      </c>
      <c r="BK88" s="11">
        <f>SUM(BK85:BK87)</f>
        <v>0</v>
      </c>
    </row>
    <row r="89" spans="2:64" x14ac:dyDescent="0.2">
      <c r="B89" s="8"/>
      <c r="C89" s="8"/>
    </row>
    <row r="90" spans="2:64" x14ac:dyDescent="0.2">
      <c r="B90" s="8"/>
      <c r="C90" s="8"/>
    </row>
    <row r="91" spans="2:64" x14ac:dyDescent="0.2">
      <c r="B91" s="64" t="s">
        <v>10</v>
      </c>
      <c r="C91" s="8"/>
      <c r="E91" s="63">
        <v>2018</v>
      </c>
      <c r="F91" s="63"/>
      <c r="G91" s="63"/>
      <c r="H91" s="63"/>
      <c r="I91" s="63"/>
      <c r="K91" s="63">
        <v>2019</v>
      </c>
      <c r="L91" s="63"/>
      <c r="M91" s="63"/>
      <c r="N91" s="63"/>
      <c r="O91" s="63"/>
      <c r="P91" s="4"/>
      <c r="Q91" s="63">
        <v>2020</v>
      </c>
      <c r="R91" s="63"/>
      <c r="S91" s="63"/>
      <c r="T91" s="63"/>
      <c r="U91" s="63"/>
      <c r="V91" s="4"/>
      <c r="W91" s="63">
        <v>2021</v>
      </c>
      <c r="X91" s="63"/>
      <c r="Y91" s="63"/>
      <c r="Z91" s="63"/>
      <c r="AA91" s="63"/>
      <c r="AB91" s="4"/>
      <c r="AC91" s="63">
        <f>AC83</f>
        <v>2022</v>
      </c>
      <c r="AD91" s="63"/>
      <c r="AE91" s="63"/>
      <c r="AF91" s="63"/>
      <c r="AG91" s="63"/>
      <c r="AH91" s="30"/>
      <c r="AI91" s="63">
        <f>AI83</f>
        <v>2023</v>
      </c>
      <c r="AJ91" s="63"/>
      <c r="AK91" s="63"/>
      <c r="AL91" s="63"/>
      <c r="AM91" s="63"/>
      <c r="AN91" s="4"/>
      <c r="AO91" s="63">
        <f>AO$3</f>
        <v>2024</v>
      </c>
      <c r="AP91" s="63"/>
      <c r="AQ91" s="63"/>
      <c r="AR91" s="63"/>
      <c r="AS91" s="63"/>
      <c r="AT91" s="4"/>
      <c r="AU91" s="63">
        <f>AU$3</f>
        <v>2025</v>
      </c>
      <c r="AV91" s="63"/>
      <c r="AW91" s="63"/>
      <c r="AX91" s="63"/>
      <c r="AY91" s="63"/>
      <c r="AZ91" s="4"/>
      <c r="BA91" s="63">
        <f>BA$3</f>
        <v>2026</v>
      </c>
      <c r="BB91" s="63"/>
      <c r="BC91" s="63"/>
      <c r="BD91" s="63"/>
      <c r="BE91" s="63"/>
      <c r="BF91" s="4"/>
      <c r="BG91" s="63">
        <f>BG$3</f>
        <v>2027</v>
      </c>
      <c r="BH91" s="63"/>
      <c r="BI91" s="63"/>
      <c r="BJ91" s="63"/>
      <c r="BK91" s="63"/>
    </row>
    <row r="92" spans="2:64" x14ac:dyDescent="0.2">
      <c r="B92" s="64"/>
      <c r="C92" s="8"/>
      <c r="D92" s="3" t="s">
        <v>1</v>
      </c>
      <c r="E92" s="3" t="s">
        <v>3</v>
      </c>
      <c r="F92" s="5" t="s">
        <v>2</v>
      </c>
      <c r="G92" s="5" t="s">
        <v>11</v>
      </c>
      <c r="H92" s="3" t="s">
        <v>4</v>
      </c>
      <c r="I92" s="3" t="s">
        <v>5</v>
      </c>
      <c r="K92" s="3" t="s">
        <v>3</v>
      </c>
      <c r="L92" s="5" t="s">
        <v>2</v>
      </c>
      <c r="M92" s="5" t="s">
        <v>11</v>
      </c>
      <c r="N92" s="5" t="s">
        <v>4</v>
      </c>
      <c r="O92" s="3" t="s">
        <v>5</v>
      </c>
      <c r="Q92" s="3" t="s">
        <v>3</v>
      </c>
      <c r="R92" s="5" t="s">
        <v>2</v>
      </c>
      <c r="S92" s="5" t="s">
        <v>11</v>
      </c>
      <c r="T92" s="3" t="s">
        <v>4</v>
      </c>
      <c r="U92" s="3" t="s">
        <v>5</v>
      </c>
      <c r="W92" s="3" t="s">
        <v>3</v>
      </c>
      <c r="X92" s="5" t="s">
        <v>2</v>
      </c>
      <c r="Y92" s="5" t="s">
        <v>11</v>
      </c>
      <c r="Z92" s="3" t="s">
        <v>4</v>
      </c>
      <c r="AA92" s="3" t="s">
        <v>5</v>
      </c>
      <c r="AC92" s="3" t="s">
        <v>3</v>
      </c>
      <c r="AD92" s="5" t="s">
        <v>2</v>
      </c>
      <c r="AE92" s="5" t="s">
        <v>11</v>
      </c>
      <c r="AF92" s="3" t="s">
        <v>4</v>
      </c>
      <c r="AG92" s="3" t="s">
        <v>5</v>
      </c>
      <c r="AI92" s="3" t="s">
        <v>3</v>
      </c>
      <c r="AJ92" s="5" t="s">
        <v>2</v>
      </c>
      <c r="AK92" s="5" t="s">
        <v>11</v>
      </c>
      <c r="AL92" s="3" t="s">
        <v>4</v>
      </c>
      <c r="AM92" s="3" t="s">
        <v>5</v>
      </c>
      <c r="AO92" s="3" t="s">
        <v>3</v>
      </c>
      <c r="AP92" s="5" t="s">
        <v>2</v>
      </c>
      <c r="AQ92" s="5" t="s">
        <v>11</v>
      </c>
      <c r="AR92" s="3" t="s">
        <v>4</v>
      </c>
      <c r="AS92" s="3" t="s">
        <v>5</v>
      </c>
      <c r="AU92" s="3" t="s">
        <v>3</v>
      </c>
      <c r="AV92" s="5" t="s">
        <v>2</v>
      </c>
      <c r="AW92" s="5" t="s">
        <v>11</v>
      </c>
      <c r="AX92" s="3" t="s">
        <v>4</v>
      </c>
      <c r="AY92" s="3" t="s">
        <v>5</v>
      </c>
      <c r="BA92" s="3" t="s">
        <v>3</v>
      </c>
      <c r="BB92" s="5" t="s">
        <v>2</v>
      </c>
      <c r="BC92" s="5" t="s">
        <v>11</v>
      </c>
      <c r="BD92" s="3" t="s">
        <v>4</v>
      </c>
      <c r="BE92" s="3" t="s">
        <v>5</v>
      </c>
      <c r="BG92" s="3" t="s">
        <v>3</v>
      </c>
      <c r="BH92" s="5" t="s">
        <v>2</v>
      </c>
      <c r="BI92" s="5" t="s">
        <v>11</v>
      </c>
      <c r="BJ92" s="3" t="s">
        <v>4</v>
      </c>
      <c r="BK92" s="3" t="s">
        <v>5</v>
      </c>
    </row>
    <row r="93" spans="2:64" x14ac:dyDescent="0.2">
      <c r="B93" s="64"/>
      <c r="C93" s="2">
        <v>0.04</v>
      </c>
      <c r="D93" s="1">
        <v>1</v>
      </c>
      <c r="E93" s="9"/>
      <c r="F93" s="9"/>
      <c r="G93" s="9"/>
      <c r="H93" s="9"/>
      <c r="I93" s="9"/>
      <c r="K93" s="11"/>
      <c r="L93" s="11">
        <f>F85</f>
        <v>8455</v>
      </c>
      <c r="M93" s="11">
        <f>L93</f>
        <v>8455</v>
      </c>
      <c r="N93" s="11">
        <f>M93*1.5*C93</f>
        <v>507.3</v>
      </c>
      <c r="O93" s="11">
        <f t="shared" ref="O93:O94" si="19">L93-N93</f>
        <v>7947.7</v>
      </c>
      <c r="P93" s="11"/>
      <c r="Q93" s="17">
        <f>+O93</f>
        <v>7947.7</v>
      </c>
      <c r="R93" s="11">
        <v>0</v>
      </c>
      <c r="S93" s="11"/>
      <c r="T93" s="11">
        <f>Q93*C93</f>
        <v>317.90800000000002</v>
      </c>
      <c r="U93" s="11">
        <f>Q93-T93</f>
        <v>7629.7919999999995</v>
      </c>
      <c r="V93" s="11"/>
      <c r="W93" s="17">
        <f>+U93</f>
        <v>7629.7919999999995</v>
      </c>
      <c r="X93" s="11">
        <v>0</v>
      </c>
      <c r="Y93" s="11"/>
      <c r="Z93" s="11">
        <f>W93*C93</f>
        <v>305.19167999999996</v>
      </c>
      <c r="AA93" s="11">
        <f>W93-Z93</f>
        <v>7324.6003199999996</v>
      </c>
      <c r="AB93" s="11"/>
      <c r="AC93" s="17">
        <f>+AA93</f>
        <v>7324.6003199999996</v>
      </c>
      <c r="AD93" s="11">
        <v>0</v>
      </c>
      <c r="AE93" s="11"/>
      <c r="AF93" s="11">
        <f>AC93*C93</f>
        <v>292.98401280000002</v>
      </c>
      <c r="AG93" s="11">
        <f>AC93-AF93</f>
        <v>7031.6163071999999</v>
      </c>
      <c r="AH93" s="32"/>
      <c r="AI93" s="9"/>
      <c r="AJ93" s="9"/>
      <c r="AK93" s="9"/>
      <c r="AL93" s="9"/>
      <c r="AM93" s="9"/>
      <c r="AN93" s="11"/>
      <c r="AO93" s="9"/>
      <c r="AP93" s="9"/>
      <c r="AQ93" s="9"/>
      <c r="AR93" s="9"/>
      <c r="AS93" s="9"/>
      <c r="AT93" s="11"/>
      <c r="AU93" s="9"/>
      <c r="AV93" s="9"/>
      <c r="AW93" s="9"/>
      <c r="AX93" s="9"/>
      <c r="AY93" s="9"/>
      <c r="AZ93" s="11"/>
      <c r="BA93" s="9"/>
      <c r="BB93" s="9"/>
      <c r="BC93" s="9"/>
      <c r="BD93" s="9"/>
      <c r="BE93" s="9"/>
      <c r="BF93" s="11"/>
      <c r="BG93" s="9"/>
      <c r="BH93" s="9"/>
      <c r="BI93" s="9"/>
      <c r="BJ93" s="9"/>
      <c r="BK93" s="9"/>
    </row>
    <row r="94" spans="2:64" x14ac:dyDescent="0.2">
      <c r="B94" s="64"/>
      <c r="C94" s="2">
        <v>0.06</v>
      </c>
      <c r="D94" s="1" t="s">
        <v>23</v>
      </c>
      <c r="E94" s="9"/>
      <c r="F94" s="9"/>
      <c r="G94" s="9"/>
      <c r="H94" s="9"/>
      <c r="I94" s="9"/>
      <c r="K94" s="11"/>
      <c r="L94" s="11"/>
      <c r="M94" s="11">
        <f>L94</f>
        <v>0</v>
      </c>
      <c r="N94" s="11">
        <f>M94*1.5*C94</f>
        <v>0</v>
      </c>
      <c r="O94" s="11">
        <f t="shared" si="19"/>
        <v>0</v>
      </c>
      <c r="P94" s="11"/>
      <c r="Q94" s="17">
        <f>+O94</f>
        <v>0</v>
      </c>
      <c r="R94" s="11">
        <v>0</v>
      </c>
      <c r="S94" s="11"/>
      <c r="T94" s="11">
        <f>Q94*C94</f>
        <v>0</v>
      </c>
      <c r="U94" s="11">
        <f>Q94-T94</f>
        <v>0</v>
      </c>
      <c r="V94" s="11"/>
      <c r="W94" s="17">
        <f>+U94</f>
        <v>0</v>
      </c>
      <c r="X94" s="11"/>
      <c r="Y94" s="11"/>
      <c r="Z94" s="11">
        <f>W94*C94</f>
        <v>0</v>
      </c>
      <c r="AA94" s="11">
        <f>W94-Z94</f>
        <v>0</v>
      </c>
      <c r="AB94" s="11"/>
      <c r="AC94" s="17">
        <f>+AA94</f>
        <v>0</v>
      </c>
      <c r="AD94" s="11"/>
      <c r="AE94" s="11"/>
      <c r="AF94" s="11">
        <f>AC94*I94</f>
        <v>0</v>
      </c>
      <c r="AG94" s="11">
        <f>AC94-AF94</f>
        <v>0</v>
      </c>
      <c r="AH94" s="32"/>
      <c r="AI94" s="9"/>
      <c r="AJ94" s="9"/>
      <c r="AK94" s="9"/>
      <c r="AL94" s="9"/>
      <c r="AM94" s="9"/>
      <c r="AN94" s="11"/>
      <c r="AO94" s="9"/>
      <c r="AP94" s="9"/>
      <c r="AQ94" s="9"/>
      <c r="AR94" s="9"/>
      <c r="AS94" s="9"/>
      <c r="AT94" s="11"/>
      <c r="AU94" s="9"/>
      <c r="AV94" s="9"/>
      <c r="AW94" s="9"/>
      <c r="AX94" s="9"/>
      <c r="AY94" s="9"/>
      <c r="AZ94" s="11"/>
      <c r="BA94" s="9"/>
      <c r="BB94" s="9"/>
      <c r="BC94" s="9"/>
      <c r="BD94" s="9"/>
      <c r="BE94" s="9"/>
      <c r="BF94" s="11"/>
      <c r="BG94" s="9"/>
      <c r="BH94" s="9"/>
      <c r="BI94" s="9"/>
      <c r="BJ94" s="9"/>
      <c r="BK94" s="9"/>
    </row>
    <row r="95" spans="2:64" x14ac:dyDescent="0.2">
      <c r="B95" s="64"/>
      <c r="C95" s="2">
        <v>0.08</v>
      </c>
      <c r="D95" s="1">
        <v>47</v>
      </c>
      <c r="E95" s="10"/>
      <c r="F95" s="10"/>
      <c r="G95" s="10"/>
      <c r="H95" s="10"/>
      <c r="I95" s="10"/>
      <c r="K95" s="12"/>
      <c r="L95" s="12">
        <f>L15</f>
        <v>5125819</v>
      </c>
      <c r="M95" s="12">
        <f>L95</f>
        <v>5125819</v>
      </c>
      <c r="N95" s="12">
        <f>M95*1.5*C95</f>
        <v>615098.28</v>
      </c>
      <c r="O95" s="12">
        <f>L95-N95</f>
        <v>4510720.72</v>
      </c>
      <c r="P95" s="26"/>
      <c r="Q95" s="18">
        <f>+O95</f>
        <v>4510720.72</v>
      </c>
      <c r="R95" s="12">
        <v>0</v>
      </c>
      <c r="S95" s="12"/>
      <c r="T95" s="12">
        <f>Q95*C95</f>
        <v>360857.65759999998</v>
      </c>
      <c r="U95" s="12">
        <f>Q95-T95</f>
        <v>4149863.0623999997</v>
      </c>
      <c r="V95" s="26"/>
      <c r="W95" s="18">
        <f>+U95</f>
        <v>4149863.0623999997</v>
      </c>
      <c r="X95" s="12">
        <v>0</v>
      </c>
      <c r="Y95" s="12"/>
      <c r="Z95" s="12">
        <f>W95*C95</f>
        <v>331989.04499199998</v>
      </c>
      <c r="AA95" s="12">
        <f>W95-Z95</f>
        <v>3817874.0174079998</v>
      </c>
      <c r="AB95" s="26"/>
      <c r="AC95" s="18">
        <f>+AA95</f>
        <v>3817874.0174079998</v>
      </c>
      <c r="AD95" s="12">
        <v>0</v>
      </c>
      <c r="AE95" s="12"/>
      <c r="AF95" s="12">
        <f>AC95*C95</f>
        <v>305429.92139263998</v>
      </c>
      <c r="AG95" s="12">
        <f>AC95-AF95</f>
        <v>3512444.0960153597</v>
      </c>
      <c r="AH95" s="33"/>
      <c r="AI95" s="10"/>
      <c r="AJ95" s="10"/>
      <c r="AK95" s="10"/>
      <c r="AL95" s="10"/>
      <c r="AM95" s="10"/>
      <c r="AN95" s="26"/>
      <c r="AO95" s="10"/>
      <c r="AP95" s="10"/>
      <c r="AQ95" s="10"/>
      <c r="AR95" s="10"/>
      <c r="AS95" s="10"/>
      <c r="AT95" s="26"/>
      <c r="AU95" s="10"/>
      <c r="AV95" s="10"/>
      <c r="AW95" s="10"/>
      <c r="AX95" s="10"/>
      <c r="AY95" s="10"/>
      <c r="AZ95" s="26"/>
      <c r="BA95" s="10"/>
      <c r="BB95" s="10"/>
      <c r="BC95" s="10"/>
      <c r="BD95" s="10"/>
      <c r="BE95" s="10"/>
      <c r="BF95" s="26"/>
      <c r="BG95" s="10"/>
      <c r="BH95" s="10"/>
      <c r="BI95" s="10"/>
      <c r="BJ95" s="10"/>
      <c r="BK95" s="10"/>
    </row>
    <row r="96" spans="2:64" x14ac:dyDescent="0.2">
      <c r="B96" s="64"/>
      <c r="E96" s="3">
        <f>SUM(E93:E95)</f>
        <v>0</v>
      </c>
      <c r="F96" s="3">
        <f>SUM(F93:F95)</f>
        <v>0</v>
      </c>
      <c r="H96" s="3">
        <f>SUM(H93:H95)</f>
        <v>0</v>
      </c>
      <c r="I96" s="3">
        <f>SUM(I93:I95)</f>
        <v>0</v>
      </c>
      <c r="K96" s="11">
        <f>SUM(K93:K95)</f>
        <v>0</v>
      </c>
      <c r="L96" s="11">
        <f>SUM(L93:L95)</f>
        <v>5134274</v>
      </c>
      <c r="M96" s="11">
        <f>SUM(M93:M95)</f>
        <v>5134274</v>
      </c>
      <c r="N96" s="11">
        <f>SUM(N93:N95)</f>
        <v>615605.58000000007</v>
      </c>
      <c r="O96" s="11">
        <f>SUM(O93:O95)</f>
        <v>4518668.42</v>
      </c>
      <c r="P96" s="11"/>
      <c r="Q96" s="11">
        <f>SUM(Q93:Q95)</f>
        <v>4518668.42</v>
      </c>
      <c r="R96" s="11">
        <f>SUM(R93:R95)</f>
        <v>0</v>
      </c>
      <c r="S96" s="11"/>
      <c r="T96" s="11">
        <f>SUM(T93:T95)</f>
        <v>361175.56559999997</v>
      </c>
      <c r="U96" s="11">
        <f>SUM(U93:U95)</f>
        <v>4157492.8543999996</v>
      </c>
      <c r="V96" s="11"/>
      <c r="W96" s="11">
        <f>SUM(W93:W95)</f>
        <v>4157492.8543999996</v>
      </c>
      <c r="X96" s="11">
        <f>SUM(X93:X95)</f>
        <v>0</v>
      </c>
      <c r="Y96" s="11"/>
      <c r="Z96" s="11">
        <f>SUM(Z93:Z95)</f>
        <v>332294.23667199997</v>
      </c>
      <c r="AA96" s="11">
        <f>SUM(AA93:AA95)</f>
        <v>3825198.617728</v>
      </c>
      <c r="AB96" s="11"/>
      <c r="AC96" s="11">
        <f>SUM(AC93:AC95)</f>
        <v>3825198.617728</v>
      </c>
      <c r="AD96" s="11">
        <f>SUM(AD93:AD95)</f>
        <v>0</v>
      </c>
      <c r="AE96" s="11"/>
      <c r="AF96" s="11">
        <f>SUM(AF93:AF95)</f>
        <v>305722.90540543996</v>
      </c>
      <c r="AG96" s="11">
        <f>SUM(AG93:AG95)</f>
        <v>3519475.7123225597</v>
      </c>
      <c r="AH96" s="32"/>
      <c r="AI96" s="11">
        <f>SUM(AI93:AI95)</f>
        <v>0</v>
      </c>
      <c r="AJ96" s="11">
        <f>SUM(AJ93:AJ95)</f>
        <v>0</v>
      </c>
      <c r="AK96" s="11"/>
      <c r="AL96" s="11">
        <f>SUM(AL93:AL95)</f>
        <v>0</v>
      </c>
      <c r="AM96" s="11">
        <f>SUM(AM93:AM95)</f>
        <v>0</v>
      </c>
      <c r="AN96" s="11"/>
      <c r="AO96" s="11">
        <f>SUM(AO93:AO95)</f>
        <v>0</v>
      </c>
      <c r="AP96" s="11">
        <f>SUM(AP93:AP95)</f>
        <v>0</v>
      </c>
      <c r="AQ96" s="11"/>
      <c r="AR96" s="11">
        <f>SUM(AR93:AR95)</f>
        <v>0</v>
      </c>
      <c r="AS96" s="11">
        <f>SUM(AS93:AS95)</f>
        <v>0</v>
      </c>
      <c r="AT96" s="11"/>
      <c r="AU96" s="11">
        <f>SUM(AU93:AU95)</f>
        <v>0</v>
      </c>
      <c r="AV96" s="11">
        <f>SUM(AV93:AV95)</f>
        <v>0</v>
      </c>
      <c r="AW96" s="11"/>
      <c r="AX96" s="11">
        <f>SUM(AX93:AX95)</f>
        <v>0</v>
      </c>
      <c r="AY96" s="11">
        <f>SUM(AY93:AY95)</f>
        <v>0</v>
      </c>
      <c r="AZ96" s="11"/>
      <c r="BA96" s="11">
        <f>SUM(BA93:BA95)</f>
        <v>0</v>
      </c>
      <c r="BB96" s="11">
        <f>SUM(BB93:BB95)</f>
        <v>0</v>
      </c>
      <c r="BC96" s="11"/>
      <c r="BD96" s="11">
        <f>SUM(BD93:BD95)</f>
        <v>0</v>
      </c>
      <c r="BE96" s="11">
        <f>SUM(BE93:BE95)</f>
        <v>0</v>
      </c>
      <c r="BF96" s="11"/>
      <c r="BG96" s="11">
        <f>SUM(BG93:BG95)</f>
        <v>0</v>
      </c>
      <c r="BH96" s="11">
        <f>SUM(BH93:BH95)</f>
        <v>0</v>
      </c>
      <c r="BI96" s="11"/>
      <c r="BJ96" s="11">
        <f>SUM(BJ93:BJ95)</f>
        <v>0</v>
      </c>
      <c r="BK96" s="11">
        <f>SUM(BK93:BK95)</f>
        <v>0</v>
      </c>
    </row>
    <row r="97" spans="2:63" x14ac:dyDescent="0.2">
      <c r="B97" s="25"/>
      <c r="K97" s="11"/>
      <c r="L97" s="11"/>
      <c r="M97" s="11"/>
      <c r="N97" s="11"/>
      <c r="O97" s="11"/>
      <c r="P97" s="11"/>
      <c r="R97" s="11"/>
      <c r="S97" s="11"/>
      <c r="T97" s="11"/>
      <c r="U97" s="11"/>
      <c r="V97" s="11"/>
      <c r="X97" s="11"/>
      <c r="Y97" s="11"/>
      <c r="Z97" s="11"/>
      <c r="AA97" s="11"/>
      <c r="AB97" s="11"/>
      <c r="AD97" s="11"/>
      <c r="AE97" s="11"/>
      <c r="AF97" s="11"/>
      <c r="AG97" s="11"/>
      <c r="AH97" s="32"/>
      <c r="AJ97" s="11"/>
      <c r="AK97" s="11"/>
      <c r="AL97" s="11"/>
      <c r="AM97" s="11"/>
      <c r="AN97" s="11"/>
      <c r="AP97" s="11"/>
      <c r="AQ97" s="11"/>
      <c r="AR97" s="11"/>
      <c r="AS97" s="11"/>
      <c r="AT97" s="11"/>
      <c r="AV97" s="11"/>
      <c r="AW97" s="11"/>
      <c r="AX97" s="11"/>
      <c r="AY97" s="11"/>
      <c r="AZ97" s="11"/>
      <c r="BB97" s="11"/>
      <c r="BC97" s="11"/>
      <c r="BD97" s="11"/>
      <c r="BE97" s="11"/>
      <c r="BF97" s="11"/>
      <c r="BH97" s="11"/>
      <c r="BI97" s="11"/>
      <c r="BJ97" s="11"/>
      <c r="BK97" s="11"/>
    </row>
    <row r="98" spans="2:63" x14ac:dyDescent="0.2">
      <c r="B98" s="25"/>
      <c r="K98" s="11"/>
      <c r="L98" s="11"/>
      <c r="M98" s="11"/>
      <c r="N98" s="11"/>
      <c r="O98" s="11"/>
      <c r="P98" s="11"/>
      <c r="X98" s="11"/>
      <c r="Y98" s="11"/>
      <c r="Z98" s="11"/>
      <c r="AA98" s="11"/>
      <c r="AD98" s="11"/>
      <c r="AE98" s="11"/>
      <c r="AF98" s="11"/>
      <c r="AG98" s="11"/>
      <c r="AJ98" s="11"/>
      <c r="AK98" s="11"/>
      <c r="AL98" s="11"/>
      <c r="AM98" s="11"/>
      <c r="AP98" s="11"/>
      <c r="AQ98" s="11"/>
      <c r="AR98" s="11"/>
      <c r="AS98" s="11"/>
      <c r="AV98" s="11"/>
      <c r="AW98" s="11"/>
      <c r="AX98" s="11"/>
      <c r="AY98" s="11"/>
      <c r="BB98" s="11"/>
      <c r="BC98" s="11"/>
      <c r="BD98" s="11"/>
      <c r="BE98" s="11"/>
      <c r="BH98" s="11"/>
      <c r="BI98" s="11"/>
      <c r="BJ98" s="11"/>
      <c r="BK98" s="11"/>
    </row>
    <row r="99" spans="2:63" x14ac:dyDescent="0.2">
      <c r="B99" s="64" t="s">
        <v>27</v>
      </c>
      <c r="C99" s="8"/>
      <c r="E99" s="63">
        <v>2018</v>
      </c>
      <c r="F99" s="63"/>
      <c r="G99" s="63"/>
      <c r="H99" s="63"/>
      <c r="I99" s="63"/>
      <c r="K99" s="63">
        <v>2019</v>
      </c>
      <c r="L99" s="63"/>
      <c r="M99" s="63"/>
      <c r="N99" s="63"/>
      <c r="O99" s="63"/>
      <c r="P99" s="11"/>
      <c r="Q99" s="63">
        <v>2020</v>
      </c>
      <c r="R99" s="63"/>
      <c r="S99" s="63"/>
      <c r="T99" s="63"/>
      <c r="U99" s="63"/>
      <c r="V99" s="4"/>
      <c r="W99" s="63">
        <v>2021</v>
      </c>
      <c r="X99" s="63"/>
      <c r="Y99" s="63"/>
      <c r="Z99" s="63"/>
      <c r="AA99" s="63"/>
      <c r="AB99" s="4"/>
      <c r="AC99" s="63">
        <f>AC91</f>
        <v>2022</v>
      </c>
      <c r="AD99" s="63"/>
      <c r="AE99" s="63"/>
      <c r="AF99" s="63"/>
      <c r="AG99" s="63"/>
      <c r="AH99" s="30"/>
      <c r="AI99" s="63">
        <f>AI91</f>
        <v>2023</v>
      </c>
      <c r="AJ99" s="63"/>
      <c r="AK99" s="63"/>
      <c r="AL99" s="63"/>
      <c r="AM99" s="63"/>
      <c r="AN99" s="4"/>
      <c r="AO99" s="63">
        <f>AO$3</f>
        <v>2024</v>
      </c>
      <c r="AP99" s="63"/>
      <c r="AQ99" s="63"/>
      <c r="AR99" s="63"/>
      <c r="AS99" s="63"/>
      <c r="AT99" s="4"/>
      <c r="AU99" s="63">
        <f>AU$3</f>
        <v>2025</v>
      </c>
      <c r="AV99" s="63"/>
      <c r="AW99" s="63"/>
      <c r="AX99" s="63"/>
      <c r="AY99" s="63"/>
      <c r="AZ99" s="4"/>
      <c r="BA99" s="63">
        <f>BA$3</f>
        <v>2026</v>
      </c>
      <c r="BB99" s="63"/>
      <c r="BC99" s="63"/>
      <c r="BD99" s="63"/>
      <c r="BE99" s="63"/>
      <c r="BF99" s="4"/>
      <c r="BG99" s="63">
        <f>BG$3</f>
        <v>2027</v>
      </c>
      <c r="BH99" s="63"/>
      <c r="BI99" s="63"/>
      <c r="BJ99" s="63"/>
      <c r="BK99" s="63"/>
    </row>
    <row r="100" spans="2:63" x14ac:dyDescent="0.2">
      <c r="B100" s="64"/>
      <c r="C100" s="8"/>
      <c r="D100" s="3" t="s">
        <v>1</v>
      </c>
      <c r="E100" s="3" t="s">
        <v>3</v>
      </c>
      <c r="F100" s="5" t="s">
        <v>2</v>
      </c>
      <c r="G100" s="5" t="s">
        <v>11</v>
      </c>
      <c r="H100" s="3" t="s">
        <v>4</v>
      </c>
      <c r="I100" s="3" t="s">
        <v>5</v>
      </c>
      <c r="K100" s="3" t="s">
        <v>3</v>
      </c>
      <c r="L100" s="5" t="s">
        <v>2</v>
      </c>
      <c r="M100" s="5" t="s">
        <v>11</v>
      </c>
      <c r="N100" s="3" t="s">
        <v>4</v>
      </c>
      <c r="O100" s="3" t="s">
        <v>5</v>
      </c>
      <c r="P100" s="11"/>
      <c r="Q100" s="3" t="s">
        <v>3</v>
      </c>
      <c r="R100" s="5" t="s">
        <v>2</v>
      </c>
      <c r="S100" s="5" t="s">
        <v>11</v>
      </c>
      <c r="T100" s="3" t="s">
        <v>4</v>
      </c>
      <c r="U100" s="3" t="s">
        <v>5</v>
      </c>
      <c r="W100" s="3" t="s">
        <v>3</v>
      </c>
      <c r="X100" s="5" t="s">
        <v>2</v>
      </c>
      <c r="Y100" s="5" t="s">
        <v>11</v>
      </c>
      <c r="Z100" s="3" t="s">
        <v>4</v>
      </c>
      <c r="AA100" s="3" t="s">
        <v>5</v>
      </c>
      <c r="AC100" s="3" t="s">
        <v>3</v>
      </c>
      <c r="AD100" s="5" t="s">
        <v>2</v>
      </c>
      <c r="AE100" s="5" t="s">
        <v>11</v>
      </c>
      <c r="AF100" s="3" t="s">
        <v>4</v>
      </c>
      <c r="AG100" s="3" t="s">
        <v>5</v>
      </c>
      <c r="AI100" s="3" t="s">
        <v>3</v>
      </c>
      <c r="AJ100" s="5" t="s">
        <v>2</v>
      </c>
      <c r="AK100" s="5" t="s">
        <v>11</v>
      </c>
      <c r="AL100" s="3" t="s">
        <v>4</v>
      </c>
      <c r="AM100" s="3" t="s">
        <v>5</v>
      </c>
      <c r="AO100" s="3" t="s">
        <v>3</v>
      </c>
      <c r="AP100" s="5" t="s">
        <v>2</v>
      </c>
      <c r="AQ100" s="5" t="s">
        <v>11</v>
      </c>
      <c r="AR100" s="3" t="s">
        <v>4</v>
      </c>
      <c r="AS100" s="3" t="s">
        <v>5</v>
      </c>
      <c r="AU100" s="3" t="s">
        <v>3</v>
      </c>
      <c r="AV100" s="5" t="s">
        <v>2</v>
      </c>
      <c r="AW100" s="5" t="s">
        <v>11</v>
      </c>
      <c r="AX100" s="3" t="s">
        <v>4</v>
      </c>
      <c r="AY100" s="3" t="s">
        <v>5</v>
      </c>
      <c r="BA100" s="3" t="s">
        <v>3</v>
      </c>
      <c r="BB100" s="5" t="s">
        <v>2</v>
      </c>
      <c r="BC100" s="5" t="s">
        <v>11</v>
      </c>
      <c r="BD100" s="3" t="s">
        <v>4</v>
      </c>
      <c r="BE100" s="3" t="s">
        <v>5</v>
      </c>
      <c r="BG100" s="3" t="s">
        <v>3</v>
      </c>
      <c r="BH100" s="5" t="s">
        <v>2</v>
      </c>
      <c r="BI100" s="5" t="s">
        <v>11</v>
      </c>
      <c r="BJ100" s="3" t="s">
        <v>4</v>
      </c>
      <c r="BK100" s="3" t="s">
        <v>5</v>
      </c>
    </row>
    <row r="101" spans="2:63" x14ac:dyDescent="0.2">
      <c r="B101" s="64"/>
      <c r="C101" s="2">
        <v>0.04</v>
      </c>
      <c r="D101" s="1">
        <v>1</v>
      </c>
      <c r="E101" s="9"/>
      <c r="F101" s="9"/>
      <c r="G101" s="9"/>
      <c r="H101" s="9"/>
      <c r="I101" s="9"/>
      <c r="K101" s="9"/>
      <c r="L101" s="9"/>
      <c r="M101" s="9"/>
      <c r="N101" s="9"/>
      <c r="O101" s="9"/>
      <c r="P101" s="11"/>
      <c r="R101" s="27">
        <f>R20</f>
        <v>8455</v>
      </c>
      <c r="S101" s="27">
        <f>+R101</f>
        <v>8455</v>
      </c>
      <c r="T101" s="27">
        <f>+S101*1.5*C101</f>
        <v>507.3</v>
      </c>
      <c r="U101" s="11">
        <f>R101-T101</f>
        <v>7947.7</v>
      </c>
      <c r="V101" s="11"/>
      <c r="W101" s="17">
        <f>U101</f>
        <v>7947.7</v>
      </c>
      <c r="X101" s="29"/>
      <c r="Y101" s="29"/>
      <c r="Z101" s="29">
        <f>W101*C101</f>
        <v>317.90800000000002</v>
      </c>
      <c r="AA101" s="26">
        <f>W101-Z101</f>
        <v>7629.7919999999995</v>
      </c>
      <c r="AB101" s="11"/>
      <c r="AC101" s="17">
        <f>AA101</f>
        <v>7629.7919999999995</v>
      </c>
      <c r="AD101" s="29"/>
      <c r="AE101" s="29"/>
      <c r="AF101" s="11">
        <f>AC101*C101</f>
        <v>305.19167999999996</v>
      </c>
      <c r="AG101" s="26">
        <f>AC101-AF101</f>
        <v>7324.6003199999996</v>
      </c>
      <c r="AH101" s="32"/>
      <c r="AI101" s="9"/>
      <c r="AJ101" s="9"/>
      <c r="AK101" s="9"/>
      <c r="AL101" s="9"/>
      <c r="AM101" s="9"/>
      <c r="AN101" s="11"/>
      <c r="AO101" s="9"/>
      <c r="AP101" s="9"/>
      <c r="AQ101" s="9"/>
      <c r="AR101" s="9"/>
      <c r="AS101" s="9"/>
      <c r="AT101" s="11"/>
      <c r="AU101" s="9"/>
      <c r="AV101" s="9"/>
      <c r="AW101" s="9"/>
      <c r="AX101" s="9"/>
      <c r="AY101" s="9"/>
      <c r="AZ101" s="11"/>
      <c r="BA101" s="9"/>
      <c r="BB101" s="9"/>
      <c r="BC101" s="9"/>
      <c r="BD101" s="9"/>
      <c r="BE101" s="9"/>
      <c r="BF101" s="11"/>
      <c r="BG101" s="9"/>
      <c r="BH101" s="9"/>
      <c r="BI101" s="9"/>
      <c r="BJ101" s="9"/>
      <c r="BK101" s="9"/>
    </row>
    <row r="102" spans="2:63" x14ac:dyDescent="0.2">
      <c r="B102" s="64"/>
      <c r="C102" s="2">
        <v>0.06</v>
      </c>
      <c r="D102" s="1" t="s">
        <v>23</v>
      </c>
      <c r="E102" s="9"/>
      <c r="F102" s="9"/>
      <c r="G102" s="9"/>
      <c r="H102" s="9"/>
      <c r="I102" s="9"/>
      <c r="K102" s="9"/>
      <c r="L102" s="9"/>
      <c r="M102" s="9"/>
      <c r="N102" s="9"/>
      <c r="O102" s="9"/>
      <c r="P102" s="11"/>
      <c r="R102" s="27">
        <f>R21</f>
        <v>0</v>
      </c>
      <c r="S102" s="27">
        <f>+R102</f>
        <v>0</v>
      </c>
      <c r="T102" s="27">
        <f>+S102*1.5*C102</f>
        <v>0</v>
      </c>
      <c r="U102" s="11">
        <f>R102-T102</f>
        <v>0</v>
      </c>
      <c r="V102" s="11"/>
      <c r="W102" s="17">
        <f t="shared" ref="W102:W103" si="20">U102</f>
        <v>0</v>
      </c>
      <c r="X102" s="29"/>
      <c r="Y102" s="29"/>
      <c r="Z102" s="29">
        <f>W102*C102</f>
        <v>0</v>
      </c>
      <c r="AA102" s="26">
        <f>W102-Z102</f>
        <v>0</v>
      </c>
      <c r="AB102" s="11"/>
      <c r="AC102" s="17">
        <f t="shared" ref="AC102:AC103" si="21">AA102</f>
        <v>0</v>
      </c>
      <c r="AD102" s="29"/>
      <c r="AE102" s="29"/>
      <c r="AF102" s="29">
        <f>AC102*I102</f>
        <v>0</v>
      </c>
      <c r="AG102" s="26">
        <f>AC102-AF102</f>
        <v>0</v>
      </c>
      <c r="AH102" s="32"/>
      <c r="AI102" s="9"/>
      <c r="AJ102" s="9"/>
      <c r="AK102" s="9"/>
      <c r="AL102" s="9"/>
      <c r="AM102" s="9"/>
      <c r="AN102" s="11"/>
      <c r="AO102" s="9"/>
      <c r="AP102" s="9"/>
      <c r="AQ102" s="9"/>
      <c r="AR102" s="9"/>
      <c r="AS102" s="9"/>
      <c r="AT102" s="11"/>
      <c r="AU102" s="9"/>
      <c r="AV102" s="9"/>
      <c r="AW102" s="9"/>
      <c r="AX102" s="9"/>
      <c r="AY102" s="9"/>
      <c r="AZ102" s="11"/>
      <c r="BA102" s="9"/>
      <c r="BB102" s="9"/>
      <c r="BC102" s="9"/>
      <c r="BD102" s="9"/>
      <c r="BE102" s="9"/>
      <c r="BF102" s="11"/>
      <c r="BG102" s="9"/>
      <c r="BH102" s="9"/>
      <c r="BI102" s="9"/>
      <c r="BJ102" s="9"/>
      <c r="BK102" s="9"/>
    </row>
    <row r="103" spans="2:63" x14ac:dyDescent="0.2">
      <c r="B103" s="64"/>
      <c r="C103" s="2">
        <v>0.08</v>
      </c>
      <c r="D103" s="1">
        <v>47</v>
      </c>
      <c r="E103" s="10"/>
      <c r="F103" s="10"/>
      <c r="G103" s="10"/>
      <c r="H103" s="10"/>
      <c r="I103" s="10"/>
      <c r="K103" s="10"/>
      <c r="L103" s="10"/>
      <c r="M103" s="10"/>
      <c r="N103" s="10"/>
      <c r="O103" s="10"/>
      <c r="P103" s="11"/>
      <c r="Q103" s="7"/>
      <c r="R103" s="28">
        <f>R22</f>
        <v>5125819</v>
      </c>
      <c r="S103" s="28">
        <f>+R103</f>
        <v>5125819</v>
      </c>
      <c r="T103" s="28">
        <f>+S103*1.5*C103</f>
        <v>615098.28</v>
      </c>
      <c r="U103" s="12">
        <f>R103-T103</f>
        <v>4510720.72</v>
      </c>
      <c r="V103" s="26"/>
      <c r="W103" s="18">
        <f t="shared" si="20"/>
        <v>4510720.72</v>
      </c>
      <c r="X103" s="28"/>
      <c r="Y103" s="28"/>
      <c r="Z103" s="28">
        <f>W103*C103</f>
        <v>360857.65759999998</v>
      </c>
      <c r="AA103" s="28">
        <f>W103-Z103</f>
        <v>4149863.0623999997</v>
      </c>
      <c r="AB103" s="26"/>
      <c r="AC103" s="18">
        <f t="shared" si="21"/>
        <v>4149863.0623999997</v>
      </c>
      <c r="AD103" s="28"/>
      <c r="AE103" s="28"/>
      <c r="AF103" s="12">
        <f>AC103*C103</f>
        <v>331989.04499199998</v>
      </c>
      <c r="AG103" s="28">
        <f>AC103-AF103</f>
        <v>3817874.0174079998</v>
      </c>
      <c r="AH103" s="33"/>
      <c r="AI103" s="10"/>
      <c r="AJ103" s="10"/>
      <c r="AK103" s="10"/>
      <c r="AL103" s="10"/>
      <c r="AM103" s="10"/>
      <c r="AN103" s="26"/>
      <c r="AO103" s="10"/>
      <c r="AP103" s="10"/>
      <c r="AQ103" s="10"/>
      <c r="AR103" s="10"/>
      <c r="AS103" s="10"/>
      <c r="AT103" s="26"/>
      <c r="AU103" s="10"/>
      <c r="AV103" s="10"/>
      <c r="AW103" s="10"/>
      <c r="AX103" s="10"/>
      <c r="AY103" s="10"/>
      <c r="AZ103" s="26"/>
      <c r="BA103" s="10"/>
      <c r="BB103" s="10"/>
      <c r="BC103" s="10"/>
      <c r="BD103" s="10"/>
      <c r="BE103" s="10"/>
      <c r="BF103" s="26"/>
      <c r="BG103" s="10"/>
      <c r="BH103" s="10"/>
      <c r="BI103" s="10"/>
      <c r="BJ103" s="10"/>
      <c r="BK103" s="10"/>
    </row>
    <row r="104" spans="2:63" x14ac:dyDescent="0.2">
      <c r="B104" s="64"/>
      <c r="E104" s="3">
        <f>SUM(E101:E103)</f>
        <v>0</v>
      </c>
      <c r="F104" s="3">
        <f>SUM(F101:F103)</f>
        <v>0</v>
      </c>
      <c r="H104" s="3">
        <f>SUM(H101:H103)</f>
        <v>0</v>
      </c>
      <c r="I104" s="3">
        <f>SUM(I101:I103)</f>
        <v>0</v>
      </c>
      <c r="K104" s="3">
        <f>SUM(K101:K103)</f>
        <v>0</v>
      </c>
      <c r="L104" s="3">
        <f>SUM(L101:L103)</f>
        <v>0</v>
      </c>
      <c r="N104" s="3">
        <f>SUM(N101:N103)</f>
        <v>0</v>
      </c>
      <c r="O104" s="3">
        <f>SUM(O101:O103)</f>
        <v>0</v>
      </c>
      <c r="P104" s="11"/>
      <c r="Q104" s="3">
        <f>SUM(Q101:Q103)</f>
        <v>0</v>
      </c>
      <c r="R104" s="11">
        <f>SUM(R101:R103)</f>
        <v>5134274</v>
      </c>
      <c r="S104" s="11"/>
      <c r="T104" s="11">
        <f>SUM(T101:T103)</f>
        <v>615605.58000000007</v>
      </c>
      <c r="U104" s="11">
        <f>SUM(U101:U103)</f>
        <v>4518668.42</v>
      </c>
      <c r="V104" s="11"/>
      <c r="W104" s="3">
        <f>SUM(W101:W103)</f>
        <v>4518668.42</v>
      </c>
      <c r="X104" s="26">
        <f>SUM(X101:X103)</f>
        <v>0</v>
      </c>
      <c r="Y104" s="26"/>
      <c r="Z104" s="26">
        <f>SUM(Z101:Z103)</f>
        <v>361175.56559999997</v>
      </c>
      <c r="AA104" s="26">
        <f>SUM(AA101:AA103)</f>
        <v>4157492.8543999996</v>
      </c>
      <c r="AB104" s="11"/>
      <c r="AC104" s="3">
        <f>SUM(AC101:AC103)</f>
        <v>4157492.8543999996</v>
      </c>
      <c r="AD104" s="26">
        <f>SUM(AD101:AD103)</f>
        <v>0</v>
      </c>
      <c r="AE104" s="26"/>
      <c r="AF104" s="26">
        <f>SUM(AF101:AF103)</f>
        <v>332294.23667199997</v>
      </c>
      <c r="AG104" s="26">
        <f>SUM(AG101:AG103)</f>
        <v>3825198.617728</v>
      </c>
      <c r="AH104" s="32"/>
      <c r="AI104" s="3">
        <f>SUM(AI101:AI103)</f>
        <v>0</v>
      </c>
      <c r="AJ104" s="26">
        <f>SUM(AJ101:AJ103)</f>
        <v>0</v>
      </c>
      <c r="AK104" s="26"/>
      <c r="AL104" s="26">
        <f>SUM(AL101:AL103)</f>
        <v>0</v>
      </c>
      <c r="AM104" s="26">
        <f>SUM(AM101:AM103)</f>
        <v>0</v>
      </c>
      <c r="AN104" s="11"/>
      <c r="AO104" s="3">
        <f>SUM(AO101:AO103)</f>
        <v>0</v>
      </c>
      <c r="AP104" s="26">
        <f>SUM(AP101:AP103)</f>
        <v>0</v>
      </c>
      <c r="AQ104" s="26"/>
      <c r="AR104" s="26">
        <f>SUM(AR101:AR103)</f>
        <v>0</v>
      </c>
      <c r="AS104" s="26">
        <f>SUM(AS101:AS103)</f>
        <v>0</v>
      </c>
      <c r="AT104" s="11"/>
      <c r="AU104" s="3">
        <f>SUM(AU101:AU103)</f>
        <v>0</v>
      </c>
      <c r="AV104" s="26">
        <f>SUM(AV101:AV103)</f>
        <v>0</v>
      </c>
      <c r="AW104" s="26"/>
      <c r="AX104" s="26">
        <f>SUM(AX101:AX103)</f>
        <v>0</v>
      </c>
      <c r="AY104" s="26">
        <f>SUM(AY101:AY103)</f>
        <v>0</v>
      </c>
      <c r="AZ104" s="11"/>
      <c r="BA104" s="3">
        <f>SUM(BA101:BA103)</f>
        <v>0</v>
      </c>
      <c r="BB104" s="26">
        <f>SUM(BB101:BB103)</f>
        <v>0</v>
      </c>
      <c r="BC104" s="26"/>
      <c r="BD104" s="26">
        <f>SUM(BD101:BD103)</f>
        <v>0</v>
      </c>
      <c r="BE104" s="26">
        <f>SUM(BE101:BE103)</f>
        <v>0</v>
      </c>
      <c r="BF104" s="11"/>
      <c r="BG104" s="3">
        <f>SUM(BG101:BG103)</f>
        <v>0</v>
      </c>
      <c r="BH104" s="26">
        <f>SUM(BH101:BH103)</f>
        <v>0</v>
      </c>
      <c r="BI104" s="26"/>
      <c r="BJ104" s="26">
        <f>SUM(BJ101:BJ103)</f>
        <v>0</v>
      </c>
      <c r="BK104" s="26">
        <f>SUM(BK101:BK103)</f>
        <v>0</v>
      </c>
    </row>
    <row r="105" spans="2:63" x14ac:dyDescent="0.2">
      <c r="B105" s="25"/>
      <c r="P105" s="11"/>
      <c r="R105" s="11"/>
      <c r="S105" s="11"/>
      <c r="T105" s="11"/>
      <c r="U105" s="11"/>
      <c r="V105" s="11"/>
      <c r="X105" s="26"/>
      <c r="Y105" s="26"/>
      <c r="Z105" s="26"/>
      <c r="AA105" s="26"/>
      <c r="AB105" s="11"/>
      <c r="AD105" s="26"/>
      <c r="AE105" s="26"/>
      <c r="AF105" s="26"/>
      <c r="AG105" s="26"/>
      <c r="AH105" s="32"/>
      <c r="AJ105" s="26"/>
      <c r="AK105" s="26"/>
      <c r="AL105" s="26"/>
      <c r="AM105" s="26"/>
      <c r="AN105" s="11"/>
      <c r="AP105" s="26"/>
      <c r="AQ105" s="26"/>
      <c r="AR105" s="26"/>
      <c r="AS105" s="26"/>
      <c r="AT105" s="11"/>
      <c r="AV105" s="26"/>
      <c r="AW105" s="26"/>
      <c r="AX105" s="26"/>
      <c r="AY105" s="26"/>
      <c r="AZ105" s="11"/>
      <c r="BB105" s="26"/>
      <c r="BC105" s="26"/>
      <c r="BD105" s="26"/>
      <c r="BE105" s="26"/>
      <c r="BF105" s="11"/>
      <c r="BH105" s="26"/>
      <c r="BI105" s="26"/>
      <c r="BJ105" s="26"/>
      <c r="BK105" s="26"/>
    </row>
    <row r="106" spans="2:63" x14ac:dyDescent="0.2">
      <c r="B106" s="64" t="s">
        <v>28</v>
      </c>
      <c r="C106" s="8"/>
      <c r="E106" s="63">
        <v>2018</v>
      </c>
      <c r="F106" s="63"/>
      <c r="G106" s="63"/>
      <c r="H106" s="63"/>
      <c r="I106" s="63"/>
      <c r="K106" s="63">
        <v>2019</v>
      </c>
      <c r="L106" s="63"/>
      <c r="M106" s="63"/>
      <c r="N106" s="63"/>
      <c r="O106" s="63"/>
      <c r="P106" s="11"/>
      <c r="Q106" s="63">
        <v>2020</v>
      </c>
      <c r="R106" s="63"/>
      <c r="S106" s="63"/>
      <c r="T106" s="63"/>
      <c r="U106" s="63"/>
      <c r="V106" s="11"/>
      <c r="W106" s="63">
        <v>2021</v>
      </c>
      <c r="X106" s="63"/>
      <c r="Y106" s="63"/>
      <c r="Z106" s="63"/>
      <c r="AA106" s="63"/>
      <c r="AB106" s="11"/>
      <c r="AC106" s="63">
        <f>AC99</f>
        <v>2022</v>
      </c>
      <c r="AD106" s="63"/>
      <c r="AE106" s="63"/>
      <c r="AF106" s="63"/>
      <c r="AG106" s="63"/>
      <c r="AH106" s="32"/>
      <c r="AI106" s="63">
        <f>AI99</f>
        <v>2023</v>
      </c>
      <c r="AJ106" s="63"/>
      <c r="AK106" s="63"/>
      <c r="AL106" s="63"/>
      <c r="AM106" s="63"/>
      <c r="AN106" s="11"/>
      <c r="AO106" s="63">
        <f>AO$3</f>
        <v>2024</v>
      </c>
      <c r="AP106" s="63"/>
      <c r="AQ106" s="63"/>
      <c r="AR106" s="63"/>
      <c r="AS106" s="63"/>
      <c r="AT106" s="11"/>
      <c r="AU106" s="63">
        <f>AU$3</f>
        <v>2025</v>
      </c>
      <c r="AV106" s="63"/>
      <c r="AW106" s="63"/>
      <c r="AX106" s="63"/>
      <c r="AY106" s="63"/>
      <c r="AZ106" s="11"/>
      <c r="BA106" s="63">
        <f>BA$3</f>
        <v>2026</v>
      </c>
      <c r="BB106" s="63"/>
      <c r="BC106" s="63"/>
      <c r="BD106" s="63"/>
      <c r="BE106" s="63"/>
      <c r="BF106" s="11"/>
      <c r="BG106" s="63">
        <f>BG$3</f>
        <v>2027</v>
      </c>
      <c r="BH106" s="63"/>
      <c r="BI106" s="63"/>
      <c r="BJ106" s="63"/>
      <c r="BK106" s="63"/>
    </row>
    <row r="107" spans="2:63" x14ac:dyDescent="0.2">
      <c r="B107" s="64"/>
      <c r="C107" s="8"/>
      <c r="D107" s="3" t="s">
        <v>1</v>
      </c>
      <c r="E107" s="3" t="s">
        <v>3</v>
      </c>
      <c r="F107" s="5" t="s">
        <v>2</v>
      </c>
      <c r="G107" s="5" t="s">
        <v>11</v>
      </c>
      <c r="H107" s="3" t="s">
        <v>4</v>
      </c>
      <c r="I107" s="3" t="s">
        <v>5</v>
      </c>
      <c r="K107" s="3" t="s">
        <v>3</v>
      </c>
      <c r="L107" s="5" t="s">
        <v>2</v>
      </c>
      <c r="M107" s="5" t="s">
        <v>11</v>
      </c>
      <c r="N107" s="3" t="s">
        <v>4</v>
      </c>
      <c r="O107" s="3" t="s">
        <v>5</v>
      </c>
      <c r="P107" s="11"/>
      <c r="Q107" s="3" t="s">
        <v>3</v>
      </c>
      <c r="R107" s="5" t="s">
        <v>2</v>
      </c>
      <c r="S107" s="5" t="s">
        <v>11</v>
      </c>
      <c r="T107" s="3" t="s">
        <v>4</v>
      </c>
      <c r="U107" s="3" t="s">
        <v>5</v>
      </c>
      <c r="V107" s="11"/>
      <c r="W107" s="3" t="s">
        <v>3</v>
      </c>
      <c r="X107" s="5" t="s">
        <v>2</v>
      </c>
      <c r="Y107" s="5" t="s">
        <v>11</v>
      </c>
      <c r="Z107" s="3" t="s">
        <v>4</v>
      </c>
      <c r="AA107" s="3" t="s">
        <v>5</v>
      </c>
      <c r="AB107" s="11"/>
      <c r="AC107" s="3" t="s">
        <v>3</v>
      </c>
      <c r="AD107" s="5" t="s">
        <v>2</v>
      </c>
      <c r="AE107" s="5" t="s">
        <v>11</v>
      </c>
      <c r="AF107" s="3" t="s">
        <v>4</v>
      </c>
      <c r="AG107" s="3" t="s">
        <v>5</v>
      </c>
      <c r="AH107" s="32"/>
      <c r="AI107" s="3" t="s">
        <v>3</v>
      </c>
      <c r="AJ107" s="5" t="s">
        <v>2</v>
      </c>
      <c r="AK107" s="5" t="s">
        <v>11</v>
      </c>
      <c r="AL107" s="3" t="s">
        <v>4</v>
      </c>
      <c r="AM107" s="3" t="s">
        <v>5</v>
      </c>
      <c r="AN107" s="11"/>
      <c r="AO107" s="3" t="s">
        <v>3</v>
      </c>
      <c r="AP107" s="5" t="s">
        <v>2</v>
      </c>
      <c r="AQ107" s="5" t="s">
        <v>11</v>
      </c>
      <c r="AR107" s="3" t="s">
        <v>4</v>
      </c>
      <c r="AS107" s="3" t="s">
        <v>5</v>
      </c>
      <c r="AT107" s="11"/>
      <c r="AU107" s="3" t="s">
        <v>3</v>
      </c>
      <c r="AV107" s="5" t="s">
        <v>2</v>
      </c>
      <c r="AW107" s="5" t="s">
        <v>11</v>
      </c>
      <c r="AX107" s="3" t="s">
        <v>4</v>
      </c>
      <c r="AY107" s="3" t="s">
        <v>5</v>
      </c>
      <c r="AZ107" s="11"/>
      <c r="BA107" s="3" t="s">
        <v>3</v>
      </c>
      <c r="BB107" s="5" t="s">
        <v>2</v>
      </c>
      <c r="BC107" s="5" t="s">
        <v>11</v>
      </c>
      <c r="BD107" s="3" t="s">
        <v>4</v>
      </c>
      <c r="BE107" s="3" t="s">
        <v>5</v>
      </c>
      <c r="BF107" s="11"/>
      <c r="BG107" s="3" t="s">
        <v>3</v>
      </c>
      <c r="BH107" s="5" t="s">
        <v>2</v>
      </c>
      <c r="BI107" s="5" t="s">
        <v>11</v>
      </c>
      <c r="BJ107" s="3" t="s">
        <v>4</v>
      </c>
      <c r="BK107" s="3" t="s">
        <v>5</v>
      </c>
    </row>
    <row r="108" spans="2:63" x14ac:dyDescent="0.2">
      <c r="B108" s="64"/>
      <c r="C108" s="2">
        <v>0.04</v>
      </c>
      <c r="D108" s="1">
        <v>1</v>
      </c>
      <c r="E108" s="9"/>
      <c r="F108" s="9"/>
      <c r="G108" s="9"/>
      <c r="H108" s="9"/>
      <c r="I108" s="9"/>
      <c r="K108" s="9"/>
      <c r="L108" s="9"/>
      <c r="M108" s="9"/>
      <c r="N108" s="9"/>
      <c r="O108" s="9"/>
      <c r="P108" s="11"/>
      <c r="Q108" s="9"/>
      <c r="R108" s="9"/>
      <c r="S108" s="9"/>
      <c r="T108" s="9"/>
      <c r="U108" s="9"/>
      <c r="V108" s="11"/>
      <c r="X108" s="17">
        <f>R101</f>
        <v>8455</v>
      </c>
      <c r="Y108" s="17">
        <f>S101</f>
        <v>8455</v>
      </c>
      <c r="Z108" s="27">
        <f>X108*1.5*C108</f>
        <v>507.3</v>
      </c>
      <c r="AA108" s="27">
        <f>X108-Z108</f>
        <v>7947.7</v>
      </c>
      <c r="AB108" s="11"/>
      <c r="AC108" s="17">
        <f>AA108</f>
        <v>7947.7</v>
      </c>
      <c r="AD108" s="17">
        <f>X101</f>
        <v>0</v>
      </c>
      <c r="AE108" s="17">
        <f>Y101</f>
        <v>0</v>
      </c>
      <c r="AF108" s="27">
        <f>AC108*C108</f>
        <v>317.90800000000002</v>
      </c>
      <c r="AG108" s="27">
        <f>AC108-AF108</f>
        <v>7629.7919999999995</v>
      </c>
      <c r="AH108" s="32"/>
      <c r="AI108" s="9"/>
      <c r="AJ108" s="9"/>
      <c r="AK108" s="9"/>
      <c r="AL108" s="9"/>
      <c r="AM108" s="9"/>
      <c r="AN108" s="11"/>
      <c r="AO108" s="9"/>
      <c r="AP108" s="9"/>
      <c r="AQ108" s="9"/>
      <c r="AR108" s="9"/>
      <c r="AS108" s="9"/>
      <c r="AT108" s="11"/>
      <c r="AU108" s="9"/>
      <c r="AV108" s="9"/>
      <c r="AW108" s="9"/>
      <c r="AX108" s="9"/>
      <c r="AY108" s="9"/>
      <c r="AZ108" s="11"/>
      <c r="BA108" s="9"/>
      <c r="BB108" s="9"/>
      <c r="BC108" s="9"/>
      <c r="BD108" s="9"/>
      <c r="BE108" s="9"/>
      <c r="BF108" s="11"/>
      <c r="BG108" s="9"/>
      <c r="BH108" s="9"/>
      <c r="BI108" s="9"/>
      <c r="BJ108" s="9"/>
      <c r="BK108" s="9"/>
    </row>
    <row r="109" spans="2:63" x14ac:dyDescent="0.2">
      <c r="B109" s="64"/>
      <c r="C109" s="2">
        <v>0.06</v>
      </c>
      <c r="D109" s="1" t="s">
        <v>23</v>
      </c>
      <c r="E109" s="9"/>
      <c r="F109" s="9"/>
      <c r="G109" s="9"/>
      <c r="H109" s="9"/>
      <c r="I109" s="9"/>
      <c r="K109" s="9"/>
      <c r="L109" s="9"/>
      <c r="M109" s="9"/>
      <c r="N109" s="9"/>
      <c r="O109" s="9"/>
      <c r="P109" s="11"/>
      <c r="Q109" s="9"/>
      <c r="R109" s="9"/>
      <c r="S109" s="9"/>
      <c r="T109" s="9"/>
      <c r="U109" s="9"/>
      <c r="V109" s="11"/>
      <c r="X109" s="27">
        <f>R102</f>
        <v>0</v>
      </c>
      <c r="Z109" s="27">
        <f>X109*1.5*C108</f>
        <v>0</v>
      </c>
      <c r="AA109" s="27">
        <f>X109-Z109</f>
        <v>0</v>
      </c>
      <c r="AB109" s="11"/>
      <c r="AD109" s="27">
        <f>X102</f>
        <v>0</v>
      </c>
      <c r="AF109" s="27">
        <f>AD109*1.5*I108</f>
        <v>0</v>
      </c>
      <c r="AG109" s="27">
        <f>AD109-AF109</f>
        <v>0</v>
      </c>
      <c r="AH109" s="32"/>
      <c r="AI109" s="9"/>
      <c r="AJ109" s="9"/>
      <c r="AK109" s="9"/>
      <c r="AL109" s="9"/>
      <c r="AM109" s="9"/>
      <c r="AN109" s="11"/>
      <c r="AO109" s="9"/>
      <c r="AP109" s="9"/>
      <c r="AQ109" s="9"/>
      <c r="AR109" s="9"/>
      <c r="AS109" s="9"/>
      <c r="AT109" s="11"/>
      <c r="AU109" s="9"/>
      <c r="AV109" s="9"/>
      <c r="AW109" s="9"/>
      <c r="AX109" s="9"/>
      <c r="AY109" s="9"/>
      <c r="AZ109" s="11"/>
      <c r="BA109" s="9"/>
      <c r="BB109" s="9"/>
      <c r="BC109" s="9"/>
      <c r="BD109" s="9"/>
      <c r="BE109" s="9"/>
      <c r="BF109" s="11"/>
      <c r="BG109" s="9"/>
      <c r="BH109" s="9"/>
      <c r="BI109" s="9"/>
      <c r="BJ109" s="9"/>
      <c r="BK109" s="9"/>
    </row>
    <row r="110" spans="2:63" x14ac:dyDescent="0.2">
      <c r="B110" s="64"/>
      <c r="C110" s="2">
        <v>0.08</v>
      </c>
      <c r="D110" s="1">
        <v>47</v>
      </c>
      <c r="E110" s="10"/>
      <c r="F110" s="10"/>
      <c r="G110" s="10"/>
      <c r="H110" s="10"/>
      <c r="I110" s="10"/>
      <c r="K110" s="10"/>
      <c r="L110" s="10"/>
      <c r="M110" s="10"/>
      <c r="N110" s="10"/>
      <c r="O110" s="10"/>
      <c r="P110" s="11"/>
      <c r="Q110" s="10"/>
      <c r="R110" s="10"/>
      <c r="S110" s="10"/>
      <c r="T110" s="10"/>
      <c r="U110" s="10"/>
      <c r="V110" s="11"/>
      <c r="W110" s="7"/>
      <c r="X110" s="28">
        <f>R103</f>
        <v>5125819</v>
      </c>
      <c r="Y110" s="18">
        <f>X110</f>
        <v>5125819</v>
      </c>
      <c r="Z110" s="28">
        <f>X110*1.5*C110</f>
        <v>615098.28</v>
      </c>
      <c r="AA110" s="28">
        <f>X110-Z110</f>
        <v>4510720.72</v>
      </c>
      <c r="AB110" s="11"/>
      <c r="AC110" s="18">
        <f>AA110</f>
        <v>4510720.72</v>
      </c>
      <c r="AD110" s="28">
        <f>X103</f>
        <v>0</v>
      </c>
      <c r="AE110" s="18">
        <f>AD110</f>
        <v>0</v>
      </c>
      <c r="AF110" s="28">
        <f>AC110*C110</f>
        <v>360857.65759999998</v>
      </c>
      <c r="AG110" s="28">
        <f>AC110-AF110</f>
        <v>4149863.0623999997</v>
      </c>
      <c r="AH110" s="32"/>
      <c r="AI110" s="10"/>
      <c r="AJ110" s="10"/>
      <c r="AK110" s="10"/>
      <c r="AL110" s="10"/>
      <c r="AM110" s="10"/>
      <c r="AN110" s="11"/>
      <c r="AO110" s="10"/>
      <c r="AP110" s="10"/>
      <c r="AQ110" s="10"/>
      <c r="AR110" s="10"/>
      <c r="AS110" s="10"/>
      <c r="AT110" s="11"/>
      <c r="AU110" s="10"/>
      <c r="AV110" s="10"/>
      <c r="AW110" s="10"/>
      <c r="AX110" s="10"/>
      <c r="AY110" s="10"/>
      <c r="AZ110" s="11"/>
      <c r="BA110" s="10"/>
      <c r="BB110" s="10"/>
      <c r="BC110" s="10"/>
      <c r="BD110" s="10"/>
      <c r="BE110" s="10"/>
      <c r="BF110" s="11"/>
      <c r="BG110" s="10"/>
      <c r="BH110" s="10"/>
      <c r="BI110" s="10"/>
      <c r="BJ110" s="10"/>
      <c r="BK110" s="10"/>
    </row>
    <row r="111" spans="2:63" x14ac:dyDescent="0.2">
      <c r="B111" s="64"/>
      <c r="E111" s="3">
        <f>SUM(E108:E110)</f>
        <v>0</v>
      </c>
      <c r="F111" s="3">
        <f>SUM(F108:F110)</f>
        <v>0</v>
      </c>
      <c r="H111" s="3">
        <f>SUM(H108:H110)</f>
        <v>0</v>
      </c>
      <c r="I111" s="3">
        <f>SUM(I108:I110)</f>
        <v>0</v>
      </c>
      <c r="K111" s="3">
        <f>SUM(K108:K110)</f>
        <v>0</v>
      </c>
      <c r="L111" s="3">
        <f>SUM(L108:L110)</f>
        <v>0</v>
      </c>
      <c r="N111" s="3">
        <f>SUM(N108:N110)</f>
        <v>0</v>
      </c>
      <c r="O111" s="3">
        <f>SUM(O108:O110)</f>
        <v>0</v>
      </c>
      <c r="P111" s="11"/>
      <c r="Q111" s="3">
        <f>SUM(Q108:Q110)</f>
        <v>0</v>
      </c>
      <c r="R111" s="11">
        <f>SUM(R108:R110)</f>
        <v>0</v>
      </c>
      <c r="S111" s="11"/>
      <c r="T111" s="11">
        <f>SUM(T108:T110)</f>
        <v>0</v>
      </c>
      <c r="U111" s="11">
        <f>SUM(U108:U110)</f>
        <v>0</v>
      </c>
      <c r="V111" s="11"/>
      <c r="W111" s="3">
        <f>SUM(W108:W110)</f>
        <v>0</v>
      </c>
      <c r="X111" s="11">
        <f>SUM(X108:X110)</f>
        <v>5134274</v>
      </c>
      <c r="Y111" s="11"/>
      <c r="Z111" s="11">
        <f>SUM(Z108:Z110)</f>
        <v>615605.58000000007</v>
      </c>
      <c r="AA111" s="11">
        <f>SUM(AA108:AA110)</f>
        <v>4518668.42</v>
      </c>
      <c r="AB111" s="11"/>
      <c r="AC111" s="3">
        <f>SUM(AC108:AC110)</f>
        <v>4518668.42</v>
      </c>
      <c r="AD111" s="11">
        <f>SUM(AD108:AD110)</f>
        <v>0</v>
      </c>
      <c r="AE111" s="11"/>
      <c r="AF111" s="11">
        <f>SUM(AF108:AF110)</f>
        <v>361175.56559999997</v>
      </c>
      <c r="AG111" s="11">
        <f>SUM(AG108:AG110)</f>
        <v>4157492.8543999996</v>
      </c>
      <c r="AH111" s="32"/>
      <c r="AI111" s="3">
        <f>SUM(AI108:AI110)</f>
        <v>0</v>
      </c>
      <c r="AJ111" s="11">
        <f>SUM(AJ108:AJ110)</f>
        <v>0</v>
      </c>
      <c r="AK111" s="11"/>
      <c r="AL111" s="11">
        <f>SUM(AL108:AL110)</f>
        <v>0</v>
      </c>
      <c r="AM111" s="11">
        <f>SUM(AM108:AM110)</f>
        <v>0</v>
      </c>
      <c r="AN111" s="11"/>
      <c r="AO111" s="3">
        <f>SUM(AO108:AO110)</f>
        <v>0</v>
      </c>
      <c r="AP111" s="11">
        <f>SUM(AP108:AP110)</f>
        <v>0</v>
      </c>
      <c r="AQ111" s="11"/>
      <c r="AR111" s="11">
        <f>SUM(AR108:AR110)</f>
        <v>0</v>
      </c>
      <c r="AS111" s="11">
        <f>SUM(AS108:AS110)</f>
        <v>0</v>
      </c>
      <c r="AT111" s="11"/>
      <c r="AU111" s="3">
        <f>SUM(AU108:AU110)</f>
        <v>0</v>
      </c>
      <c r="AV111" s="11">
        <f>SUM(AV108:AV110)</f>
        <v>0</v>
      </c>
      <c r="AW111" s="11"/>
      <c r="AX111" s="11">
        <f>SUM(AX108:AX110)</f>
        <v>0</v>
      </c>
      <c r="AY111" s="11">
        <f>SUM(AY108:AY110)</f>
        <v>0</v>
      </c>
      <c r="AZ111" s="11"/>
      <c r="BA111" s="3">
        <f>SUM(BA108:BA110)</f>
        <v>0</v>
      </c>
      <c r="BB111" s="11">
        <f>SUM(BB108:BB110)</f>
        <v>0</v>
      </c>
      <c r="BC111" s="11"/>
      <c r="BD111" s="11">
        <f>SUM(BD108:BD110)</f>
        <v>0</v>
      </c>
      <c r="BE111" s="11">
        <f>SUM(BE108:BE110)</f>
        <v>0</v>
      </c>
      <c r="BF111" s="11"/>
      <c r="BG111" s="3">
        <f>SUM(BG108:BG110)</f>
        <v>0</v>
      </c>
      <c r="BH111" s="11">
        <f>SUM(BH108:BH110)</f>
        <v>0</v>
      </c>
      <c r="BI111" s="11"/>
      <c r="BJ111" s="11">
        <f>SUM(BJ108:BJ110)</f>
        <v>0</v>
      </c>
      <c r="BK111" s="11">
        <f>SUM(BK108:BK110)</f>
        <v>0</v>
      </c>
    </row>
    <row r="112" spans="2:63" x14ac:dyDescent="0.2">
      <c r="B112" s="64" t="s">
        <v>36</v>
      </c>
      <c r="E112" s="63">
        <v>2018</v>
      </c>
      <c r="F112" s="63"/>
      <c r="G112" s="63"/>
      <c r="H112" s="63"/>
      <c r="I112" s="63"/>
      <c r="K112" s="63">
        <v>2019</v>
      </c>
      <c r="L112" s="63"/>
      <c r="M112" s="63"/>
      <c r="N112" s="63"/>
      <c r="O112" s="63"/>
      <c r="P112" s="4"/>
      <c r="Q112" s="63">
        <v>2020</v>
      </c>
      <c r="R112" s="63"/>
      <c r="S112" s="63"/>
      <c r="T112" s="63"/>
      <c r="U112" s="63"/>
      <c r="V112" s="4"/>
      <c r="W112" s="63">
        <v>2021</v>
      </c>
      <c r="X112" s="63"/>
      <c r="Y112" s="63"/>
      <c r="Z112" s="63"/>
      <c r="AA112" s="63"/>
      <c r="AB112" s="4"/>
      <c r="AC112" s="63">
        <v>2022</v>
      </c>
      <c r="AD112" s="63"/>
      <c r="AE112" s="63"/>
      <c r="AF112" s="63"/>
      <c r="AG112" s="63"/>
      <c r="AH112" s="30"/>
      <c r="AI112" s="63">
        <f>AI106</f>
        <v>2023</v>
      </c>
      <c r="AJ112" s="63"/>
      <c r="AK112" s="63"/>
      <c r="AL112" s="63"/>
      <c r="AM112" s="63"/>
      <c r="AN112" s="4"/>
      <c r="AO112" s="63">
        <f>AO$3</f>
        <v>2024</v>
      </c>
      <c r="AP112" s="63"/>
      <c r="AQ112" s="63"/>
      <c r="AR112" s="63"/>
      <c r="AS112" s="63"/>
      <c r="AT112" s="4"/>
      <c r="AU112" s="63">
        <f>AU$3</f>
        <v>2025</v>
      </c>
      <c r="AV112" s="63"/>
      <c r="AW112" s="63"/>
      <c r="AX112" s="63"/>
      <c r="AY112" s="63"/>
      <c r="AZ112" s="4"/>
      <c r="BA112" s="63">
        <f>BA$3</f>
        <v>2026</v>
      </c>
      <c r="BB112" s="63"/>
      <c r="BC112" s="63"/>
      <c r="BD112" s="63"/>
      <c r="BE112" s="63"/>
      <c r="BF112" s="4"/>
      <c r="BG112" s="63">
        <f>BG$3</f>
        <v>2027</v>
      </c>
      <c r="BH112" s="63"/>
      <c r="BI112" s="63"/>
      <c r="BJ112" s="63"/>
      <c r="BK112" s="63"/>
    </row>
    <row r="113" spans="2:64" x14ac:dyDescent="0.2">
      <c r="B113" s="64"/>
      <c r="C113" s="8"/>
      <c r="D113" s="3" t="s">
        <v>1</v>
      </c>
      <c r="E113" s="3" t="s">
        <v>3</v>
      </c>
      <c r="F113" s="5" t="s">
        <v>2</v>
      </c>
      <c r="G113" s="5" t="s">
        <v>11</v>
      </c>
      <c r="H113" s="3" t="s">
        <v>4</v>
      </c>
      <c r="I113" s="3" t="s">
        <v>5</v>
      </c>
      <c r="K113" s="3" t="s">
        <v>3</v>
      </c>
      <c r="L113" s="5" t="s">
        <v>2</v>
      </c>
      <c r="M113" s="5" t="s">
        <v>11</v>
      </c>
      <c r="N113" s="3" t="s">
        <v>4</v>
      </c>
      <c r="O113" s="3" t="s">
        <v>5</v>
      </c>
      <c r="Q113" s="3" t="s">
        <v>3</v>
      </c>
      <c r="R113" s="5" t="s">
        <v>2</v>
      </c>
      <c r="S113" s="5" t="s">
        <v>11</v>
      </c>
      <c r="T113" s="3" t="s">
        <v>4</v>
      </c>
      <c r="U113" s="3" t="s">
        <v>5</v>
      </c>
      <c r="W113" s="3" t="s">
        <v>3</v>
      </c>
      <c r="X113" s="5" t="s">
        <v>2</v>
      </c>
      <c r="Y113" s="5" t="s">
        <v>11</v>
      </c>
      <c r="Z113" s="3" t="s">
        <v>4</v>
      </c>
      <c r="AA113" s="3" t="s">
        <v>5</v>
      </c>
      <c r="AC113" s="3" t="s">
        <v>3</v>
      </c>
      <c r="AD113" s="5" t="s">
        <v>2</v>
      </c>
      <c r="AE113" s="5" t="s">
        <v>11</v>
      </c>
      <c r="AF113" s="3" t="s">
        <v>4</v>
      </c>
      <c r="AG113" s="3" t="s">
        <v>5</v>
      </c>
      <c r="AI113" s="3" t="s">
        <v>3</v>
      </c>
      <c r="AJ113" s="5" t="s">
        <v>2</v>
      </c>
      <c r="AK113" s="5" t="s">
        <v>11</v>
      </c>
      <c r="AL113" s="3" t="s">
        <v>4</v>
      </c>
      <c r="AM113" s="3" t="s">
        <v>5</v>
      </c>
      <c r="AO113" s="3" t="s">
        <v>3</v>
      </c>
      <c r="AP113" s="5" t="s">
        <v>2</v>
      </c>
      <c r="AQ113" s="5" t="s">
        <v>11</v>
      </c>
      <c r="AR113" s="3" t="s">
        <v>4</v>
      </c>
      <c r="AS113" s="3" t="s">
        <v>5</v>
      </c>
      <c r="AU113" s="3" t="s">
        <v>3</v>
      </c>
      <c r="AV113" s="5" t="s">
        <v>2</v>
      </c>
      <c r="AW113" s="5" t="s">
        <v>11</v>
      </c>
      <c r="AX113" s="3" t="s">
        <v>4</v>
      </c>
      <c r="AY113" s="3" t="s">
        <v>5</v>
      </c>
      <c r="BA113" s="3" t="s">
        <v>3</v>
      </c>
      <c r="BB113" s="5" t="s">
        <v>2</v>
      </c>
      <c r="BC113" s="5" t="s">
        <v>11</v>
      </c>
      <c r="BD113" s="3" t="s">
        <v>4</v>
      </c>
      <c r="BE113" s="3" t="s">
        <v>5</v>
      </c>
      <c r="BG113" s="3" t="s">
        <v>3</v>
      </c>
      <c r="BH113" s="5" t="s">
        <v>2</v>
      </c>
      <c r="BI113" s="5" t="s">
        <v>11</v>
      </c>
      <c r="BJ113" s="3" t="s">
        <v>4</v>
      </c>
      <c r="BK113" s="3" t="s">
        <v>5</v>
      </c>
    </row>
    <row r="114" spans="2:64" x14ac:dyDescent="0.2">
      <c r="B114" s="64"/>
      <c r="C114" s="2">
        <v>0.04</v>
      </c>
      <c r="D114" s="1">
        <v>1</v>
      </c>
      <c r="E114" s="9"/>
      <c r="F114" s="9"/>
      <c r="G114" s="9"/>
      <c r="H114" s="9"/>
      <c r="I114" s="9"/>
      <c r="K114" s="9"/>
      <c r="L114" s="9"/>
      <c r="M114" s="9"/>
      <c r="N114" s="9"/>
      <c r="O114" s="9"/>
      <c r="Q114" s="9"/>
      <c r="R114" s="9"/>
      <c r="S114" s="9"/>
      <c r="T114" s="9"/>
      <c r="U114" s="9"/>
      <c r="W114" s="9"/>
      <c r="X114" s="9"/>
      <c r="Y114" s="9"/>
      <c r="Z114" s="9"/>
      <c r="AA114" s="9"/>
      <c r="AC114" s="17">
        <f>AA114</f>
        <v>0</v>
      </c>
      <c r="AD114" s="17">
        <f>X108</f>
        <v>8455</v>
      </c>
      <c r="AE114" s="17">
        <f>AD114</f>
        <v>8455</v>
      </c>
      <c r="AF114" s="11">
        <f>AD114*1.5*C114</f>
        <v>507.3</v>
      </c>
      <c r="AG114" s="27">
        <f>AD114-AF114</f>
        <v>7947.7</v>
      </c>
      <c r="AI114" s="9"/>
      <c r="AJ114" s="9"/>
      <c r="AK114" s="9"/>
      <c r="AL114" s="9"/>
      <c r="AM114" s="9"/>
      <c r="AO114" s="9"/>
      <c r="AP114" s="9"/>
      <c r="AQ114" s="9"/>
      <c r="AR114" s="9"/>
      <c r="AS114" s="9"/>
      <c r="AU114" s="9"/>
      <c r="AV114" s="9"/>
      <c r="AW114" s="9"/>
      <c r="AX114" s="9"/>
      <c r="AY114" s="9"/>
      <c r="BA114" s="9"/>
      <c r="BB114" s="9"/>
      <c r="BC114" s="9"/>
      <c r="BD114" s="9"/>
      <c r="BE114" s="9"/>
      <c r="BG114" s="9"/>
      <c r="BH114" s="9"/>
      <c r="BI114" s="9"/>
      <c r="BJ114" s="9"/>
      <c r="BK114" s="9"/>
    </row>
    <row r="115" spans="2:64" x14ac:dyDescent="0.2">
      <c r="B115" s="64"/>
      <c r="C115" s="2">
        <v>0.06</v>
      </c>
      <c r="D115" s="1" t="s">
        <v>23</v>
      </c>
      <c r="E115" s="9"/>
      <c r="F115" s="9"/>
      <c r="G115" s="9"/>
      <c r="H115" s="9"/>
      <c r="I115" s="9"/>
      <c r="K115" s="9"/>
      <c r="L115" s="9"/>
      <c r="M115" s="9"/>
      <c r="N115" s="9"/>
      <c r="O115" s="9"/>
      <c r="Q115" s="9"/>
      <c r="R115" s="9"/>
      <c r="S115" s="9"/>
      <c r="T115" s="9"/>
      <c r="U115" s="9"/>
      <c r="W115" s="9"/>
      <c r="X115" s="9"/>
      <c r="Y115" s="9"/>
      <c r="Z115" s="9"/>
      <c r="AA115" s="9"/>
      <c r="AD115" s="27"/>
      <c r="AF115" s="27"/>
      <c r="AG115" s="27">
        <f>AD115-AF115</f>
        <v>0</v>
      </c>
      <c r="AI115" s="9"/>
      <c r="AJ115" s="9"/>
      <c r="AK115" s="9"/>
      <c r="AL115" s="9"/>
      <c r="AM115" s="9"/>
      <c r="AO115" s="9"/>
      <c r="AP115" s="9"/>
      <c r="AQ115" s="9"/>
      <c r="AR115" s="9"/>
      <c r="AS115" s="9"/>
      <c r="AU115" s="9"/>
      <c r="AV115" s="9"/>
      <c r="AW115" s="9"/>
      <c r="AX115" s="9"/>
      <c r="AY115" s="9"/>
      <c r="BA115" s="9"/>
      <c r="BB115" s="9"/>
      <c r="BC115" s="9"/>
      <c r="BD115" s="9"/>
      <c r="BE115" s="9"/>
      <c r="BG115" s="9"/>
      <c r="BH115" s="9"/>
      <c r="BI115" s="9"/>
      <c r="BJ115" s="9"/>
      <c r="BK115" s="9"/>
    </row>
    <row r="116" spans="2:64" x14ac:dyDescent="0.2">
      <c r="B116" s="64"/>
      <c r="C116" s="2">
        <v>0.08</v>
      </c>
      <c r="D116" s="1">
        <v>47</v>
      </c>
      <c r="E116" s="10"/>
      <c r="F116" s="10"/>
      <c r="G116" s="10"/>
      <c r="H116" s="10"/>
      <c r="I116" s="10"/>
      <c r="K116" s="10"/>
      <c r="L116" s="10"/>
      <c r="M116" s="10"/>
      <c r="N116" s="10"/>
      <c r="O116" s="10"/>
      <c r="Q116" s="10"/>
      <c r="R116" s="10"/>
      <c r="S116" s="10"/>
      <c r="T116" s="10"/>
      <c r="U116" s="10"/>
      <c r="W116" s="10"/>
      <c r="X116" s="10"/>
      <c r="Y116" s="10"/>
      <c r="Z116" s="10"/>
      <c r="AA116" s="10"/>
      <c r="AC116" s="18">
        <f>AA116</f>
        <v>0</v>
      </c>
      <c r="AD116" s="28">
        <f>X110</f>
        <v>5125819</v>
      </c>
      <c r="AE116" s="18">
        <f>AD116</f>
        <v>5125819</v>
      </c>
      <c r="AF116" s="12">
        <f>AD116*1.5*C116</f>
        <v>615098.28</v>
      </c>
      <c r="AG116" s="28">
        <f>AD116-AF116</f>
        <v>4510720.72</v>
      </c>
      <c r="AI116" s="10"/>
      <c r="AJ116" s="10"/>
      <c r="AK116" s="10"/>
      <c r="AL116" s="10"/>
      <c r="AM116" s="10"/>
      <c r="AO116" s="10"/>
      <c r="AP116" s="10"/>
      <c r="AQ116" s="10"/>
      <c r="AR116" s="10"/>
      <c r="AS116" s="10"/>
      <c r="AU116" s="10"/>
      <c r="AV116" s="10"/>
      <c r="AW116" s="10"/>
      <c r="AX116" s="10"/>
      <c r="AY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</row>
    <row r="117" spans="2:64" x14ac:dyDescent="0.2">
      <c r="B117" s="64"/>
      <c r="E117" s="3">
        <f>SUM(E114:E116)</f>
        <v>0</v>
      </c>
      <c r="F117" s="3">
        <f>SUM(F114:F116)</f>
        <v>0</v>
      </c>
      <c r="H117" s="3">
        <f>SUM(H114:H116)</f>
        <v>0</v>
      </c>
      <c r="I117" s="3">
        <f>SUM(I114:I116)</f>
        <v>0</v>
      </c>
      <c r="K117" s="3">
        <f>SUM(K114:K116)</f>
        <v>0</v>
      </c>
      <c r="L117" s="3">
        <f>SUM(L114:L116)</f>
        <v>0</v>
      </c>
      <c r="N117" s="3">
        <f>SUM(N114:N116)</f>
        <v>0</v>
      </c>
      <c r="O117" s="3">
        <f>SUM(O114:O116)</f>
        <v>0</v>
      </c>
      <c r="Q117" s="3">
        <f>SUM(Q114:Q116)</f>
        <v>0</v>
      </c>
      <c r="R117" s="11">
        <f>SUM(R114:R116)</f>
        <v>0</v>
      </c>
      <c r="S117" s="11"/>
      <c r="T117" s="11">
        <f>SUM(T114:T116)</f>
        <v>0</v>
      </c>
      <c r="U117" s="11">
        <f>SUM(U114:U116)</f>
        <v>0</v>
      </c>
      <c r="V117" s="11"/>
      <c r="W117" s="3">
        <f>SUM(W114:W116)</f>
        <v>0</v>
      </c>
      <c r="X117" s="11">
        <f>SUM(X114:X116)</f>
        <v>0</v>
      </c>
      <c r="Y117" s="11"/>
      <c r="Z117" s="11">
        <f>SUM(Z114:Z116)</f>
        <v>0</v>
      </c>
      <c r="AA117" s="11">
        <f>SUM(AA114:AA116)</f>
        <v>0</v>
      </c>
      <c r="AB117" s="11"/>
      <c r="AC117" s="3">
        <f>SUM(AC114:AC116)</f>
        <v>0</v>
      </c>
      <c r="AD117" s="11">
        <f>SUM(AD114:AD116)</f>
        <v>5134274</v>
      </c>
      <c r="AE117" s="11"/>
      <c r="AF117" s="11">
        <f>SUM(AF114:AF116)</f>
        <v>615605.58000000007</v>
      </c>
      <c r="AG117" s="11">
        <f>SUM(AG114:AG116)</f>
        <v>4518668.42</v>
      </c>
      <c r="AH117" s="32"/>
      <c r="AI117" s="3">
        <f>SUM(AI114:AI116)</f>
        <v>0</v>
      </c>
      <c r="AJ117" s="11">
        <f>SUM(AJ114:AJ116)</f>
        <v>0</v>
      </c>
      <c r="AK117" s="11"/>
      <c r="AL117" s="11">
        <f>SUM(AL114:AL116)</f>
        <v>0</v>
      </c>
      <c r="AM117" s="11">
        <f>SUM(AM114:AM116)</f>
        <v>0</v>
      </c>
      <c r="AN117" s="11"/>
      <c r="AO117" s="3">
        <f>SUM(AO114:AO116)</f>
        <v>0</v>
      </c>
      <c r="AP117" s="11">
        <f>SUM(AP114:AP116)</f>
        <v>0</v>
      </c>
      <c r="AQ117" s="11"/>
      <c r="AR117" s="11">
        <f>SUM(AR114:AR116)</f>
        <v>0</v>
      </c>
      <c r="AS117" s="11">
        <f>SUM(AS114:AS116)</f>
        <v>0</v>
      </c>
      <c r="AT117" s="11"/>
      <c r="AU117" s="3">
        <f>SUM(AU114:AU116)</f>
        <v>0</v>
      </c>
      <c r="AV117" s="11">
        <f>SUM(AV114:AV116)</f>
        <v>0</v>
      </c>
      <c r="AW117" s="11"/>
      <c r="AX117" s="11">
        <f>SUM(AX114:AX116)</f>
        <v>0</v>
      </c>
      <c r="AY117" s="11">
        <f>SUM(AY114:AY116)</f>
        <v>0</v>
      </c>
      <c r="AZ117" s="11"/>
      <c r="BA117" s="3">
        <f>SUM(BA114:BA116)</f>
        <v>0</v>
      </c>
      <c r="BB117" s="11">
        <f>SUM(BB114:BB116)</f>
        <v>0</v>
      </c>
      <c r="BC117" s="11"/>
      <c r="BD117" s="11">
        <f>SUM(BD114:BD116)</f>
        <v>0</v>
      </c>
      <c r="BE117" s="11">
        <f>SUM(BE114:BE116)</f>
        <v>0</v>
      </c>
      <c r="BF117" s="11"/>
      <c r="BG117" s="3">
        <f>SUM(BG114:BG116)</f>
        <v>0</v>
      </c>
      <c r="BH117" s="11">
        <f>SUM(BH114:BH116)</f>
        <v>0</v>
      </c>
      <c r="BI117" s="11"/>
      <c r="BJ117" s="11">
        <f>SUM(BJ114:BJ116)</f>
        <v>0</v>
      </c>
      <c r="BK117" s="11">
        <f>SUM(BK114:BK116)</f>
        <v>0</v>
      </c>
    </row>
    <row r="118" spans="2:64" x14ac:dyDescent="0.2">
      <c r="B118" s="25"/>
      <c r="R118" s="11"/>
      <c r="S118" s="11"/>
      <c r="T118" s="11"/>
      <c r="U118" s="11"/>
      <c r="V118" s="11"/>
      <c r="X118" s="11"/>
      <c r="Y118" s="11"/>
      <c r="Z118" s="11"/>
      <c r="AA118" s="11"/>
      <c r="AB118" s="11"/>
      <c r="AD118" s="11"/>
      <c r="AE118" s="11"/>
      <c r="AF118" s="11"/>
      <c r="AG118" s="11"/>
      <c r="AH118" s="32"/>
      <c r="AJ118" s="11"/>
      <c r="AK118" s="11"/>
      <c r="AL118" s="11"/>
      <c r="AM118" s="11"/>
      <c r="AN118" s="11"/>
      <c r="AP118" s="11"/>
      <c r="AQ118" s="11"/>
      <c r="AR118" s="11"/>
      <c r="AS118" s="11"/>
      <c r="AT118" s="11"/>
      <c r="AV118" s="11"/>
      <c r="AW118" s="11"/>
      <c r="AX118" s="11"/>
      <c r="AY118" s="11"/>
      <c r="AZ118" s="11"/>
      <c r="BB118" s="11"/>
      <c r="BC118" s="11"/>
      <c r="BD118" s="11"/>
      <c r="BE118" s="11"/>
      <c r="BF118" s="11"/>
      <c r="BH118" s="11"/>
      <c r="BI118" s="11"/>
      <c r="BJ118" s="11"/>
      <c r="BK118" s="11"/>
    </row>
    <row r="119" spans="2:64" x14ac:dyDescent="0.2">
      <c r="B119" s="64" t="s">
        <v>37</v>
      </c>
      <c r="E119" s="63">
        <v>2018</v>
      </c>
      <c r="F119" s="63"/>
      <c r="G119" s="63"/>
      <c r="H119" s="63"/>
      <c r="I119" s="63"/>
      <c r="K119" s="63">
        <v>2019</v>
      </c>
      <c r="L119" s="63"/>
      <c r="M119" s="63"/>
      <c r="N119" s="63"/>
      <c r="O119" s="63"/>
      <c r="P119" s="4"/>
      <c r="Q119" s="63">
        <v>2020</v>
      </c>
      <c r="R119" s="63"/>
      <c r="S119" s="63"/>
      <c r="T119" s="63"/>
      <c r="U119" s="63"/>
      <c r="V119" s="4"/>
      <c r="W119" s="63">
        <v>2021</v>
      </c>
      <c r="X119" s="63"/>
      <c r="Y119" s="63"/>
      <c r="Z119" s="63"/>
      <c r="AA119" s="63"/>
      <c r="AB119" s="4"/>
      <c r="AC119" s="63">
        <v>2022</v>
      </c>
      <c r="AD119" s="63"/>
      <c r="AE119" s="63"/>
      <c r="AF119" s="63"/>
      <c r="AG119" s="63"/>
      <c r="AH119" s="30"/>
      <c r="AI119" s="63">
        <f>AI112</f>
        <v>2023</v>
      </c>
      <c r="AJ119" s="63"/>
      <c r="AK119" s="63"/>
      <c r="AL119" s="63"/>
      <c r="AM119" s="63"/>
      <c r="AN119" s="4"/>
      <c r="AO119" s="63">
        <f>AO$3</f>
        <v>2024</v>
      </c>
      <c r="AP119" s="63"/>
      <c r="AQ119" s="63"/>
      <c r="AR119" s="63"/>
      <c r="AS119" s="63"/>
      <c r="AT119" s="4"/>
      <c r="AU119" s="63">
        <f>AU$3</f>
        <v>2025</v>
      </c>
      <c r="AV119" s="63"/>
      <c r="AW119" s="63"/>
      <c r="AX119" s="63"/>
      <c r="AY119" s="63"/>
      <c r="AZ119" s="4"/>
      <c r="BA119" s="63">
        <f>BA$3</f>
        <v>2026</v>
      </c>
      <c r="BB119" s="63"/>
      <c r="BC119" s="63"/>
      <c r="BD119" s="63"/>
      <c r="BE119" s="63"/>
      <c r="BF119" s="4"/>
      <c r="BG119" s="63">
        <f>BG$3</f>
        <v>2027</v>
      </c>
      <c r="BH119" s="63"/>
      <c r="BI119" s="63"/>
      <c r="BJ119" s="63"/>
      <c r="BK119" s="63"/>
      <c r="BL119" s="39"/>
    </row>
    <row r="120" spans="2:64" x14ac:dyDescent="0.2">
      <c r="B120" s="64"/>
      <c r="C120" s="8"/>
      <c r="D120" s="3" t="s">
        <v>1</v>
      </c>
      <c r="E120" s="3" t="s">
        <v>3</v>
      </c>
      <c r="F120" s="5" t="s">
        <v>2</v>
      </c>
      <c r="G120" s="5" t="s">
        <v>11</v>
      </c>
      <c r="H120" s="3" t="s">
        <v>4</v>
      </c>
      <c r="I120" s="3" t="s">
        <v>5</v>
      </c>
      <c r="K120" s="3" t="s">
        <v>3</v>
      </c>
      <c r="L120" s="5" t="s">
        <v>2</v>
      </c>
      <c r="M120" s="5" t="s">
        <v>11</v>
      </c>
      <c r="N120" s="3" t="s">
        <v>4</v>
      </c>
      <c r="O120" s="3" t="s">
        <v>5</v>
      </c>
      <c r="Q120" s="3" t="s">
        <v>3</v>
      </c>
      <c r="R120" s="5" t="s">
        <v>2</v>
      </c>
      <c r="S120" s="5" t="s">
        <v>11</v>
      </c>
      <c r="T120" s="3" t="s">
        <v>4</v>
      </c>
      <c r="U120" s="3" t="s">
        <v>5</v>
      </c>
      <c r="W120" s="3" t="s">
        <v>3</v>
      </c>
      <c r="X120" s="5" t="s">
        <v>2</v>
      </c>
      <c r="Y120" s="5" t="s">
        <v>11</v>
      </c>
      <c r="Z120" s="3" t="s">
        <v>4</v>
      </c>
      <c r="AA120" s="3" t="s">
        <v>5</v>
      </c>
      <c r="AC120" s="3" t="s">
        <v>3</v>
      </c>
      <c r="AD120" s="5" t="s">
        <v>2</v>
      </c>
      <c r="AE120" s="5" t="s">
        <v>11</v>
      </c>
      <c r="AF120" s="3" t="s">
        <v>4</v>
      </c>
      <c r="AG120" s="3" t="s">
        <v>5</v>
      </c>
      <c r="AI120" s="3" t="s">
        <v>3</v>
      </c>
      <c r="AJ120" s="5" t="s">
        <v>2</v>
      </c>
      <c r="AK120" s="5" t="s">
        <v>11</v>
      </c>
      <c r="AL120" s="3" t="s">
        <v>4</v>
      </c>
      <c r="AM120" s="3" t="s">
        <v>5</v>
      </c>
      <c r="AO120" s="3" t="s">
        <v>3</v>
      </c>
      <c r="AP120" s="5" t="s">
        <v>2</v>
      </c>
      <c r="AQ120" s="5" t="s">
        <v>11</v>
      </c>
      <c r="AR120" s="3" t="s">
        <v>4</v>
      </c>
      <c r="AS120" s="3" t="s">
        <v>5</v>
      </c>
      <c r="AU120" s="3" t="s">
        <v>3</v>
      </c>
      <c r="AV120" s="5" t="s">
        <v>2</v>
      </c>
      <c r="AW120" s="5" t="s">
        <v>11</v>
      </c>
      <c r="AX120" s="3" t="s">
        <v>4</v>
      </c>
      <c r="AY120" s="3" t="s">
        <v>5</v>
      </c>
      <c r="BA120" s="3" t="s">
        <v>3</v>
      </c>
      <c r="BB120" s="5" t="s">
        <v>2</v>
      </c>
      <c r="BC120" s="5" t="s">
        <v>11</v>
      </c>
      <c r="BD120" s="3" t="s">
        <v>4</v>
      </c>
      <c r="BE120" s="3" t="s">
        <v>5</v>
      </c>
      <c r="BG120" s="3" t="s">
        <v>3</v>
      </c>
      <c r="BH120" s="5" t="s">
        <v>2</v>
      </c>
      <c r="BI120" s="5" t="s">
        <v>11</v>
      </c>
      <c r="BJ120" s="3" t="s">
        <v>4</v>
      </c>
      <c r="BK120" s="3" t="s">
        <v>5</v>
      </c>
      <c r="BL120" s="17"/>
    </row>
    <row r="121" spans="2:64" x14ac:dyDescent="0.2">
      <c r="B121" s="64"/>
      <c r="C121" s="2">
        <v>0.04</v>
      </c>
      <c r="D121" s="1">
        <v>1</v>
      </c>
      <c r="E121" s="9"/>
      <c r="F121" s="9"/>
      <c r="G121" s="9"/>
      <c r="H121" s="9"/>
      <c r="I121" s="9"/>
      <c r="K121" s="9"/>
      <c r="L121" s="9"/>
      <c r="M121" s="9"/>
      <c r="N121" s="9"/>
      <c r="O121" s="9"/>
      <c r="Q121" s="9"/>
      <c r="R121" s="9"/>
      <c r="S121" s="9"/>
      <c r="T121" s="9"/>
      <c r="U121" s="9"/>
      <c r="W121" s="9"/>
      <c r="X121" s="9"/>
      <c r="Y121" s="9"/>
      <c r="Z121" s="9"/>
      <c r="AA121" s="9"/>
      <c r="AC121" s="9"/>
      <c r="AD121" s="9"/>
      <c r="AE121" s="9"/>
      <c r="AF121" s="9"/>
      <c r="AG121" s="9"/>
      <c r="AJ121" s="17">
        <f>AD115</f>
        <v>0</v>
      </c>
      <c r="AL121" s="29">
        <f>AJ121*0.5*O121</f>
        <v>0</v>
      </c>
      <c r="AM121" s="27">
        <f>AJ121-AL121</f>
        <v>0</v>
      </c>
      <c r="AO121" s="17">
        <f>AM121</f>
        <v>0</v>
      </c>
      <c r="AU121" s="17">
        <f>AS121</f>
        <v>0</v>
      </c>
      <c r="BA121" s="17">
        <f>AY121</f>
        <v>0</v>
      </c>
      <c r="BG121" s="17">
        <f>BE121</f>
        <v>0</v>
      </c>
    </row>
    <row r="122" spans="2:64" x14ac:dyDescent="0.2">
      <c r="B122" s="64"/>
      <c r="C122" s="2">
        <v>0.06</v>
      </c>
      <c r="D122" s="1" t="s">
        <v>23</v>
      </c>
      <c r="E122" s="9"/>
      <c r="F122" s="9"/>
      <c r="G122" s="9"/>
      <c r="H122" s="9"/>
      <c r="I122" s="9"/>
      <c r="K122" s="9"/>
      <c r="L122" s="9"/>
      <c r="M122" s="9"/>
      <c r="N122" s="9"/>
      <c r="O122" s="9"/>
      <c r="Q122" s="9"/>
      <c r="R122" s="9"/>
      <c r="S122" s="9"/>
      <c r="T122" s="9"/>
      <c r="U122" s="9"/>
      <c r="W122" s="9"/>
      <c r="X122" s="9"/>
      <c r="Y122" s="9"/>
      <c r="Z122" s="9"/>
      <c r="AA122" s="9"/>
      <c r="AC122" s="9"/>
      <c r="AD122" s="9"/>
      <c r="AE122" s="9"/>
      <c r="AF122" s="9"/>
      <c r="AG122" s="9"/>
      <c r="AJ122" s="27">
        <v>0</v>
      </c>
      <c r="AL122" s="27"/>
      <c r="AM122" s="27">
        <f>AJ122-AL122</f>
        <v>0</v>
      </c>
      <c r="AO122" s="17">
        <f t="shared" ref="AO122:AO123" si="22">AM122</f>
        <v>0</v>
      </c>
      <c r="AU122" s="17">
        <f t="shared" ref="AU122:AU123" si="23">AS122</f>
        <v>0</v>
      </c>
      <c r="BA122" s="17">
        <f t="shared" ref="BA122:BA123" si="24">AY122</f>
        <v>0</v>
      </c>
      <c r="BG122" s="17">
        <f t="shared" ref="BG122:BG123" si="25">BE122</f>
        <v>0</v>
      </c>
      <c r="BL122" s="39"/>
    </row>
    <row r="123" spans="2:64" x14ac:dyDescent="0.2">
      <c r="B123" s="64"/>
      <c r="C123" s="2">
        <v>0.08</v>
      </c>
      <c r="D123" s="1">
        <v>47</v>
      </c>
      <c r="E123" s="10"/>
      <c r="F123" s="10"/>
      <c r="G123" s="10"/>
      <c r="H123" s="10"/>
      <c r="I123" s="10"/>
      <c r="K123" s="10"/>
      <c r="L123" s="10"/>
      <c r="M123" s="10"/>
      <c r="N123" s="10"/>
      <c r="O123" s="10"/>
      <c r="Q123" s="10"/>
      <c r="R123" s="10"/>
      <c r="S123" s="10"/>
      <c r="T123" s="10"/>
      <c r="U123" s="10"/>
      <c r="W123" s="10"/>
      <c r="X123" s="10"/>
      <c r="Y123" s="10"/>
      <c r="Z123" s="10"/>
      <c r="AA123" s="10"/>
      <c r="AC123" s="10"/>
      <c r="AD123" s="10"/>
      <c r="AE123" s="10"/>
      <c r="AF123" s="10"/>
      <c r="AG123" s="10"/>
      <c r="AI123" s="7"/>
      <c r="AJ123" s="28">
        <v>6923000</v>
      </c>
      <c r="AK123" s="7"/>
      <c r="AL123" s="28">
        <f>AJ123*1.5*C123</f>
        <v>830760</v>
      </c>
      <c r="AM123" s="28">
        <f>AJ123-AL123</f>
        <v>6092240</v>
      </c>
      <c r="AO123" s="28">
        <f t="shared" si="22"/>
        <v>6092240</v>
      </c>
      <c r="AP123" s="7"/>
      <c r="AQ123" s="28"/>
      <c r="AR123" s="28">
        <f>AO123*$C$123</f>
        <v>487379.20000000001</v>
      </c>
      <c r="AS123" s="40">
        <f>AO123-AR123</f>
        <v>5604860.7999999998</v>
      </c>
      <c r="AU123" s="28">
        <f t="shared" si="23"/>
        <v>5604860.7999999998</v>
      </c>
      <c r="AV123" s="7"/>
      <c r="AW123" s="28"/>
      <c r="AX123" s="28">
        <f>AU123*$C$123</f>
        <v>448388.864</v>
      </c>
      <c r="AY123" s="40">
        <f>AU123-AX123</f>
        <v>5156471.9359999998</v>
      </c>
      <c r="BA123" s="28">
        <f t="shared" si="24"/>
        <v>5156471.9359999998</v>
      </c>
      <c r="BB123" s="7"/>
      <c r="BC123" s="28"/>
      <c r="BD123" s="28">
        <f>BA123*$C$123</f>
        <v>412517.75487999996</v>
      </c>
      <c r="BE123" s="40">
        <f>BA123-BD123</f>
        <v>4743954.1811199998</v>
      </c>
      <c r="BG123" s="28">
        <f t="shared" si="25"/>
        <v>4743954.1811199998</v>
      </c>
      <c r="BH123" s="7"/>
      <c r="BI123" s="28"/>
      <c r="BJ123" s="28">
        <f>BG123*$C$123</f>
        <v>379516.33448959998</v>
      </c>
      <c r="BK123" s="40">
        <f>BG123-BJ123</f>
        <v>4364437.8466304</v>
      </c>
    </row>
    <row r="124" spans="2:64" x14ac:dyDescent="0.2">
      <c r="B124" s="64"/>
      <c r="E124" s="3">
        <f>SUM(E121:E123)</f>
        <v>0</v>
      </c>
      <c r="F124" s="3">
        <f>SUM(F121:F123)</f>
        <v>0</v>
      </c>
      <c r="H124" s="3">
        <f>SUM(H121:H123)</f>
        <v>0</v>
      </c>
      <c r="I124" s="3">
        <f>SUM(I121:I123)</f>
        <v>0</v>
      </c>
      <c r="K124" s="3">
        <f>SUM(K121:K123)</f>
        <v>0</v>
      </c>
      <c r="L124" s="3">
        <f>SUM(L121:L123)</f>
        <v>0</v>
      </c>
      <c r="N124" s="3">
        <f>SUM(N121:N123)</f>
        <v>0</v>
      </c>
      <c r="O124" s="3">
        <f>SUM(O121:O123)</f>
        <v>0</v>
      </c>
      <c r="Q124" s="3">
        <f>SUM(Q121:Q123)</f>
        <v>0</v>
      </c>
      <c r="R124" s="11">
        <f>SUM(R121:R123)</f>
        <v>0</v>
      </c>
      <c r="S124" s="11"/>
      <c r="T124" s="11">
        <f>SUM(T121:T123)</f>
        <v>0</v>
      </c>
      <c r="U124" s="11">
        <f>SUM(U121:U123)</f>
        <v>0</v>
      </c>
      <c r="V124" s="11"/>
      <c r="W124" s="3">
        <f>SUM(W121:W123)</f>
        <v>0</v>
      </c>
      <c r="X124" s="11">
        <f>SUM(X121:X123)</f>
        <v>0</v>
      </c>
      <c r="Y124" s="11"/>
      <c r="Z124" s="11">
        <f>SUM(Z121:Z123)</f>
        <v>0</v>
      </c>
      <c r="AA124" s="11">
        <f>SUM(AA121:AA123)</f>
        <v>0</v>
      </c>
      <c r="AB124" s="11"/>
      <c r="AC124" s="3">
        <f>SUM(AC121:AC123)</f>
        <v>0</v>
      </c>
      <c r="AD124" s="11">
        <f>SUM(AD121:AD123)</f>
        <v>0</v>
      </c>
      <c r="AE124" s="11"/>
      <c r="AF124" s="11">
        <f>SUM(AF121:AF123)</f>
        <v>0</v>
      </c>
      <c r="AG124" s="11">
        <f>SUM(AG121:AG123)</f>
        <v>0</v>
      </c>
      <c r="AH124" s="32"/>
      <c r="AI124" s="3">
        <f>SUM(AI121:AI123)</f>
        <v>0</v>
      </c>
      <c r="AJ124" s="11">
        <f>SUM(AJ121:AJ123)</f>
        <v>6923000</v>
      </c>
      <c r="AK124" s="11"/>
      <c r="AL124" s="11">
        <f>SUM(AL121:AL123)</f>
        <v>830760</v>
      </c>
      <c r="AM124" s="11">
        <f>SUM(AM121:AM123)</f>
        <v>6092240</v>
      </c>
      <c r="AN124" s="11"/>
      <c r="AO124" s="11">
        <f>SUM(AO121:AO123)</f>
        <v>6092240</v>
      </c>
      <c r="AP124" s="11">
        <f>SUM(AP121:AP123)</f>
        <v>0</v>
      </c>
      <c r="AQ124" s="11"/>
      <c r="AR124" s="11">
        <f>SUM(AR121:AR123)</f>
        <v>487379.20000000001</v>
      </c>
      <c r="AS124" s="11">
        <f>SUM(AS121:AS123)</f>
        <v>5604860.7999999998</v>
      </c>
      <c r="AT124" s="11"/>
      <c r="AU124" s="11">
        <f>SUM(AU121:AU123)</f>
        <v>5604860.7999999998</v>
      </c>
      <c r="AV124" s="11">
        <f>SUM(AV121:AV123)</f>
        <v>0</v>
      </c>
      <c r="AW124" s="11"/>
      <c r="AX124" s="11">
        <f>SUM(AX121:AX123)</f>
        <v>448388.864</v>
      </c>
      <c r="AY124" s="11">
        <f>SUM(AY121:AY123)</f>
        <v>5156471.9359999998</v>
      </c>
      <c r="AZ124" s="11"/>
      <c r="BA124" s="11">
        <f>SUM(BA121:BA123)</f>
        <v>5156471.9359999998</v>
      </c>
      <c r="BB124" s="11">
        <f>SUM(BB121:BB123)</f>
        <v>0</v>
      </c>
      <c r="BC124" s="11"/>
      <c r="BD124" s="11">
        <f>SUM(BD121:BD123)</f>
        <v>412517.75487999996</v>
      </c>
      <c r="BE124" s="11">
        <f>SUM(BE121:BE123)</f>
        <v>4743954.1811199998</v>
      </c>
      <c r="BF124" s="11"/>
      <c r="BG124" s="11">
        <f>SUM(BG121:BG123)</f>
        <v>4743954.1811199998</v>
      </c>
      <c r="BH124" s="11">
        <f>SUM(BH121:BH123)</f>
        <v>0</v>
      </c>
      <c r="BI124" s="11"/>
      <c r="BJ124" s="11">
        <f>SUM(BJ121:BJ123)</f>
        <v>379516.33448959998</v>
      </c>
      <c r="BK124" s="11">
        <f>SUM(BK121:BK123)</f>
        <v>4364437.8466304</v>
      </c>
      <c r="BL124" s="39"/>
    </row>
    <row r="125" spans="2:64" x14ac:dyDescent="0.2">
      <c r="B125" s="25"/>
      <c r="R125" s="11"/>
      <c r="S125" s="11"/>
      <c r="T125" s="11"/>
      <c r="U125" s="11"/>
      <c r="V125" s="11"/>
      <c r="X125" s="11"/>
      <c r="Y125" s="11"/>
      <c r="Z125" s="11"/>
      <c r="AA125" s="11"/>
      <c r="AB125" s="11"/>
      <c r="AD125" s="11"/>
      <c r="AE125" s="11"/>
      <c r="AF125" s="11"/>
      <c r="AG125" s="11"/>
      <c r="AH125" s="32"/>
      <c r="AJ125" s="11"/>
      <c r="AK125" s="11"/>
      <c r="AL125" s="11"/>
      <c r="AM125" s="11"/>
      <c r="AN125" s="11"/>
      <c r="AP125" s="11"/>
      <c r="AQ125" s="11"/>
      <c r="AR125" s="11"/>
      <c r="AS125" s="11"/>
      <c r="AT125" s="11"/>
      <c r="AV125" s="11"/>
      <c r="AW125" s="11"/>
      <c r="AX125" s="11"/>
      <c r="AY125" s="11"/>
      <c r="AZ125" s="11"/>
      <c r="BB125" s="11"/>
      <c r="BC125" s="11"/>
      <c r="BD125" s="11"/>
      <c r="BE125" s="11"/>
      <c r="BF125" s="11"/>
      <c r="BH125" s="11"/>
      <c r="BI125" s="11"/>
      <c r="BJ125" s="11"/>
      <c r="BK125" s="11"/>
    </row>
    <row r="126" spans="2:64" x14ac:dyDescent="0.2">
      <c r="B126" s="64" t="s">
        <v>38</v>
      </c>
      <c r="E126" s="63">
        <v>2018</v>
      </c>
      <c r="F126" s="63"/>
      <c r="G126" s="63"/>
      <c r="H126" s="63"/>
      <c r="I126" s="63"/>
      <c r="K126" s="63">
        <v>2019</v>
      </c>
      <c r="L126" s="63"/>
      <c r="M126" s="63"/>
      <c r="N126" s="63"/>
      <c r="O126" s="63"/>
      <c r="P126" s="4"/>
      <c r="Q126" s="63">
        <v>2020</v>
      </c>
      <c r="R126" s="63"/>
      <c r="S126" s="63"/>
      <c r="T126" s="63"/>
      <c r="U126" s="63"/>
      <c r="V126" s="4"/>
      <c r="W126" s="63">
        <v>2021</v>
      </c>
      <c r="X126" s="63"/>
      <c r="Y126" s="63"/>
      <c r="Z126" s="63"/>
      <c r="AA126" s="63"/>
      <c r="AB126" s="4"/>
      <c r="AC126" s="63">
        <v>2022</v>
      </c>
      <c r="AD126" s="63"/>
      <c r="AE126" s="63"/>
      <c r="AF126" s="63"/>
      <c r="AG126" s="63"/>
      <c r="AH126" s="30"/>
      <c r="AI126" s="63">
        <f>AI119</f>
        <v>2023</v>
      </c>
      <c r="AJ126" s="63"/>
      <c r="AK126" s="63"/>
      <c r="AL126" s="63"/>
      <c r="AM126" s="63"/>
      <c r="AN126" s="4"/>
      <c r="AO126" s="63">
        <f>AO$3</f>
        <v>2024</v>
      </c>
      <c r="AP126" s="63"/>
      <c r="AQ126" s="63"/>
      <c r="AR126" s="63"/>
      <c r="AS126" s="63"/>
      <c r="AT126" s="4"/>
      <c r="AU126" s="63">
        <f>AU$3</f>
        <v>2025</v>
      </c>
      <c r="AV126" s="63"/>
      <c r="AW126" s="63"/>
      <c r="AX126" s="63"/>
      <c r="AY126" s="63"/>
      <c r="AZ126" s="4"/>
      <c r="BA126" s="63">
        <f>BA$3</f>
        <v>2026</v>
      </c>
      <c r="BB126" s="63"/>
      <c r="BC126" s="63"/>
      <c r="BD126" s="63"/>
      <c r="BE126" s="63"/>
      <c r="BF126" s="4"/>
      <c r="BG126" s="63">
        <f>BG$3</f>
        <v>2027</v>
      </c>
      <c r="BH126" s="63"/>
      <c r="BI126" s="63"/>
      <c r="BJ126" s="63"/>
      <c r="BK126" s="63"/>
      <c r="BL126" s="17"/>
    </row>
    <row r="127" spans="2:64" x14ac:dyDescent="0.2">
      <c r="B127" s="64"/>
      <c r="C127" s="8"/>
      <c r="D127" s="3" t="s">
        <v>1</v>
      </c>
      <c r="E127" s="3" t="s">
        <v>3</v>
      </c>
      <c r="F127" s="5" t="s">
        <v>2</v>
      </c>
      <c r="G127" s="5" t="s">
        <v>11</v>
      </c>
      <c r="H127" s="3" t="s">
        <v>4</v>
      </c>
      <c r="I127" s="3" t="s">
        <v>5</v>
      </c>
      <c r="K127" s="3" t="s">
        <v>3</v>
      </c>
      <c r="L127" s="5" t="s">
        <v>2</v>
      </c>
      <c r="M127" s="5" t="s">
        <v>11</v>
      </c>
      <c r="N127" s="3" t="s">
        <v>4</v>
      </c>
      <c r="O127" s="3" t="s">
        <v>5</v>
      </c>
      <c r="Q127" s="3" t="s">
        <v>3</v>
      </c>
      <c r="R127" s="5" t="s">
        <v>2</v>
      </c>
      <c r="S127" s="5" t="s">
        <v>11</v>
      </c>
      <c r="T127" s="3" t="s">
        <v>4</v>
      </c>
      <c r="U127" s="3" t="s">
        <v>5</v>
      </c>
      <c r="W127" s="3" t="s">
        <v>3</v>
      </c>
      <c r="X127" s="5" t="s">
        <v>2</v>
      </c>
      <c r="Y127" s="5" t="s">
        <v>11</v>
      </c>
      <c r="Z127" s="3" t="s">
        <v>4</v>
      </c>
      <c r="AA127" s="3" t="s">
        <v>5</v>
      </c>
      <c r="AC127" s="3" t="s">
        <v>3</v>
      </c>
      <c r="AD127" s="5" t="s">
        <v>2</v>
      </c>
      <c r="AE127" s="5" t="s">
        <v>11</v>
      </c>
      <c r="AF127" s="3" t="s">
        <v>4</v>
      </c>
      <c r="AG127" s="3" t="s">
        <v>5</v>
      </c>
      <c r="AI127" s="3" t="s">
        <v>3</v>
      </c>
      <c r="AJ127" s="5" t="s">
        <v>2</v>
      </c>
      <c r="AK127" s="5" t="s">
        <v>11</v>
      </c>
      <c r="AL127" s="3" t="s">
        <v>4</v>
      </c>
      <c r="AM127" s="3" t="s">
        <v>5</v>
      </c>
      <c r="AO127" s="3" t="s">
        <v>3</v>
      </c>
      <c r="AP127" s="5" t="s">
        <v>2</v>
      </c>
      <c r="AQ127" s="5" t="s">
        <v>11</v>
      </c>
      <c r="AR127" s="3" t="s">
        <v>4</v>
      </c>
      <c r="AS127" s="3" t="s">
        <v>5</v>
      </c>
      <c r="AU127" s="3" t="s">
        <v>3</v>
      </c>
      <c r="AV127" s="5" t="s">
        <v>2</v>
      </c>
      <c r="AW127" s="5" t="s">
        <v>11</v>
      </c>
      <c r="AX127" s="3" t="s">
        <v>4</v>
      </c>
      <c r="AY127" s="3" t="s">
        <v>5</v>
      </c>
      <c r="BA127" s="3" t="s">
        <v>3</v>
      </c>
      <c r="BB127" s="5" t="s">
        <v>2</v>
      </c>
      <c r="BC127" s="5" t="s">
        <v>11</v>
      </c>
      <c r="BD127" s="3" t="s">
        <v>4</v>
      </c>
      <c r="BE127" s="3" t="s">
        <v>5</v>
      </c>
      <c r="BG127" s="3" t="s">
        <v>3</v>
      </c>
      <c r="BH127" s="5" t="s">
        <v>2</v>
      </c>
      <c r="BI127" s="5" t="s">
        <v>11</v>
      </c>
      <c r="BJ127" s="3" t="s">
        <v>4</v>
      </c>
      <c r="BK127" s="3" t="s">
        <v>5</v>
      </c>
    </row>
    <row r="128" spans="2:64" x14ac:dyDescent="0.2">
      <c r="B128" s="64"/>
      <c r="C128" s="2">
        <v>0.04</v>
      </c>
      <c r="D128" s="1">
        <v>1</v>
      </c>
      <c r="E128" s="9"/>
      <c r="F128" s="9"/>
      <c r="G128" s="9"/>
      <c r="H128" s="9"/>
      <c r="I128" s="9"/>
      <c r="K128" s="9"/>
      <c r="L128" s="9"/>
      <c r="M128" s="9"/>
      <c r="N128" s="9"/>
      <c r="O128" s="9"/>
      <c r="Q128" s="9"/>
      <c r="R128" s="9"/>
      <c r="S128" s="9"/>
      <c r="T128" s="9"/>
      <c r="U128" s="9"/>
      <c r="W128" s="9"/>
      <c r="X128" s="9"/>
      <c r="Y128" s="9"/>
      <c r="Z128" s="9"/>
      <c r="AA128" s="9"/>
      <c r="AC128" s="9"/>
      <c r="AD128" s="9"/>
      <c r="AE128" s="9"/>
      <c r="AF128" s="9"/>
      <c r="AG128" s="9"/>
      <c r="AI128" s="9"/>
      <c r="AJ128" s="9"/>
      <c r="AK128" s="9"/>
      <c r="AL128" s="9"/>
      <c r="AM128" s="9"/>
      <c r="AP128" s="17">
        <f>AJ122</f>
        <v>0</v>
      </c>
      <c r="AR128" s="29">
        <f>AP128*0.5*U128</f>
        <v>0</v>
      </c>
      <c r="AS128" s="27">
        <f>AP128-AR128</f>
        <v>0</v>
      </c>
      <c r="AV128" s="17">
        <f>AP122</f>
        <v>0</v>
      </c>
      <c r="AX128" s="29">
        <f>AV128*0.5*AA128</f>
        <v>0</v>
      </c>
      <c r="AY128" s="27">
        <f>AV128-AX128</f>
        <v>0</v>
      </c>
      <c r="BB128" s="17">
        <f>AV122</f>
        <v>0</v>
      </c>
      <c r="BD128" s="29">
        <f>BB128*0.5*AG128</f>
        <v>0</v>
      </c>
      <c r="BE128" s="27">
        <f>BB128-BD128</f>
        <v>0</v>
      </c>
      <c r="BH128" s="17">
        <f>BB122</f>
        <v>0</v>
      </c>
      <c r="BJ128" s="29">
        <f>BH128*0.5*AM128</f>
        <v>0</v>
      </c>
      <c r="BK128" s="27">
        <f>BH128-BJ128</f>
        <v>0</v>
      </c>
    </row>
    <row r="129" spans="1:63" x14ac:dyDescent="0.2">
      <c r="B129" s="64"/>
      <c r="C129" s="2">
        <v>0.06</v>
      </c>
      <c r="D129" s="1" t="s">
        <v>23</v>
      </c>
      <c r="E129" s="9"/>
      <c r="F129" s="9"/>
      <c r="G129" s="9"/>
      <c r="H129" s="9"/>
      <c r="I129" s="9"/>
      <c r="K129" s="9"/>
      <c r="L129" s="9"/>
      <c r="M129" s="9"/>
      <c r="N129" s="9"/>
      <c r="O129" s="9"/>
      <c r="Q129" s="9"/>
      <c r="R129" s="9"/>
      <c r="S129" s="9"/>
      <c r="T129" s="9"/>
      <c r="U129" s="9"/>
      <c r="W129" s="9"/>
      <c r="X129" s="9"/>
      <c r="Y129" s="9"/>
      <c r="Z129" s="9"/>
      <c r="AA129" s="9"/>
      <c r="AC129" s="9"/>
      <c r="AD129" s="9"/>
      <c r="AE129" s="9"/>
      <c r="AF129" s="9"/>
      <c r="AG129" s="9"/>
      <c r="AI129" s="9"/>
      <c r="AJ129" s="9"/>
      <c r="AK129" s="9"/>
      <c r="AL129" s="9"/>
      <c r="AM129" s="9"/>
      <c r="AP129" s="27"/>
      <c r="AR129" s="27"/>
      <c r="AS129" s="27">
        <f>AP129-AR129</f>
        <v>0</v>
      </c>
      <c r="AV129" s="27">
        <f>AP123</f>
        <v>0</v>
      </c>
      <c r="AX129" s="27"/>
      <c r="AY129" s="27">
        <f>AV129-AX129</f>
        <v>0</v>
      </c>
      <c r="BB129" s="27">
        <f>AV123</f>
        <v>0</v>
      </c>
      <c r="BD129" s="27"/>
      <c r="BE129" s="27">
        <f>BB129-BD129</f>
        <v>0</v>
      </c>
      <c r="BH129" s="27">
        <f>BB123</f>
        <v>0</v>
      </c>
      <c r="BJ129" s="27"/>
      <c r="BK129" s="27">
        <f>BH129-BJ129</f>
        <v>0</v>
      </c>
    </row>
    <row r="130" spans="1:63" x14ac:dyDescent="0.2">
      <c r="A130" s="19" t="s">
        <v>17</v>
      </c>
      <c r="B130" s="64"/>
      <c r="C130" s="2">
        <v>0.08</v>
      </c>
      <c r="D130" s="1">
        <v>47</v>
      </c>
      <c r="E130" s="10"/>
      <c r="F130" s="10"/>
      <c r="G130" s="10"/>
      <c r="H130" s="10"/>
      <c r="I130" s="10"/>
      <c r="K130" s="10"/>
      <c r="L130" s="10"/>
      <c r="M130" s="10"/>
      <c r="N130" s="10"/>
      <c r="O130" s="10"/>
      <c r="Q130" s="10"/>
      <c r="R130" s="10"/>
      <c r="S130" s="10"/>
      <c r="T130" s="10"/>
      <c r="U130" s="10"/>
      <c r="W130" s="10"/>
      <c r="X130" s="10"/>
      <c r="Y130" s="10"/>
      <c r="Z130" s="10"/>
      <c r="AA130" s="10"/>
      <c r="AC130" s="10"/>
      <c r="AD130" s="10"/>
      <c r="AE130" s="10"/>
      <c r="AF130" s="10"/>
      <c r="AG130" s="10"/>
      <c r="AI130" s="10"/>
      <c r="AJ130" s="10"/>
      <c r="AK130" s="10"/>
      <c r="AL130" s="10"/>
      <c r="AM130" s="10"/>
      <c r="AO130" s="7"/>
      <c r="AP130" s="28">
        <f>AJ124</f>
        <v>6923000</v>
      </c>
      <c r="AQ130" s="18">
        <f>AP130</f>
        <v>6923000</v>
      </c>
      <c r="AR130" s="28">
        <f>(AQ130*1*C130)</f>
        <v>553840</v>
      </c>
      <c r="AS130" s="28">
        <f>AP130-AR130</f>
        <v>6369160</v>
      </c>
      <c r="AU130" s="18">
        <f>AS130</f>
        <v>6369160</v>
      </c>
      <c r="AV130" s="28">
        <f>AP124</f>
        <v>0</v>
      </c>
      <c r="AW130" s="7"/>
      <c r="AX130" s="28">
        <f>AU130*C130</f>
        <v>509532.8</v>
      </c>
      <c r="AY130" s="28">
        <f>AU130-AX130</f>
        <v>5859627.2000000002</v>
      </c>
      <c r="BA130" s="18">
        <f>AY130</f>
        <v>5859627.2000000002</v>
      </c>
      <c r="BB130" s="28">
        <f>AV124</f>
        <v>0</v>
      </c>
      <c r="BC130" s="7"/>
      <c r="BD130" s="28">
        <f>BA130*C130</f>
        <v>468770.17600000004</v>
      </c>
      <c r="BE130" s="28">
        <f>BA130-BD130</f>
        <v>5390857.0240000002</v>
      </c>
      <c r="BG130" s="18">
        <f>BE130</f>
        <v>5390857.0240000002</v>
      </c>
      <c r="BH130" s="28">
        <f>BB124</f>
        <v>0</v>
      </c>
      <c r="BI130" s="7"/>
      <c r="BJ130" s="28">
        <f>BG130*C130</f>
        <v>431268.56192000001</v>
      </c>
      <c r="BK130" s="28">
        <f>BG130-BJ130</f>
        <v>4959588.46208</v>
      </c>
    </row>
    <row r="131" spans="1:63" x14ac:dyDescent="0.2">
      <c r="B131" s="64"/>
      <c r="E131" s="3">
        <f>SUM(E128:E130)</f>
        <v>0</v>
      </c>
      <c r="F131" s="3">
        <f>SUM(F128:F130)</f>
        <v>0</v>
      </c>
      <c r="H131" s="3">
        <f>SUM(H128:H130)</f>
        <v>0</v>
      </c>
      <c r="I131" s="3">
        <f>SUM(I128:I130)</f>
        <v>0</v>
      </c>
      <c r="K131" s="3">
        <f>SUM(K128:K130)</f>
        <v>0</v>
      </c>
      <c r="L131" s="3">
        <f>SUM(L128:L130)</f>
        <v>0</v>
      </c>
      <c r="N131" s="3">
        <f>SUM(N128:N130)</f>
        <v>0</v>
      </c>
      <c r="O131" s="3">
        <f>SUM(O128:O130)</f>
        <v>0</v>
      </c>
      <c r="Q131" s="3">
        <f>SUM(Q128:Q130)</f>
        <v>0</v>
      </c>
      <c r="R131" s="11">
        <f>SUM(R128:R130)</f>
        <v>0</v>
      </c>
      <c r="S131" s="11"/>
      <c r="T131" s="11">
        <f>SUM(T128:T130)</f>
        <v>0</v>
      </c>
      <c r="U131" s="11">
        <f>SUM(U128:U130)</f>
        <v>0</v>
      </c>
      <c r="V131" s="11"/>
      <c r="W131" s="3">
        <f>SUM(W128:W130)</f>
        <v>0</v>
      </c>
      <c r="X131" s="11">
        <f>SUM(X128:X130)</f>
        <v>0</v>
      </c>
      <c r="Y131" s="11"/>
      <c r="Z131" s="11">
        <f>SUM(Z128:Z130)</f>
        <v>0</v>
      </c>
      <c r="AA131" s="11">
        <f>SUM(AA128:AA130)</f>
        <v>0</v>
      </c>
      <c r="AB131" s="11"/>
      <c r="AC131" s="3">
        <f>SUM(AC128:AC130)</f>
        <v>0</v>
      </c>
      <c r="AD131" s="11">
        <f>SUM(AD128:AD130)</f>
        <v>0</v>
      </c>
      <c r="AE131" s="11"/>
      <c r="AF131" s="11">
        <f>SUM(AF128:AF130)</f>
        <v>0</v>
      </c>
      <c r="AG131" s="11">
        <f>SUM(AG128:AG130)</f>
        <v>0</v>
      </c>
      <c r="AH131" s="32"/>
      <c r="AI131" s="3">
        <f>SUM(AI128:AI130)</f>
        <v>0</v>
      </c>
      <c r="AJ131" s="11">
        <f>SUM(AJ128:AJ130)</f>
        <v>0</v>
      </c>
      <c r="AK131" s="11"/>
      <c r="AL131" s="11">
        <f>SUM(AL128:AL130)</f>
        <v>0</v>
      </c>
      <c r="AM131" s="11">
        <f>SUM(AM128:AM130)</f>
        <v>0</v>
      </c>
      <c r="AN131" s="11"/>
      <c r="AO131" s="3">
        <f>SUM(AO128:AO130)</f>
        <v>0</v>
      </c>
      <c r="AP131" s="11">
        <f>SUM(AP128:AP130)</f>
        <v>6923000</v>
      </c>
      <c r="AQ131" s="11"/>
      <c r="AR131" s="11">
        <f>SUM(AR128:AR130)</f>
        <v>553840</v>
      </c>
      <c r="AS131" s="11">
        <f>SUM(AS128:AS130)</f>
        <v>6369160</v>
      </c>
      <c r="AT131" s="11"/>
      <c r="AU131" s="11">
        <f>SUM(AU128:AU130)</f>
        <v>6369160</v>
      </c>
      <c r="AV131" s="11">
        <f>SUM(AV128:AV130)</f>
        <v>0</v>
      </c>
      <c r="AW131" s="11"/>
      <c r="AX131" s="11">
        <f>SUM(AX128:AX130)</f>
        <v>509532.8</v>
      </c>
      <c r="AY131" s="11">
        <f>SUM(AY128:AY130)</f>
        <v>5859627.2000000002</v>
      </c>
      <c r="AZ131" s="11"/>
      <c r="BA131" s="11">
        <f>SUM(BA128:BA130)</f>
        <v>5859627.2000000002</v>
      </c>
      <c r="BB131" s="11">
        <f>SUM(BB128:BB130)</f>
        <v>0</v>
      </c>
      <c r="BC131" s="11"/>
      <c r="BD131" s="11">
        <f>SUM(BD128:BD130)</f>
        <v>468770.17600000004</v>
      </c>
      <c r="BE131" s="11">
        <f>SUM(BE128:BE130)</f>
        <v>5390857.0240000002</v>
      </c>
      <c r="BF131" s="11"/>
      <c r="BG131" s="11">
        <f>SUM(BG128:BG130)</f>
        <v>5390857.0240000002</v>
      </c>
      <c r="BH131" s="11">
        <f>SUM(BH128:BH130)</f>
        <v>0</v>
      </c>
      <c r="BI131" s="11"/>
      <c r="BJ131" s="11">
        <f>SUM(BJ128:BJ130)</f>
        <v>431268.56192000001</v>
      </c>
      <c r="BK131" s="11">
        <f>SUM(BK128:BK130)</f>
        <v>4959588.46208</v>
      </c>
    </row>
    <row r="132" spans="1:63" x14ac:dyDescent="0.2">
      <c r="B132" s="25"/>
      <c r="R132" s="11"/>
      <c r="S132" s="11"/>
      <c r="T132" s="11"/>
      <c r="U132" s="11"/>
      <c r="V132" s="11"/>
      <c r="X132" s="11"/>
      <c r="Y132" s="11"/>
      <c r="Z132" s="11"/>
      <c r="AA132" s="11"/>
      <c r="AB132" s="11"/>
      <c r="AD132" s="11"/>
      <c r="AE132" s="11"/>
      <c r="AF132" s="11"/>
      <c r="AG132" s="11"/>
      <c r="AH132" s="32"/>
      <c r="AJ132" s="11"/>
      <c r="AK132" s="11"/>
      <c r="AL132" s="11"/>
      <c r="AM132" s="11"/>
      <c r="AN132" s="11"/>
      <c r="AP132" s="11"/>
      <c r="AQ132" s="11"/>
      <c r="AR132" s="11"/>
      <c r="AS132" s="11"/>
      <c r="AT132" s="11"/>
      <c r="AV132" s="11"/>
      <c r="AW132" s="11"/>
      <c r="AX132" s="11"/>
      <c r="AY132" s="11"/>
      <c r="AZ132" s="11"/>
      <c r="BB132" s="11"/>
      <c r="BC132" s="11"/>
      <c r="BD132" s="11"/>
      <c r="BE132" s="11"/>
      <c r="BF132" s="11"/>
      <c r="BH132" s="11"/>
      <c r="BI132" s="11"/>
      <c r="BJ132" s="11"/>
      <c r="BK132" s="11"/>
    </row>
    <row r="133" spans="1:63" x14ac:dyDescent="0.2">
      <c r="B133" s="64" t="s">
        <v>39</v>
      </c>
      <c r="E133" s="63">
        <v>2018</v>
      </c>
      <c r="F133" s="63"/>
      <c r="G133" s="63"/>
      <c r="H133" s="63"/>
      <c r="I133" s="63"/>
      <c r="K133" s="63">
        <v>2019</v>
      </c>
      <c r="L133" s="63"/>
      <c r="M133" s="63"/>
      <c r="N133" s="63"/>
      <c r="O133" s="63"/>
      <c r="P133" s="4"/>
      <c r="Q133" s="63">
        <v>2020</v>
      </c>
      <c r="R133" s="63"/>
      <c r="S133" s="63"/>
      <c r="T133" s="63"/>
      <c r="U133" s="63"/>
      <c r="V133" s="4"/>
      <c r="W133" s="63">
        <v>2021</v>
      </c>
      <c r="X133" s="63"/>
      <c r="Y133" s="63"/>
      <c r="Z133" s="63"/>
      <c r="AA133" s="63"/>
      <c r="AB133" s="4"/>
      <c r="AC133" s="63">
        <v>2022</v>
      </c>
      <c r="AD133" s="63"/>
      <c r="AE133" s="63"/>
      <c r="AF133" s="63"/>
      <c r="AG133" s="63"/>
      <c r="AH133" s="30"/>
      <c r="AI133" s="63">
        <f>AI126</f>
        <v>2023</v>
      </c>
      <c r="AJ133" s="63"/>
      <c r="AK133" s="63"/>
      <c r="AL133" s="63"/>
      <c r="AM133" s="63"/>
      <c r="AN133" s="4"/>
      <c r="AO133" s="63">
        <f>AO$3</f>
        <v>2024</v>
      </c>
      <c r="AP133" s="63"/>
      <c r="AQ133" s="63"/>
      <c r="AR133" s="63"/>
      <c r="AS133" s="63"/>
      <c r="AT133" s="4"/>
      <c r="AU133" s="63">
        <f>AU$3</f>
        <v>2025</v>
      </c>
      <c r="AV133" s="63"/>
      <c r="AW133" s="63"/>
      <c r="AX133" s="63"/>
      <c r="AY133" s="63"/>
      <c r="AZ133" s="4"/>
      <c r="BA133" s="63">
        <f>BA$3</f>
        <v>2026</v>
      </c>
      <c r="BB133" s="63"/>
      <c r="BC133" s="63"/>
      <c r="BD133" s="63"/>
      <c r="BE133" s="63"/>
      <c r="BF133" s="4"/>
      <c r="BG133" s="63">
        <f>BG$3</f>
        <v>2027</v>
      </c>
      <c r="BH133" s="63"/>
      <c r="BI133" s="63"/>
      <c r="BJ133" s="63"/>
      <c r="BK133" s="63"/>
    </row>
    <row r="134" spans="1:63" x14ac:dyDescent="0.2">
      <c r="B134" s="64"/>
      <c r="C134" s="8"/>
      <c r="D134" s="3" t="s">
        <v>1</v>
      </c>
      <c r="E134" s="3" t="s">
        <v>3</v>
      </c>
      <c r="F134" s="5" t="s">
        <v>2</v>
      </c>
      <c r="G134" s="5" t="s">
        <v>11</v>
      </c>
      <c r="H134" s="3" t="s">
        <v>4</v>
      </c>
      <c r="I134" s="3" t="s">
        <v>5</v>
      </c>
      <c r="K134" s="3" t="s">
        <v>3</v>
      </c>
      <c r="L134" s="5" t="s">
        <v>2</v>
      </c>
      <c r="M134" s="5" t="s">
        <v>11</v>
      </c>
      <c r="N134" s="3" t="s">
        <v>4</v>
      </c>
      <c r="O134" s="3" t="s">
        <v>5</v>
      </c>
      <c r="Q134" s="3" t="s">
        <v>3</v>
      </c>
      <c r="R134" s="5" t="s">
        <v>2</v>
      </c>
      <c r="S134" s="5" t="s">
        <v>11</v>
      </c>
      <c r="T134" s="3" t="s">
        <v>4</v>
      </c>
      <c r="U134" s="3" t="s">
        <v>5</v>
      </c>
      <c r="W134" s="3" t="s">
        <v>3</v>
      </c>
      <c r="X134" s="5" t="s">
        <v>2</v>
      </c>
      <c r="Y134" s="5" t="s">
        <v>11</v>
      </c>
      <c r="Z134" s="3" t="s">
        <v>4</v>
      </c>
      <c r="AA134" s="3" t="s">
        <v>5</v>
      </c>
      <c r="AC134" s="3" t="s">
        <v>3</v>
      </c>
      <c r="AD134" s="5" t="s">
        <v>2</v>
      </c>
      <c r="AE134" s="5" t="s">
        <v>11</v>
      </c>
      <c r="AF134" s="3" t="s">
        <v>4</v>
      </c>
      <c r="AG134" s="3" t="s">
        <v>5</v>
      </c>
      <c r="AI134" s="3" t="s">
        <v>3</v>
      </c>
      <c r="AJ134" s="5" t="s">
        <v>2</v>
      </c>
      <c r="AK134" s="5" t="s">
        <v>11</v>
      </c>
      <c r="AL134" s="3" t="s">
        <v>4</v>
      </c>
      <c r="AM134" s="3" t="s">
        <v>5</v>
      </c>
      <c r="AO134" s="3" t="s">
        <v>3</v>
      </c>
      <c r="AP134" s="5" t="s">
        <v>2</v>
      </c>
      <c r="AQ134" s="5" t="s">
        <v>11</v>
      </c>
      <c r="AR134" s="3" t="s">
        <v>4</v>
      </c>
      <c r="AS134" s="3" t="s">
        <v>5</v>
      </c>
      <c r="AU134" s="3" t="s">
        <v>3</v>
      </c>
      <c r="AV134" s="5" t="s">
        <v>2</v>
      </c>
      <c r="AW134" s="5" t="s">
        <v>11</v>
      </c>
      <c r="AX134" s="3" t="s">
        <v>4</v>
      </c>
      <c r="AY134" s="3" t="s">
        <v>5</v>
      </c>
      <c r="BA134" s="3" t="s">
        <v>3</v>
      </c>
      <c r="BB134" s="5" t="s">
        <v>2</v>
      </c>
      <c r="BC134" s="5" t="s">
        <v>11</v>
      </c>
      <c r="BD134" s="3" t="s">
        <v>4</v>
      </c>
      <c r="BE134" s="3" t="s">
        <v>5</v>
      </c>
      <c r="BG134" s="3" t="s">
        <v>3</v>
      </c>
      <c r="BH134" s="5" t="s">
        <v>2</v>
      </c>
      <c r="BI134" s="5" t="s">
        <v>11</v>
      </c>
      <c r="BJ134" s="3" t="s">
        <v>4</v>
      </c>
      <c r="BK134" s="3" t="s">
        <v>5</v>
      </c>
    </row>
    <row r="135" spans="1:63" x14ac:dyDescent="0.2">
      <c r="B135" s="64"/>
      <c r="C135" s="2">
        <v>0.04</v>
      </c>
      <c r="D135" s="1">
        <v>1</v>
      </c>
      <c r="E135" s="9"/>
      <c r="F135" s="9"/>
      <c r="G135" s="9"/>
      <c r="H135" s="9"/>
      <c r="I135" s="9"/>
      <c r="K135" s="9"/>
      <c r="L135" s="9"/>
      <c r="M135" s="9"/>
      <c r="N135" s="9"/>
      <c r="O135" s="9"/>
      <c r="Q135" s="9"/>
      <c r="R135" s="9"/>
      <c r="S135" s="9"/>
      <c r="T135" s="9"/>
      <c r="U135" s="9"/>
      <c r="W135" s="9"/>
      <c r="X135" s="9"/>
      <c r="Y135" s="9"/>
      <c r="Z135" s="9"/>
      <c r="AA135" s="9"/>
      <c r="AC135" s="9"/>
      <c r="AD135" s="9"/>
      <c r="AE135" s="9"/>
      <c r="AF135" s="9"/>
      <c r="AG135" s="9"/>
      <c r="AI135" s="9"/>
      <c r="AJ135" s="9"/>
      <c r="AK135" s="9"/>
      <c r="AL135" s="9"/>
      <c r="AM135" s="9"/>
      <c r="AO135" s="9"/>
      <c r="AP135" s="9"/>
      <c r="AQ135" s="9"/>
      <c r="AR135" s="9"/>
      <c r="AS135" s="9"/>
      <c r="AV135" s="17">
        <f>AP129</f>
        <v>0</v>
      </c>
      <c r="AX135" s="29">
        <f>AV135*0.5*AA135</f>
        <v>0</v>
      </c>
      <c r="AY135" s="27">
        <f>AV135-AX135</f>
        <v>0</v>
      </c>
      <c r="BB135" s="17">
        <f>AV129</f>
        <v>0</v>
      </c>
      <c r="BD135" s="29">
        <f>BB135*0.5*AG135</f>
        <v>0</v>
      </c>
      <c r="BE135" s="27">
        <f>BB135-BD135</f>
        <v>0</v>
      </c>
      <c r="BH135" s="17">
        <f>BB129</f>
        <v>0</v>
      </c>
      <c r="BJ135" s="29">
        <f>BH135*0.5*AM135</f>
        <v>0</v>
      </c>
      <c r="BK135" s="27">
        <f>BH135-BJ135</f>
        <v>0</v>
      </c>
    </row>
    <row r="136" spans="1:63" x14ac:dyDescent="0.2">
      <c r="B136" s="64"/>
      <c r="C136" s="2">
        <v>0.06</v>
      </c>
      <c r="D136" s="1" t="s">
        <v>23</v>
      </c>
      <c r="E136" s="9"/>
      <c r="F136" s="9"/>
      <c r="G136" s="9"/>
      <c r="H136" s="9"/>
      <c r="I136" s="9"/>
      <c r="K136" s="9"/>
      <c r="L136" s="9"/>
      <c r="M136" s="9"/>
      <c r="N136" s="9"/>
      <c r="O136" s="9"/>
      <c r="Q136" s="9"/>
      <c r="R136" s="9"/>
      <c r="S136" s="9"/>
      <c r="T136" s="9"/>
      <c r="U136" s="9"/>
      <c r="W136" s="9"/>
      <c r="X136" s="9"/>
      <c r="Y136" s="9"/>
      <c r="Z136" s="9"/>
      <c r="AA136" s="9"/>
      <c r="AC136" s="9"/>
      <c r="AD136" s="9"/>
      <c r="AE136" s="9"/>
      <c r="AF136" s="9"/>
      <c r="AG136" s="9"/>
      <c r="AI136" s="9"/>
      <c r="AJ136" s="9"/>
      <c r="AK136" s="9"/>
      <c r="AL136" s="9"/>
      <c r="AM136" s="9"/>
      <c r="AO136" s="9"/>
      <c r="AP136" s="9"/>
      <c r="AQ136" s="9"/>
      <c r="AR136" s="9"/>
      <c r="AS136" s="9"/>
      <c r="AV136" s="27"/>
      <c r="AX136" s="27"/>
      <c r="AY136" s="27">
        <f>AV136-AX136</f>
        <v>0</v>
      </c>
      <c r="BB136" s="27">
        <f>AV130</f>
        <v>0</v>
      </c>
      <c r="BD136" s="27"/>
      <c r="BE136" s="27">
        <f>BB136-BD136</f>
        <v>0</v>
      </c>
      <c r="BH136" s="27">
        <f>BB130</f>
        <v>0</v>
      </c>
      <c r="BJ136" s="27"/>
      <c r="BK136" s="27">
        <f>BH136-BJ136</f>
        <v>0</v>
      </c>
    </row>
    <row r="137" spans="1:63" x14ac:dyDescent="0.2">
      <c r="B137" s="64"/>
      <c r="C137" s="2">
        <v>0.08</v>
      </c>
      <c r="D137" s="1">
        <v>47</v>
      </c>
      <c r="E137" s="10"/>
      <c r="F137" s="10"/>
      <c r="G137" s="10"/>
      <c r="H137" s="10"/>
      <c r="I137" s="10"/>
      <c r="K137" s="10"/>
      <c r="L137" s="10"/>
      <c r="M137" s="10"/>
      <c r="N137" s="10"/>
      <c r="O137" s="10"/>
      <c r="Q137" s="10"/>
      <c r="R137" s="10"/>
      <c r="S137" s="10"/>
      <c r="T137" s="10"/>
      <c r="U137" s="10"/>
      <c r="W137" s="10"/>
      <c r="X137" s="10"/>
      <c r="Y137" s="10"/>
      <c r="Z137" s="10"/>
      <c r="AA137" s="10"/>
      <c r="AC137" s="10"/>
      <c r="AD137" s="10"/>
      <c r="AE137" s="10"/>
      <c r="AF137" s="10"/>
      <c r="AG137" s="10"/>
      <c r="AI137" s="10"/>
      <c r="AJ137" s="10"/>
      <c r="AK137" s="10"/>
      <c r="AL137" s="10"/>
      <c r="AM137" s="10"/>
      <c r="AO137" s="10"/>
      <c r="AP137" s="10"/>
      <c r="AQ137" s="10"/>
      <c r="AR137" s="10"/>
      <c r="AS137" s="10"/>
      <c r="AU137" s="7"/>
      <c r="AV137" s="28">
        <f>AP131</f>
        <v>6923000</v>
      </c>
      <c r="AW137" s="7"/>
      <c r="AX137" s="28">
        <f>AV137*1*C137</f>
        <v>553840</v>
      </c>
      <c r="AY137" s="28">
        <f>AV137-AX137</f>
        <v>6369160</v>
      </c>
      <c r="BA137" s="18">
        <f>AY137</f>
        <v>6369160</v>
      </c>
      <c r="BB137" s="28">
        <f>AV131</f>
        <v>0</v>
      </c>
      <c r="BC137" s="7"/>
      <c r="BD137" s="28">
        <f>BA137*C137</f>
        <v>509532.8</v>
      </c>
      <c r="BE137" s="28">
        <f>BA137-BD137</f>
        <v>5859627.2000000002</v>
      </c>
      <c r="BG137" s="18">
        <f>BE137</f>
        <v>5859627.2000000002</v>
      </c>
      <c r="BH137" s="28">
        <f>BB131</f>
        <v>0</v>
      </c>
      <c r="BI137" s="7"/>
      <c r="BJ137" s="28">
        <f>BG137*C137</f>
        <v>468770.17600000004</v>
      </c>
      <c r="BK137" s="28">
        <f>BG137-BJ137</f>
        <v>5390857.0240000002</v>
      </c>
    </row>
    <row r="138" spans="1:63" x14ac:dyDescent="0.2">
      <c r="B138" s="64"/>
      <c r="E138" s="3">
        <f>SUM(E135:E137)</f>
        <v>0</v>
      </c>
      <c r="F138" s="3">
        <f>SUM(F135:F137)</f>
        <v>0</v>
      </c>
      <c r="H138" s="3">
        <f>SUM(H135:H137)</f>
        <v>0</v>
      </c>
      <c r="I138" s="3">
        <f>SUM(I135:I137)</f>
        <v>0</v>
      </c>
      <c r="K138" s="3">
        <f>SUM(K135:K137)</f>
        <v>0</v>
      </c>
      <c r="L138" s="3">
        <f>SUM(L135:L137)</f>
        <v>0</v>
      </c>
      <c r="N138" s="3">
        <f>SUM(N135:N137)</f>
        <v>0</v>
      </c>
      <c r="O138" s="3">
        <f>SUM(O135:O137)</f>
        <v>0</v>
      </c>
      <c r="Q138" s="3">
        <f>SUM(Q135:Q137)</f>
        <v>0</v>
      </c>
      <c r="R138" s="11">
        <f>SUM(R135:R137)</f>
        <v>0</v>
      </c>
      <c r="S138" s="11"/>
      <c r="T138" s="11">
        <f>SUM(T135:T137)</f>
        <v>0</v>
      </c>
      <c r="U138" s="11">
        <f>SUM(U135:U137)</f>
        <v>0</v>
      </c>
      <c r="V138" s="11"/>
      <c r="W138" s="3">
        <f>SUM(W135:W137)</f>
        <v>0</v>
      </c>
      <c r="X138" s="11">
        <f>SUM(X135:X137)</f>
        <v>0</v>
      </c>
      <c r="Y138" s="11"/>
      <c r="Z138" s="11">
        <f>SUM(Z135:Z137)</f>
        <v>0</v>
      </c>
      <c r="AA138" s="11">
        <f>SUM(AA135:AA137)</f>
        <v>0</v>
      </c>
      <c r="AB138" s="11"/>
      <c r="AC138" s="3">
        <f>SUM(AC135:AC137)</f>
        <v>0</v>
      </c>
      <c r="AD138" s="11">
        <f>SUM(AD135:AD137)</f>
        <v>0</v>
      </c>
      <c r="AE138" s="11"/>
      <c r="AF138" s="11">
        <f>SUM(AF135:AF137)</f>
        <v>0</v>
      </c>
      <c r="AG138" s="11">
        <f>SUM(AG135:AG137)</f>
        <v>0</v>
      </c>
      <c r="AH138" s="32"/>
      <c r="AI138" s="3">
        <f>SUM(AI135:AI137)</f>
        <v>0</v>
      </c>
      <c r="AJ138" s="11">
        <f>SUM(AJ135:AJ137)</f>
        <v>0</v>
      </c>
      <c r="AK138" s="11"/>
      <c r="AL138" s="11">
        <f>SUM(AL135:AL137)</f>
        <v>0</v>
      </c>
      <c r="AM138" s="11">
        <f>SUM(AM135:AM137)</f>
        <v>0</v>
      </c>
      <c r="AN138" s="11"/>
      <c r="AO138" s="3">
        <f>SUM(AO135:AO137)</f>
        <v>0</v>
      </c>
      <c r="AP138" s="11">
        <f>SUM(AP135:AP137)</f>
        <v>0</v>
      </c>
      <c r="AQ138" s="11"/>
      <c r="AR138" s="11">
        <f>SUM(AR135:AR137)</f>
        <v>0</v>
      </c>
      <c r="AS138" s="11">
        <f>SUM(AS135:AS137)</f>
        <v>0</v>
      </c>
      <c r="AT138" s="11"/>
      <c r="AU138" s="3">
        <f>SUM(AU135:AU137)</f>
        <v>0</v>
      </c>
      <c r="AV138" s="11">
        <f>SUM(AV135:AV137)</f>
        <v>6923000</v>
      </c>
      <c r="AW138" s="11"/>
      <c r="AX138" s="11">
        <f>SUM(AX135:AX137)</f>
        <v>553840</v>
      </c>
      <c r="AY138" s="11">
        <f>SUM(AY135:AY137)</f>
        <v>6369160</v>
      </c>
      <c r="AZ138" s="11"/>
      <c r="BA138" s="11">
        <f>SUM(BA135:BA137)</f>
        <v>6369160</v>
      </c>
      <c r="BB138" s="11">
        <f>SUM(BB135:BB137)</f>
        <v>0</v>
      </c>
      <c r="BC138" s="11"/>
      <c r="BD138" s="11">
        <f>SUM(BD135:BD137)</f>
        <v>509532.8</v>
      </c>
      <c r="BE138" s="11">
        <f>SUM(BE135:BE137)</f>
        <v>5859627.2000000002</v>
      </c>
      <c r="BF138" s="11"/>
      <c r="BG138" s="11">
        <f>SUM(BG135:BG137)</f>
        <v>5859627.2000000002</v>
      </c>
      <c r="BH138" s="11">
        <f>SUM(BH135:BH137)</f>
        <v>0</v>
      </c>
      <c r="BI138" s="11"/>
      <c r="BJ138" s="11">
        <f>SUM(BJ135:BJ137)</f>
        <v>468770.17600000004</v>
      </c>
      <c r="BK138" s="11">
        <f>SUM(BK135:BK137)</f>
        <v>5390857.0240000002</v>
      </c>
    </row>
    <row r="139" spans="1:63" x14ac:dyDescent="0.2">
      <c r="B139" s="25"/>
      <c r="R139" s="11"/>
      <c r="S139" s="11"/>
      <c r="T139" s="11"/>
      <c r="U139" s="11"/>
      <c r="V139" s="11"/>
      <c r="X139" s="11"/>
      <c r="Y139" s="11"/>
      <c r="Z139" s="11"/>
      <c r="AA139" s="11"/>
      <c r="AB139" s="11"/>
      <c r="AD139" s="11"/>
      <c r="AE139" s="11"/>
      <c r="AF139" s="11"/>
      <c r="AG139" s="11"/>
      <c r="AH139" s="32"/>
      <c r="AJ139" s="11"/>
      <c r="AK139" s="11"/>
      <c r="AL139" s="11"/>
      <c r="AM139" s="11"/>
      <c r="AN139" s="11"/>
      <c r="AP139" s="11"/>
      <c r="AQ139" s="11"/>
      <c r="AR139" s="11"/>
      <c r="AS139" s="11"/>
      <c r="AT139" s="11"/>
      <c r="AV139" s="11"/>
      <c r="AW139" s="11"/>
      <c r="AX139" s="11"/>
      <c r="AY139" s="11"/>
      <c r="AZ139" s="11"/>
      <c r="BB139" s="11"/>
      <c r="BC139" s="11"/>
      <c r="BD139" s="11"/>
      <c r="BE139" s="11"/>
      <c r="BF139" s="11"/>
      <c r="BH139" s="11"/>
      <c r="BI139" s="11"/>
      <c r="BJ139" s="11"/>
      <c r="BK139" s="11"/>
    </row>
    <row r="140" spans="1:63" x14ac:dyDescent="0.2">
      <c r="B140" s="64" t="s">
        <v>40</v>
      </c>
      <c r="E140" s="63">
        <v>2018</v>
      </c>
      <c r="F140" s="63"/>
      <c r="G140" s="63"/>
      <c r="H140" s="63"/>
      <c r="I140" s="63"/>
      <c r="K140" s="63">
        <v>2019</v>
      </c>
      <c r="L140" s="63"/>
      <c r="M140" s="63"/>
      <c r="N140" s="63"/>
      <c r="O140" s="63"/>
      <c r="P140" s="4"/>
      <c r="Q140" s="63">
        <v>2020</v>
      </c>
      <c r="R140" s="63"/>
      <c r="S140" s="63"/>
      <c r="T140" s="63"/>
      <c r="U140" s="63"/>
      <c r="V140" s="4"/>
      <c r="W140" s="63">
        <v>2021</v>
      </c>
      <c r="X140" s="63"/>
      <c r="Y140" s="63"/>
      <c r="Z140" s="63"/>
      <c r="AA140" s="63"/>
      <c r="AB140" s="4"/>
      <c r="AC140" s="63">
        <v>2022</v>
      </c>
      <c r="AD140" s="63"/>
      <c r="AE140" s="63"/>
      <c r="AF140" s="63"/>
      <c r="AG140" s="63"/>
      <c r="AH140" s="30"/>
      <c r="AI140" s="63">
        <f>AI133</f>
        <v>2023</v>
      </c>
      <c r="AJ140" s="63"/>
      <c r="AK140" s="63"/>
      <c r="AL140" s="63"/>
      <c r="AM140" s="63"/>
      <c r="AN140" s="4"/>
      <c r="AO140" s="63">
        <f>AO$3</f>
        <v>2024</v>
      </c>
      <c r="AP140" s="63"/>
      <c r="AQ140" s="63"/>
      <c r="AR140" s="63"/>
      <c r="AS140" s="63"/>
      <c r="AT140" s="4"/>
      <c r="AU140" s="63">
        <f>AU$3</f>
        <v>2025</v>
      </c>
      <c r="AV140" s="63"/>
      <c r="AW140" s="63"/>
      <c r="AX140" s="63"/>
      <c r="AY140" s="63"/>
      <c r="AZ140" s="4"/>
      <c r="BA140" s="63">
        <f>BA$3</f>
        <v>2026</v>
      </c>
      <c r="BB140" s="63"/>
      <c r="BC140" s="63"/>
      <c r="BD140" s="63"/>
      <c r="BE140" s="63"/>
      <c r="BF140" s="4"/>
      <c r="BG140" s="63">
        <f>BG$3</f>
        <v>2027</v>
      </c>
      <c r="BH140" s="63"/>
      <c r="BI140" s="63"/>
      <c r="BJ140" s="63"/>
      <c r="BK140" s="63"/>
    </row>
    <row r="141" spans="1:63" x14ac:dyDescent="0.2">
      <c r="B141" s="64"/>
      <c r="C141" s="8"/>
      <c r="D141" s="3" t="s">
        <v>1</v>
      </c>
      <c r="E141" s="3" t="s">
        <v>3</v>
      </c>
      <c r="F141" s="5" t="s">
        <v>2</v>
      </c>
      <c r="G141" s="5" t="s">
        <v>11</v>
      </c>
      <c r="H141" s="3" t="s">
        <v>4</v>
      </c>
      <c r="I141" s="3" t="s">
        <v>5</v>
      </c>
      <c r="K141" s="3" t="s">
        <v>3</v>
      </c>
      <c r="L141" s="5" t="s">
        <v>2</v>
      </c>
      <c r="M141" s="5" t="s">
        <v>11</v>
      </c>
      <c r="N141" s="3" t="s">
        <v>4</v>
      </c>
      <c r="O141" s="3" t="s">
        <v>5</v>
      </c>
      <c r="Q141" s="3" t="s">
        <v>3</v>
      </c>
      <c r="R141" s="5" t="s">
        <v>2</v>
      </c>
      <c r="S141" s="5" t="s">
        <v>11</v>
      </c>
      <c r="T141" s="3" t="s">
        <v>4</v>
      </c>
      <c r="U141" s="3" t="s">
        <v>5</v>
      </c>
      <c r="W141" s="3" t="s">
        <v>3</v>
      </c>
      <c r="X141" s="5" t="s">
        <v>2</v>
      </c>
      <c r="Y141" s="5" t="s">
        <v>11</v>
      </c>
      <c r="Z141" s="3" t="s">
        <v>4</v>
      </c>
      <c r="AA141" s="3" t="s">
        <v>5</v>
      </c>
      <c r="AC141" s="3" t="s">
        <v>3</v>
      </c>
      <c r="AD141" s="5" t="s">
        <v>2</v>
      </c>
      <c r="AE141" s="5" t="s">
        <v>11</v>
      </c>
      <c r="AF141" s="3" t="s">
        <v>4</v>
      </c>
      <c r="AG141" s="3" t="s">
        <v>5</v>
      </c>
      <c r="AI141" s="3" t="s">
        <v>3</v>
      </c>
      <c r="AJ141" s="5" t="s">
        <v>2</v>
      </c>
      <c r="AK141" s="5" t="s">
        <v>11</v>
      </c>
      <c r="AL141" s="3" t="s">
        <v>4</v>
      </c>
      <c r="AM141" s="3" t="s">
        <v>5</v>
      </c>
      <c r="AO141" s="3" t="s">
        <v>3</v>
      </c>
      <c r="AP141" s="5" t="s">
        <v>2</v>
      </c>
      <c r="AQ141" s="5" t="s">
        <v>11</v>
      </c>
      <c r="AR141" s="3" t="s">
        <v>4</v>
      </c>
      <c r="AS141" s="3" t="s">
        <v>5</v>
      </c>
      <c r="AU141" s="3" t="s">
        <v>3</v>
      </c>
      <c r="AV141" s="5" t="s">
        <v>2</v>
      </c>
      <c r="AW141" s="5" t="s">
        <v>11</v>
      </c>
      <c r="AX141" s="3" t="s">
        <v>4</v>
      </c>
      <c r="AY141" s="3" t="s">
        <v>5</v>
      </c>
      <c r="BA141" s="3" t="s">
        <v>3</v>
      </c>
      <c r="BB141" s="5" t="s">
        <v>2</v>
      </c>
      <c r="BC141" s="5" t="s">
        <v>11</v>
      </c>
      <c r="BD141" s="3" t="s">
        <v>4</v>
      </c>
      <c r="BE141" s="3" t="s">
        <v>5</v>
      </c>
      <c r="BG141" s="3" t="s">
        <v>3</v>
      </c>
      <c r="BH141" s="5" t="s">
        <v>2</v>
      </c>
      <c r="BI141" s="5" t="s">
        <v>11</v>
      </c>
      <c r="BJ141" s="3" t="s">
        <v>4</v>
      </c>
      <c r="BK141" s="3" t="s">
        <v>5</v>
      </c>
    </row>
    <row r="142" spans="1:63" x14ac:dyDescent="0.2">
      <c r="B142" s="64"/>
      <c r="C142" s="2">
        <v>0.04</v>
      </c>
      <c r="D142" s="1">
        <v>1</v>
      </c>
      <c r="E142" s="9"/>
      <c r="F142" s="9"/>
      <c r="G142" s="9"/>
      <c r="H142" s="9"/>
      <c r="I142" s="9"/>
      <c r="K142" s="9"/>
      <c r="L142" s="9"/>
      <c r="M142" s="9"/>
      <c r="N142" s="9"/>
      <c r="O142" s="9"/>
      <c r="Q142" s="9"/>
      <c r="R142" s="9"/>
      <c r="S142" s="9"/>
      <c r="T142" s="9"/>
      <c r="U142" s="9"/>
      <c r="W142" s="9"/>
      <c r="X142" s="9"/>
      <c r="Y142" s="9"/>
      <c r="Z142" s="9"/>
      <c r="AA142" s="9"/>
      <c r="AC142" s="9"/>
      <c r="AD142" s="9"/>
      <c r="AE142" s="9"/>
      <c r="AF142" s="9"/>
      <c r="AG142" s="9"/>
      <c r="AI142" s="9"/>
      <c r="AJ142" s="9"/>
      <c r="AK142" s="9"/>
      <c r="AL142" s="9"/>
      <c r="AM142" s="9"/>
      <c r="AO142" s="9"/>
      <c r="AP142" s="9"/>
      <c r="AQ142" s="9"/>
      <c r="AR142" s="9"/>
      <c r="AS142" s="9"/>
      <c r="AU142" s="9"/>
      <c r="AV142" s="9"/>
      <c r="AW142" s="9"/>
      <c r="AX142" s="9"/>
      <c r="AY142" s="9"/>
      <c r="BB142" s="17">
        <f>AV136</f>
        <v>0</v>
      </c>
      <c r="BD142" s="29">
        <f>BB142*0.5*AG142</f>
        <v>0</v>
      </c>
      <c r="BE142" s="27">
        <f>BB142-BD142</f>
        <v>0</v>
      </c>
      <c r="BH142" s="17">
        <f>BB136</f>
        <v>0</v>
      </c>
      <c r="BJ142" s="29">
        <f>BH142*0.5*AM142</f>
        <v>0</v>
      </c>
      <c r="BK142" s="27">
        <f>BH142-BJ142</f>
        <v>0</v>
      </c>
    </row>
    <row r="143" spans="1:63" x14ac:dyDescent="0.2">
      <c r="B143" s="64"/>
      <c r="C143" s="2">
        <v>0.06</v>
      </c>
      <c r="D143" s="1" t="s">
        <v>23</v>
      </c>
      <c r="E143" s="9"/>
      <c r="F143" s="9"/>
      <c r="G143" s="9"/>
      <c r="H143" s="9"/>
      <c r="I143" s="9"/>
      <c r="K143" s="9"/>
      <c r="L143" s="9"/>
      <c r="M143" s="9"/>
      <c r="N143" s="9"/>
      <c r="O143" s="9"/>
      <c r="Q143" s="9"/>
      <c r="R143" s="9"/>
      <c r="S143" s="9"/>
      <c r="T143" s="9"/>
      <c r="U143" s="9"/>
      <c r="W143" s="9"/>
      <c r="X143" s="9"/>
      <c r="Y143" s="9"/>
      <c r="Z143" s="9"/>
      <c r="AA143" s="9"/>
      <c r="AC143" s="9"/>
      <c r="AD143" s="9"/>
      <c r="AE143" s="9"/>
      <c r="AF143" s="9"/>
      <c r="AG143" s="9"/>
      <c r="AI143" s="9"/>
      <c r="AJ143" s="9"/>
      <c r="AK143" s="9"/>
      <c r="AL143" s="9"/>
      <c r="AM143" s="9"/>
      <c r="AO143" s="9"/>
      <c r="AP143" s="9"/>
      <c r="AQ143" s="9"/>
      <c r="AR143" s="9"/>
      <c r="AS143" s="9"/>
      <c r="AU143" s="9"/>
      <c r="AV143" s="9"/>
      <c r="AW143" s="9"/>
      <c r="AX143" s="9"/>
      <c r="AY143" s="9"/>
      <c r="BB143" s="27"/>
      <c r="BD143" s="27"/>
      <c r="BE143" s="27">
        <f>BB143-BD143</f>
        <v>0</v>
      </c>
      <c r="BH143" s="27">
        <f>BB137</f>
        <v>0</v>
      </c>
      <c r="BJ143" s="27"/>
      <c r="BK143" s="27">
        <f>BH143-BJ143</f>
        <v>0</v>
      </c>
    </row>
    <row r="144" spans="1:63" x14ac:dyDescent="0.2">
      <c r="B144" s="64"/>
      <c r="C144" s="2">
        <v>0.08</v>
      </c>
      <c r="D144" s="1">
        <v>47</v>
      </c>
      <c r="E144" s="10"/>
      <c r="F144" s="10"/>
      <c r="G144" s="10"/>
      <c r="H144" s="10"/>
      <c r="I144" s="10"/>
      <c r="K144" s="10"/>
      <c r="L144" s="10"/>
      <c r="M144" s="10"/>
      <c r="N144" s="10"/>
      <c r="O144" s="10"/>
      <c r="Q144" s="10"/>
      <c r="R144" s="10"/>
      <c r="S144" s="10"/>
      <c r="T144" s="10"/>
      <c r="U144" s="10"/>
      <c r="W144" s="10"/>
      <c r="X144" s="10"/>
      <c r="Y144" s="10"/>
      <c r="Z144" s="10"/>
      <c r="AA144" s="10"/>
      <c r="AC144" s="10"/>
      <c r="AD144" s="10"/>
      <c r="AE144" s="10"/>
      <c r="AF144" s="10"/>
      <c r="AG144" s="10"/>
      <c r="AI144" s="10"/>
      <c r="AJ144" s="10"/>
      <c r="AK144" s="10"/>
      <c r="AL144" s="10"/>
      <c r="AM144" s="10"/>
      <c r="AO144" s="10"/>
      <c r="AP144" s="10"/>
      <c r="AQ144" s="10"/>
      <c r="AR144" s="10"/>
      <c r="AS144" s="10"/>
      <c r="AU144" s="10"/>
      <c r="AV144" s="10"/>
      <c r="AW144" s="10"/>
      <c r="AX144" s="10"/>
      <c r="AY144" s="10"/>
      <c r="BA144" s="7"/>
      <c r="BB144" s="28">
        <f>AV138</f>
        <v>6923000</v>
      </c>
      <c r="BC144" s="7"/>
      <c r="BD144" s="28">
        <f>BB144*1*C144</f>
        <v>553840</v>
      </c>
      <c r="BE144" s="28">
        <f>BB144-BD144</f>
        <v>6369160</v>
      </c>
      <c r="BG144" s="18">
        <f>BE144</f>
        <v>6369160</v>
      </c>
      <c r="BH144" s="28">
        <f>BB138</f>
        <v>0</v>
      </c>
      <c r="BI144" s="7"/>
      <c r="BJ144" s="28">
        <f>BG144*C144</f>
        <v>509532.8</v>
      </c>
      <c r="BK144" s="28">
        <f>BG144-BJ144</f>
        <v>5859627.2000000002</v>
      </c>
    </row>
    <row r="145" spans="2:63" x14ac:dyDescent="0.2">
      <c r="B145" s="64"/>
      <c r="E145" s="3">
        <f>SUM(E142:E144)</f>
        <v>0</v>
      </c>
      <c r="F145" s="3">
        <f>SUM(F142:F144)</f>
        <v>0</v>
      </c>
      <c r="H145" s="3">
        <f>SUM(H142:H144)</f>
        <v>0</v>
      </c>
      <c r="I145" s="3">
        <f>SUM(I142:I144)</f>
        <v>0</v>
      </c>
      <c r="K145" s="3">
        <f>SUM(K142:K144)</f>
        <v>0</v>
      </c>
      <c r="L145" s="3">
        <f>SUM(L142:L144)</f>
        <v>0</v>
      </c>
      <c r="N145" s="3">
        <f>SUM(N142:N144)</f>
        <v>0</v>
      </c>
      <c r="O145" s="3">
        <f>SUM(O142:O144)</f>
        <v>0</v>
      </c>
      <c r="Q145" s="3">
        <f>SUM(Q142:Q144)</f>
        <v>0</v>
      </c>
      <c r="R145" s="11">
        <f>SUM(R142:R144)</f>
        <v>0</v>
      </c>
      <c r="S145" s="11"/>
      <c r="T145" s="11">
        <f>SUM(T142:T144)</f>
        <v>0</v>
      </c>
      <c r="U145" s="11">
        <f>SUM(U142:U144)</f>
        <v>0</v>
      </c>
      <c r="V145" s="11"/>
      <c r="W145" s="3">
        <f>SUM(W142:W144)</f>
        <v>0</v>
      </c>
      <c r="X145" s="11">
        <f>SUM(X142:X144)</f>
        <v>0</v>
      </c>
      <c r="Y145" s="11"/>
      <c r="Z145" s="11">
        <f>SUM(Z142:Z144)</f>
        <v>0</v>
      </c>
      <c r="AA145" s="11">
        <f>SUM(AA142:AA144)</f>
        <v>0</v>
      </c>
      <c r="AB145" s="11"/>
      <c r="AC145" s="3">
        <f>SUM(AC142:AC144)</f>
        <v>0</v>
      </c>
      <c r="AD145" s="11">
        <f>SUM(AD142:AD144)</f>
        <v>0</v>
      </c>
      <c r="AE145" s="11"/>
      <c r="AF145" s="11">
        <f>SUM(AF142:AF144)</f>
        <v>0</v>
      </c>
      <c r="AG145" s="11">
        <f>SUM(AG142:AG144)</f>
        <v>0</v>
      </c>
      <c r="AH145" s="32"/>
      <c r="AI145" s="3">
        <f>SUM(AI142:AI144)</f>
        <v>0</v>
      </c>
      <c r="AJ145" s="11">
        <f>SUM(AJ142:AJ144)</f>
        <v>0</v>
      </c>
      <c r="AK145" s="11"/>
      <c r="AL145" s="11">
        <f>SUM(AL142:AL144)</f>
        <v>0</v>
      </c>
      <c r="AM145" s="11">
        <f>SUM(AM142:AM144)</f>
        <v>0</v>
      </c>
      <c r="AN145" s="11"/>
      <c r="AO145" s="3">
        <f>SUM(AO142:AO144)</f>
        <v>0</v>
      </c>
      <c r="AP145" s="11">
        <f>SUM(AP142:AP144)</f>
        <v>0</v>
      </c>
      <c r="AQ145" s="11"/>
      <c r="AR145" s="11">
        <f>SUM(AR142:AR144)</f>
        <v>0</v>
      </c>
      <c r="AS145" s="11">
        <f>SUM(AS142:AS144)</f>
        <v>0</v>
      </c>
      <c r="AT145" s="11"/>
      <c r="AU145" s="3">
        <f>SUM(AU142:AU144)</f>
        <v>0</v>
      </c>
      <c r="AV145" s="11">
        <f>SUM(AV142:AV144)</f>
        <v>0</v>
      </c>
      <c r="AW145" s="11"/>
      <c r="AX145" s="11">
        <f>SUM(AX142:AX144)</f>
        <v>0</v>
      </c>
      <c r="AY145" s="11">
        <f>SUM(AY142:AY144)</f>
        <v>0</v>
      </c>
      <c r="AZ145" s="11"/>
      <c r="BA145" s="3">
        <f>SUM(BA142:BA144)</f>
        <v>0</v>
      </c>
      <c r="BB145" s="11">
        <f>SUM(BB142:BB144)</f>
        <v>6923000</v>
      </c>
      <c r="BC145" s="11"/>
      <c r="BD145" s="11">
        <f>SUM(BD142:BD144)</f>
        <v>553840</v>
      </c>
      <c r="BE145" s="11">
        <f>SUM(BE142:BE144)</f>
        <v>6369160</v>
      </c>
      <c r="BF145" s="11"/>
      <c r="BG145" s="11">
        <f>SUM(BG142:BG144)</f>
        <v>6369160</v>
      </c>
      <c r="BH145" s="11">
        <f>SUM(BH142:BH144)</f>
        <v>0</v>
      </c>
      <c r="BI145" s="11"/>
      <c r="BJ145" s="11">
        <f>SUM(BJ142:BJ144)</f>
        <v>509532.8</v>
      </c>
      <c r="BK145" s="11">
        <f>SUM(BK142:BK144)</f>
        <v>5859627.2000000002</v>
      </c>
    </row>
    <row r="146" spans="2:63" x14ac:dyDescent="0.2">
      <c r="B146" s="25"/>
      <c r="R146" s="11"/>
      <c r="S146" s="11"/>
      <c r="T146" s="11"/>
      <c r="U146" s="11"/>
      <c r="V146" s="11"/>
      <c r="X146" s="11"/>
      <c r="Y146" s="11"/>
      <c r="Z146" s="11"/>
      <c r="AA146" s="11"/>
      <c r="AB146" s="11"/>
      <c r="AD146" s="11"/>
      <c r="AE146" s="11"/>
      <c r="AF146" s="11"/>
      <c r="AG146" s="11"/>
      <c r="AH146" s="32"/>
      <c r="AJ146" s="11"/>
      <c r="AK146" s="11"/>
      <c r="AL146" s="11"/>
      <c r="AM146" s="11"/>
      <c r="AN146" s="11"/>
      <c r="AP146" s="11"/>
      <c r="AQ146" s="11"/>
      <c r="AR146" s="11"/>
      <c r="AS146" s="11"/>
      <c r="AT146" s="11"/>
      <c r="AV146" s="11"/>
      <c r="AW146" s="11"/>
      <c r="AX146" s="11"/>
      <c r="AY146" s="11"/>
      <c r="AZ146" s="11"/>
      <c r="BB146" s="11"/>
      <c r="BC146" s="11"/>
      <c r="BD146" s="11"/>
      <c r="BE146" s="11"/>
      <c r="BF146" s="11"/>
      <c r="BH146" s="11"/>
      <c r="BI146" s="11"/>
      <c r="BJ146" s="11"/>
      <c r="BK146" s="11"/>
    </row>
    <row r="147" spans="2:63" x14ac:dyDescent="0.2">
      <c r="B147" s="64" t="s">
        <v>41</v>
      </c>
      <c r="E147" s="63">
        <v>2018</v>
      </c>
      <c r="F147" s="63"/>
      <c r="G147" s="63"/>
      <c r="H147" s="63"/>
      <c r="I147" s="63"/>
      <c r="K147" s="63">
        <v>2019</v>
      </c>
      <c r="L147" s="63"/>
      <c r="M147" s="63"/>
      <c r="N147" s="63"/>
      <c r="O147" s="63"/>
      <c r="P147" s="4"/>
      <c r="Q147" s="63">
        <v>2020</v>
      </c>
      <c r="R147" s="63"/>
      <c r="S147" s="63"/>
      <c r="T147" s="63"/>
      <c r="U147" s="63"/>
      <c r="V147" s="4"/>
      <c r="W147" s="63">
        <v>2021</v>
      </c>
      <c r="X147" s="63"/>
      <c r="Y147" s="63"/>
      <c r="Z147" s="63"/>
      <c r="AA147" s="63"/>
      <c r="AB147" s="4"/>
      <c r="AC147" s="63">
        <v>2022</v>
      </c>
      <c r="AD147" s="63"/>
      <c r="AE147" s="63"/>
      <c r="AF147" s="63"/>
      <c r="AG147" s="63"/>
      <c r="AH147" s="30"/>
      <c r="AI147" s="63">
        <f>AI140</f>
        <v>2023</v>
      </c>
      <c r="AJ147" s="63"/>
      <c r="AK147" s="63"/>
      <c r="AL147" s="63"/>
      <c r="AM147" s="63"/>
      <c r="AN147" s="4"/>
      <c r="AO147" s="63">
        <f>AO$3</f>
        <v>2024</v>
      </c>
      <c r="AP147" s="63"/>
      <c r="AQ147" s="63"/>
      <c r="AR147" s="63"/>
      <c r="AS147" s="63"/>
      <c r="AT147" s="4"/>
      <c r="AU147" s="63">
        <f>AU$3</f>
        <v>2025</v>
      </c>
      <c r="AV147" s="63"/>
      <c r="AW147" s="63"/>
      <c r="AX147" s="63"/>
      <c r="AY147" s="63"/>
      <c r="AZ147" s="4"/>
      <c r="BA147" s="63">
        <f>BA$3</f>
        <v>2026</v>
      </c>
      <c r="BB147" s="63"/>
      <c r="BC147" s="63"/>
      <c r="BD147" s="63"/>
      <c r="BE147" s="63"/>
      <c r="BF147" s="4"/>
      <c r="BG147" s="63">
        <f>BG$3</f>
        <v>2027</v>
      </c>
      <c r="BH147" s="63"/>
      <c r="BI147" s="63"/>
      <c r="BJ147" s="63"/>
      <c r="BK147" s="63"/>
    </row>
    <row r="148" spans="2:63" x14ac:dyDescent="0.2">
      <c r="B148" s="64"/>
      <c r="C148" s="8"/>
      <c r="D148" s="3" t="s">
        <v>1</v>
      </c>
      <c r="E148" s="3" t="s">
        <v>3</v>
      </c>
      <c r="F148" s="5" t="s">
        <v>2</v>
      </c>
      <c r="G148" s="5" t="s">
        <v>11</v>
      </c>
      <c r="H148" s="3" t="s">
        <v>4</v>
      </c>
      <c r="I148" s="3" t="s">
        <v>5</v>
      </c>
      <c r="K148" s="3" t="s">
        <v>3</v>
      </c>
      <c r="L148" s="5" t="s">
        <v>2</v>
      </c>
      <c r="M148" s="5" t="s">
        <v>11</v>
      </c>
      <c r="N148" s="3" t="s">
        <v>4</v>
      </c>
      <c r="O148" s="3" t="s">
        <v>5</v>
      </c>
      <c r="Q148" s="3" t="s">
        <v>3</v>
      </c>
      <c r="R148" s="5" t="s">
        <v>2</v>
      </c>
      <c r="S148" s="5" t="s">
        <v>11</v>
      </c>
      <c r="T148" s="3" t="s">
        <v>4</v>
      </c>
      <c r="U148" s="3" t="s">
        <v>5</v>
      </c>
      <c r="W148" s="3" t="s">
        <v>3</v>
      </c>
      <c r="X148" s="5" t="s">
        <v>2</v>
      </c>
      <c r="Y148" s="5" t="s">
        <v>11</v>
      </c>
      <c r="Z148" s="3" t="s">
        <v>4</v>
      </c>
      <c r="AA148" s="3" t="s">
        <v>5</v>
      </c>
      <c r="AC148" s="3" t="s">
        <v>3</v>
      </c>
      <c r="AD148" s="5" t="s">
        <v>2</v>
      </c>
      <c r="AE148" s="5" t="s">
        <v>11</v>
      </c>
      <c r="AF148" s="3" t="s">
        <v>4</v>
      </c>
      <c r="AG148" s="3" t="s">
        <v>5</v>
      </c>
      <c r="AI148" s="3" t="s">
        <v>3</v>
      </c>
      <c r="AJ148" s="5" t="s">
        <v>2</v>
      </c>
      <c r="AK148" s="5" t="s">
        <v>11</v>
      </c>
      <c r="AL148" s="3" t="s">
        <v>4</v>
      </c>
      <c r="AM148" s="3" t="s">
        <v>5</v>
      </c>
      <c r="AO148" s="3" t="s">
        <v>3</v>
      </c>
      <c r="AP148" s="5" t="s">
        <v>2</v>
      </c>
      <c r="AQ148" s="5" t="s">
        <v>11</v>
      </c>
      <c r="AR148" s="3" t="s">
        <v>4</v>
      </c>
      <c r="AS148" s="3" t="s">
        <v>5</v>
      </c>
      <c r="AU148" s="3" t="s">
        <v>3</v>
      </c>
      <c r="AV148" s="5" t="s">
        <v>2</v>
      </c>
      <c r="AW148" s="5" t="s">
        <v>11</v>
      </c>
      <c r="AX148" s="3" t="s">
        <v>4</v>
      </c>
      <c r="AY148" s="3" t="s">
        <v>5</v>
      </c>
      <c r="BA148" s="3" t="s">
        <v>3</v>
      </c>
      <c r="BB148" s="5" t="s">
        <v>2</v>
      </c>
      <c r="BC148" s="5" t="s">
        <v>11</v>
      </c>
      <c r="BD148" s="3" t="s">
        <v>4</v>
      </c>
      <c r="BE148" s="3" t="s">
        <v>5</v>
      </c>
      <c r="BG148" s="3" t="s">
        <v>3</v>
      </c>
      <c r="BH148" s="5" t="s">
        <v>2</v>
      </c>
      <c r="BI148" s="5" t="s">
        <v>11</v>
      </c>
      <c r="BJ148" s="3" t="s">
        <v>4</v>
      </c>
      <c r="BK148" s="3" t="s">
        <v>5</v>
      </c>
    </row>
    <row r="149" spans="2:63" x14ac:dyDescent="0.2">
      <c r="B149" s="64"/>
      <c r="C149" s="2">
        <v>0.04</v>
      </c>
      <c r="D149" s="1">
        <v>1</v>
      </c>
      <c r="E149" s="9"/>
      <c r="F149" s="9"/>
      <c r="G149" s="9"/>
      <c r="H149" s="9"/>
      <c r="I149" s="9"/>
      <c r="K149" s="9"/>
      <c r="L149" s="9"/>
      <c r="M149" s="9"/>
      <c r="N149" s="9"/>
      <c r="O149" s="9"/>
      <c r="Q149" s="9"/>
      <c r="R149" s="9"/>
      <c r="S149" s="9"/>
      <c r="T149" s="9"/>
      <c r="U149" s="9"/>
      <c r="W149" s="9"/>
      <c r="X149" s="9"/>
      <c r="Y149" s="9"/>
      <c r="Z149" s="9"/>
      <c r="AA149" s="9"/>
      <c r="AC149" s="9"/>
      <c r="AD149" s="9"/>
      <c r="AE149" s="9"/>
      <c r="AF149" s="9"/>
      <c r="AG149" s="9"/>
      <c r="AI149" s="9"/>
      <c r="AJ149" s="9"/>
      <c r="AK149" s="9"/>
      <c r="AL149" s="9"/>
      <c r="AM149" s="9"/>
      <c r="AO149" s="9"/>
      <c r="AP149" s="9"/>
      <c r="AQ149" s="9"/>
      <c r="AR149" s="9"/>
      <c r="AS149" s="9"/>
      <c r="AU149" s="9"/>
      <c r="AV149" s="9"/>
      <c r="AW149" s="9"/>
      <c r="AX149" s="9"/>
      <c r="AY149" s="9"/>
      <c r="BA149" s="9"/>
      <c r="BB149" s="9"/>
      <c r="BC149" s="9"/>
      <c r="BD149" s="9"/>
      <c r="BE149" s="9"/>
      <c r="BH149" s="17">
        <f>BB143</f>
        <v>0</v>
      </c>
      <c r="BJ149" s="29">
        <f>BH149*0.5*AM149</f>
        <v>0</v>
      </c>
      <c r="BK149" s="27">
        <f>BH149-BJ149</f>
        <v>0</v>
      </c>
    </row>
    <row r="150" spans="2:63" x14ac:dyDescent="0.2">
      <c r="B150" s="64"/>
      <c r="C150" s="2">
        <v>0.06</v>
      </c>
      <c r="D150" s="1" t="s">
        <v>23</v>
      </c>
      <c r="E150" s="9"/>
      <c r="F150" s="9"/>
      <c r="G150" s="9"/>
      <c r="H150" s="9"/>
      <c r="I150" s="9"/>
      <c r="K150" s="9"/>
      <c r="L150" s="9"/>
      <c r="M150" s="9"/>
      <c r="N150" s="9"/>
      <c r="O150" s="9"/>
      <c r="Q150" s="9"/>
      <c r="R150" s="9"/>
      <c r="S150" s="9"/>
      <c r="T150" s="9"/>
      <c r="U150" s="9"/>
      <c r="W150" s="9"/>
      <c r="X150" s="9"/>
      <c r="Y150" s="9"/>
      <c r="Z150" s="9"/>
      <c r="AA150" s="9"/>
      <c r="AC150" s="9"/>
      <c r="AD150" s="9"/>
      <c r="AE150" s="9"/>
      <c r="AF150" s="9"/>
      <c r="AG150" s="9"/>
      <c r="AI150" s="9"/>
      <c r="AJ150" s="9"/>
      <c r="AK150" s="9"/>
      <c r="AL150" s="9"/>
      <c r="AM150" s="9"/>
      <c r="AO150" s="9"/>
      <c r="AP150" s="9"/>
      <c r="AQ150" s="9"/>
      <c r="AR150" s="9"/>
      <c r="AS150" s="9"/>
      <c r="AU150" s="9"/>
      <c r="AV150" s="9"/>
      <c r="AW150" s="9"/>
      <c r="AX150" s="9"/>
      <c r="AY150" s="9"/>
      <c r="BA150" s="9"/>
      <c r="BB150" s="9"/>
      <c r="BC150" s="9"/>
      <c r="BD150" s="9"/>
      <c r="BE150" s="9"/>
      <c r="BH150" s="27"/>
      <c r="BJ150" s="27"/>
      <c r="BK150" s="27">
        <f>BH150-BJ150</f>
        <v>0</v>
      </c>
    </row>
    <row r="151" spans="2:63" x14ac:dyDescent="0.2">
      <c r="B151" s="64"/>
      <c r="C151" s="2">
        <v>0.08</v>
      </c>
      <c r="D151" s="1">
        <v>47</v>
      </c>
      <c r="E151" s="10"/>
      <c r="F151" s="10"/>
      <c r="G151" s="10"/>
      <c r="H151" s="10"/>
      <c r="I151" s="10"/>
      <c r="K151" s="10"/>
      <c r="L151" s="10"/>
      <c r="M151" s="10"/>
      <c r="N151" s="10"/>
      <c r="O151" s="10"/>
      <c r="Q151" s="10"/>
      <c r="R151" s="10"/>
      <c r="S151" s="10"/>
      <c r="T151" s="10"/>
      <c r="U151" s="10"/>
      <c r="W151" s="10"/>
      <c r="X151" s="10"/>
      <c r="Y151" s="10"/>
      <c r="Z151" s="10"/>
      <c r="AA151" s="10"/>
      <c r="AC151" s="10"/>
      <c r="AD151" s="10"/>
      <c r="AE151" s="10"/>
      <c r="AF151" s="10"/>
      <c r="AG151" s="10"/>
      <c r="AI151" s="10"/>
      <c r="AJ151" s="10"/>
      <c r="AK151" s="10"/>
      <c r="AL151" s="10"/>
      <c r="AM151" s="10"/>
      <c r="AO151" s="10"/>
      <c r="AP151" s="10"/>
      <c r="AQ151" s="10"/>
      <c r="AR151" s="10"/>
      <c r="AS151" s="10"/>
      <c r="AU151" s="10"/>
      <c r="AV151" s="10"/>
      <c r="AW151" s="10"/>
      <c r="AX151" s="10"/>
      <c r="AY151" s="10"/>
      <c r="BA151" s="10"/>
      <c r="BB151" s="10"/>
      <c r="BC151" s="10"/>
      <c r="BD151" s="10"/>
      <c r="BE151" s="10"/>
      <c r="BG151" s="7"/>
      <c r="BH151" s="28">
        <f>BB145</f>
        <v>6923000</v>
      </c>
      <c r="BI151" s="7"/>
      <c r="BJ151" s="28">
        <f>BH151*1*C151</f>
        <v>553840</v>
      </c>
      <c r="BK151" s="28">
        <f>BH151-BJ151</f>
        <v>6369160</v>
      </c>
    </row>
    <row r="152" spans="2:63" x14ac:dyDescent="0.2">
      <c r="B152" s="64"/>
      <c r="E152" s="3">
        <f>SUM(E149:E151)</f>
        <v>0</v>
      </c>
      <c r="F152" s="3">
        <f>SUM(F149:F151)</f>
        <v>0</v>
      </c>
      <c r="H152" s="3">
        <f>SUM(H149:H151)</f>
        <v>0</v>
      </c>
      <c r="I152" s="3">
        <f>SUM(I149:I151)</f>
        <v>0</v>
      </c>
      <c r="K152" s="3">
        <f>SUM(K149:K151)</f>
        <v>0</v>
      </c>
      <c r="L152" s="3">
        <f>SUM(L149:L151)</f>
        <v>0</v>
      </c>
      <c r="N152" s="3">
        <f>SUM(N149:N151)</f>
        <v>0</v>
      </c>
      <c r="O152" s="3">
        <f>SUM(O149:O151)</f>
        <v>0</v>
      </c>
      <c r="Q152" s="3">
        <f>SUM(Q149:Q151)</f>
        <v>0</v>
      </c>
      <c r="R152" s="11">
        <f>SUM(R149:R151)</f>
        <v>0</v>
      </c>
      <c r="S152" s="11"/>
      <c r="T152" s="11">
        <f>SUM(T149:T151)</f>
        <v>0</v>
      </c>
      <c r="U152" s="11">
        <f>SUM(U149:U151)</f>
        <v>0</v>
      </c>
      <c r="V152" s="11"/>
      <c r="W152" s="3">
        <f>SUM(W149:W151)</f>
        <v>0</v>
      </c>
      <c r="X152" s="11">
        <f>SUM(X149:X151)</f>
        <v>0</v>
      </c>
      <c r="Y152" s="11"/>
      <c r="Z152" s="11">
        <f>SUM(Z149:Z151)</f>
        <v>0</v>
      </c>
      <c r="AA152" s="11">
        <f>SUM(AA149:AA151)</f>
        <v>0</v>
      </c>
      <c r="AB152" s="11"/>
      <c r="AC152" s="3">
        <f>SUM(AC149:AC151)</f>
        <v>0</v>
      </c>
      <c r="AD152" s="11">
        <f>SUM(AD149:AD151)</f>
        <v>0</v>
      </c>
      <c r="AE152" s="11"/>
      <c r="AF152" s="11">
        <f>SUM(AF149:AF151)</f>
        <v>0</v>
      </c>
      <c r="AG152" s="11">
        <f>SUM(AG149:AG151)</f>
        <v>0</v>
      </c>
      <c r="AH152" s="32"/>
      <c r="AI152" s="3">
        <f>SUM(AI149:AI151)</f>
        <v>0</v>
      </c>
      <c r="AJ152" s="11">
        <f>SUM(AJ149:AJ151)</f>
        <v>0</v>
      </c>
      <c r="AK152" s="11"/>
      <c r="AL152" s="11">
        <f>SUM(AL149:AL151)</f>
        <v>0</v>
      </c>
      <c r="AM152" s="11">
        <f>SUM(AM149:AM151)</f>
        <v>0</v>
      </c>
      <c r="AN152" s="11"/>
      <c r="AO152" s="3">
        <f>SUM(AO149:AO151)</f>
        <v>0</v>
      </c>
      <c r="AP152" s="11">
        <f>SUM(AP149:AP151)</f>
        <v>0</v>
      </c>
      <c r="AQ152" s="11"/>
      <c r="AR152" s="11">
        <f>SUM(AR149:AR151)</f>
        <v>0</v>
      </c>
      <c r="AS152" s="11">
        <f>SUM(AS149:AS151)</f>
        <v>0</v>
      </c>
      <c r="AT152" s="11"/>
      <c r="AU152" s="3">
        <f>SUM(AU149:AU151)</f>
        <v>0</v>
      </c>
      <c r="AV152" s="11">
        <f>SUM(AV149:AV151)</f>
        <v>0</v>
      </c>
      <c r="AW152" s="11"/>
      <c r="AX152" s="11">
        <f>SUM(AX149:AX151)</f>
        <v>0</v>
      </c>
      <c r="AY152" s="11">
        <f>SUM(AY149:AY151)</f>
        <v>0</v>
      </c>
      <c r="AZ152" s="11"/>
      <c r="BA152" s="3">
        <f>SUM(BA149:BA151)</f>
        <v>0</v>
      </c>
      <c r="BB152" s="11">
        <f>SUM(BB149:BB151)</f>
        <v>0</v>
      </c>
      <c r="BC152" s="11"/>
      <c r="BD152" s="11">
        <f>SUM(BD149:BD151)</f>
        <v>0</v>
      </c>
      <c r="BE152" s="11">
        <f>SUM(BE149:BE151)</f>
        <v>0</v>
      </c>
      <c r="BF152" s="11"/>
      <c r="BG152" s="3">
        <f>SUM(BG149:BG151)</f>
        <v>0</v>
      </c>
      <c r="BH152" s="11">
        <f>SUM(BH149:BH151)</f>
        <v>6923000</v>
      </c>
      <c r="BI152" s="11"/>
      <c r="BJ152" s="11">
        <f>SUM(BJ149:BJ151)</f>
        <v>553840</v>
      </c>
      <c r="BK152" s="11">
        <f>SUM(BK149:BK151)</f>
        <v>6369160</v>
      </c>
    </row>
    <row r="153" spans="2:63" hidden="1" x14ac:dyDescent="0.2">
      <c r="B153" s="25"/>
      <c r="R153" s="11"/>
      <c r="S153" s="11"/>
      <c r="T153" s="11"/>
      <c r="U153" s="11"/>
      <c r="V153" s="11"/>
      <c r="X153" s="11"/>
      <c r="Y153" s="11"/>
      <c r="Z153" s="11"/>
      <c r="AA153" s="11"/>
      <c r="AB153" s="11"/>
      <c r="AD153" s="11"/>
      <c r="AE153" s="11"/>
      <c r="AF153" s="11"/>
      <c r="AG153" s="11"/>
      <c r="AH153" s="32"/>
      <c r="AJ153" s="11"/>
      <c r="AK153" s="11"/>
      <c r="AL153" s="11"/>
      <c r="AM153" s="11"/>
      <c r="AN153" s="11"/>
      <c r="AP153" s="11"/>
      <c r="AQ153" s="11"/>
      <c r="AR153" s="11"/>
      <c r="AS153" s="11"/>
      <c r="AT153" s="11"/>
      <c r="AV153" s="11"/>
      <c r="AW153" s="11"/>
      <c r="AX153" s="11"/>
      <c r="AY153" s="11"/>
      <c r="AZ153" s="11"/>
      <c r="BB153" s="11"/>
      <c r="BC153" s="11"/>
      <c r="BD153" s="11"/>
      <c r="BE153" s="11"/>
      <c r="BF153" s="11"/>
      <c r="BH153" s="11"/>
      <c r="BI153" s="11"/>
      <c r="BJ153" s="11"/>
      <c r="BK153" s="11"/>
    </row>
    <row r="154" spans="2:63" hidden="1" x14ac:dyDescent="0.2">
      <c r="B154" s="25"/>
      <c r="P154" s="11"/>
      <c r="R154" s="11"/>
      <c r="S154" s="11"/>
      <c r="T154" s="11"/>
      <c r="U154" s="11"/>
      <c r="V154" s="11"/>
      <c r="X154" s="11"/>
      <c r="Y154" s="11"/>
      <c r="Z154" s="11"/>
      <c r="AA154" s="11"/>
      <c r="AB154" s="11"/>
      <c r="AD154" s="11"/>
      <c r="AE154" s="11"/>
      <c r="AF154" s="11"/>
      <c r="AG154" s="11"/>
      <c r="AH154" s="32"/>
      <c r="AJ154" s="11"/>
      <c r="AK154" s="11"/>
      <c r="AL154" s="11"/>
      <c r="AM154" s="11"/>
      <c r="AN154" s="11"/>
      <c r="AP154" s="11"/>
      <c r="AQ154" s="11"/>
      <c r="AR154" s="11"/>
      <c r="AS154" s="11"/>
      <c r="AT154" s="11"/>
      <c r="AV154" s="11"/>
      <c r="AW154" s="11"/>
      <c r="AX154" s="11"/>
      <c r="AY154" s="11"/>
      <c r="AZ154" s="11"/>
      <c r="BB154" s="11"/>
      <c r="BC154" s="11"/>
      <c r="BD154" s="11"/>
      <c r="BE154" s="11"/>
      <c r="BF154" s="11"/>
      <c r="BH154" s="11"/>
      <c r="BI154" s="11"/>
      <c r="BJ154" s="11"/>
      <c r="BK154" s="11"/>
    </row>
    <row r="155" spans="2:63" hidden="1" x14ac:dyDescent="0.2">
      <c r="B155" s="25"/>
      <c r="P155" s="11"/>
      <c r="R155" s="11"/>
      <c r="S155" s="11"/>
      <c r="T155" s="11"/>
      <c r="U155" s="11"/>
      <c r="V155" s="11"/>
      <c r="X155" s="11"/>
      <c r="Y155" s="11"/>
      <c r="Z155" s="11"/>
      <c r="AA155" s="11"/>
      <c r="AB155" s="11"/>
      <c r="AD155" s="11"/>
      <c r="AE155" s="11"/>
      <c r="AF155" s="11"/>
      <c r="AG155" s="11"/>
      <c r="AH155" s="32"/>
      <c r="AJ155" s="11"/>
      <c r="AK155" s="11"/>
      <c r="AL155" s="11"/>
      <c r="AM155" s="11"/>
      <c r="AN155" s="11"/>
      <c r="AP155" s="11"/>
      <c r="AQ155" s="11"/>
      <c r="AR155" s="11"/>
      <c r="AS155" s="11"/>
      <c r="AT155" s="11"/>
      <c r="AV155" s="11"/>
      <c r="AW155" s="11"/>
      <c r="AX155" s="11"/>
      <c r="AY155" s="11"/>
      <c r="AZ155" s="11"/>
      <c r="BB155" s="11"/>
      <c r="BC155" s="11"/>
      <c r="BD155" s="11"/>
      <c r="BE155" s="11"/>
      <c r="BF155" s="11"/>
      <c r="BH155" s="11"/>
      <c r="BI155" s="11"/>
      <c r="BJ155" s="11"/>
      <c r="BK155" s="11"/>
    </row>
    <row r="156" spans="2:63" hidden="1" x14ac:dyDescent="0.2">
      <c r="B156" s="25"/>
      <c r="P156" s="11"/>
      <c r="R156" s="11"/>
      <c r="S156" s="11"/>
      <c r="T156" s="11"/>
      <c r="U156" s="11"/>
      <c r="V156" s="11"/>
      <c r="X156" s="11"/>
      <c r="Y156" s="11"/>
      <c r="Z156" s="11"/>
      <c r="AA156" s="11"/>
      <c r="AB156" s="11"/>
      <c r="AD156" s="11"/>
      <c r="AE156" s="11"/>
      <c r="AF156" s="11"/>
      <c r="AG156" s="11"/>
      <c r="AH156" s="32"/>
      <c r="AJ156" s="11"/>
      <c r="AK156" s="11"/>
      <c r="AL156" s="11"/>
      <c r="AM156" s="11"/>
      <c r="AN156" s="11"/>
      <c r="AP156" s="11"/>
      <c r="AQ156" s="11"/>
      <c r="AR156" s="11"/>
      <c r="AS156" s="11"/>
      <c r="AT156" s="11"/>
      <c r="AV156" s="11"/>
      <c r="AW156" s="11"/>
      <c r="AX156" s="11"/>
      <c r="AY156" s="11"/>
      <c r="AZ156" s="11"/>
      <c r="BB156" s="11"/>
      <c r="BC156" s="11"/>
      <c r="BD156" s="11"/>
      <c r="BE156" s="11"/>
      <c r="BF156" s="11"/>
      <c r="BH156" s="11"/>
      <c r="BI156" s="11"/>
      <c r="BJ156" s="11"/>
      <c r="BK156" s="11"/>
    </row>
    <row r="157" spans="2:63" hidden="1" x14ac:dyDescent="0.2">
      <c r="B157" s="25"/>
      <c r="P157" s="11"/>
      <c r="R157" s="11"/>
      <c r="S157" s="11"/>
      <c r="T157" s="11"/>
      <c r="U157" s="11"/>
      <c r="V157" s="11"/>
      <c r="X157" s="11"/>
      <c r="Y157" s="11"/>
      <c r="Z157" s="11"/>
      <c r="AA157" s="11"/>
      <c r="AB157" s="11"/>
      <c r="AD157" s="11"/>
      <c r="AE157" s="11"/>
      <c r="AF157" s="11"/>
      <c r="AG157" s="11"/>
      <c r="AH157" s="32"/>
      <c r="AJ157" s="11"/>
      <c r="AK157" s="11"/>
      <c r="AL157" s="11"/>
      <c r="AM157" s="11"/>
      <c r="AN157" s="11"/>
      <c r="AP157" s="11"/>
      <c r="AQ157" s="11"/>
      <c r="AR157" s="11"/>
      <c r="AS157" s="11"/>
      <c r="AT157" s="11"/>
      <c r="AV157" s="11"/>
      <c r="AW157" s="11"/>
      <c r="AX157" s="11"/>
      <c r="AY157" s="11"/>
      <c r="AZ157" s="11"/>
      <c r="BB157" s="11"/>
      <c r="BC157" s="11"/>
      <c r="BD157" s="11"/>
      <c r="BE157" s="11"/>
      <c r="BF157" s="11"/>
      <c r="BH157" s="11"/>
      <c r="BI157" s="11"/>
      <c r="BJ157" s="11"/>
      <c r="BK157" s="11"/>
    </row>
    <row r="158" spans="2:63" hidden="1" x14ac:dyDescent="0.2">
      <c r="B158" s="25"/>
      <c r="P158" s="11"/>
      <c r="R158" s="11"/>
      <c r="S158" s="11"/>
      <c r="T158" s="11"/>
      <c r="U158" s="11"/>
      <c r="V158" s="11"/>
      <c r="X158" s="11"/>
      <c r="Y158" s="11"/>
      <c r="Z158" s="11"/>
      <c r="AA158" s="11"/>
      <c r="AB158" s="11"/>
      <c r="AD158" s="11"/>
      <c r="AE158" s="11"/>
      <c r="AF158" s="11"/>
      <c r="AG158" s="11"/>
      <c r="AH158" s="32"/>
      <c r="AJ158" s="11"/>
      <c r="AK158" s="11"/>
      <c r="AL158" s="11"/>
      <c r="AM158" s="11"/>
      <c r="AN158" s="11"/>
      <c r="AP158" s="11"/>
      <c r="AQ158" s="11"/>
      <c r="AR158" s="11"/>
      <c r="AS158" s="11"/>
      <c r="AT158" s="11"/>
      <c r="AV158" s="11"/>
      <c r="AW158" s="11"/>
      <c r="AX158" s="11"/>
      <c r="AY158" s="11"/>
      <c r="AZ158" s="11"/>
      <c r="BB158" s="11"/>
      <c r="BC158" s="11"/>
      <c r="BD158" s="11"/>
      <c r="BE158" s="11"/>
      <c r="BF158" s="11"/>
      <c r="BH158" s="11"/>
      <c r="BI158" s="11"/>
      <c r="BJ158" s="11"/>
      <c r="BK158" s="11"/>
    </row>
    <row r="159" spans="2:63" hidden="1" x14ac:dyDescent="0.2">
      <c r="B159" s="25"/>
      <c r="P159" s="11"/>
      <c r="R159" s="11"/>
      <c r="S159" s="11"/>
      <c r="T159" s="11"/>
      <c r="U159" s="11"/>
      <c r="V159" s="11"/>
      <c r="X159" s="11"/>
      <c r="Y159" s="11"/>
      <c r="Z159" s="11"/>
      <c r="AA159" s="11"/>
      <c r="AB159" s="11"/>
      <c r="AD159" s="11"/>
      <c r="AE159" s="11"/>
      <c r="AF159" s="11"/>
      <c r="AG159" s="11"/>
      <c r="AH159" s="32"/>
      <c r="AJ159" s="11"/>
      <c r="AK159" s="11"/>
      <c r="AL159" s="11"/>
      <c r="AM159" s="11"/>
      <c r="AN159" s="11"/>
      <c r="AP159" s="11"/>
      <c r="AQ159" s="11"/>
      <c r="AR159" s="11"/>
      <c r="AS159" s="11"/>
      <c r="AT159" s="11"/>
      <c r="AV159" s="11"/>
      <c r="AW159" s="11"/>
      <c r="AX159" s="11"/>
      <c r="AY159" s="11"/>
      <c r="AZ159" s="11"/>
      <c r="BB159" s="11"/>
      <c r="BC159" s="11"/>
      <c r="BD159" s="11"/>
      <c r="BE159" s="11"/>
      <c r="BF159" s="11"/>
      <c r="BH159" s="11"/>
      <c r="BI159" s="11"/>
      <c r="BJ159" s="11"/>
      <c r="BK159" s="11"/>
    </row>
    <row r="160" spans="2:63" ht="25.5" x14ac:dyDescent="0.2">
      <c r="B160" s="25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W160" s="11"/>
      <c r="X160" s="11"/>
      <c r="Y160" s="11"/>
      <c r="Z160" s="11"/>
      <c r="AC160" s="11"/>
      <c r="AD160" s="11"/>
      <c r="AE160" s="11"/>
      <c r="AF160" s="11"/>
      <c r="AH160" s="35" t="s">
        <v>35</v>
      </c>
      <c r="AI160" s="11"/>
      <c r="AJ160" s="11"/>
      <c r="AK160" s="11"/>
      <c r="AL160" s="11"/>
      <c r="AO160" s="11"/>
      <c r="AP160" s="11"/>
      <c r="AQ160" s="11"/>
      <c r="AR160" s="11"/>
      <c r="AU160" s="11"/>
      <c r="AV160" s="11"/>
      <c r="AW160" s="11"/>
      <c r="AX160" s="11"/>
      <c r="BA160" s="11"/>
      <c r="BB160" s="11"/>
      <c r="BC160" s="11"/>
      <c r="BD160" s="11"/>
      <c r="BG160" s="11"/>
      <c r="BH160" s="11"/>
      <c r="BI160" s="11"/>
      <c r="BJ160" s="11"/>
    </row>
    <row r="161" spans="2:63" ht="13.5" thickBot="1" x14ac:dyDescent="0.25">
      <c r="C161" s="13" t="s">
        <v>15</v>
      </c>
      <c r="D161" s="13"/>
      <c r="E161" s="14"/>
      <c r="F161" s="15"/>
      <c r="G161" s="15"/>
      <c r="H161" s="15">
        <f>H96+H88+H104</f>
        <v>205201.86000000002</v>
      </c>
      <c r="I161" s="15"/>
      <c r="J161" s="15"/>
      <c r="K161" s="15"/>
      <c r="L161" s="15"/>
      <c r="M161" s="15"/>
      <c r="N161" s="15">
        <f>N96+N88+N104</f>
        <v>1009599.9152000002</v>
      </c>
      <c r="O161" s="15"/>
      <c r="P161" s="15"/>
      <c r="Q161" s="15"/>
      <c r="R161" s="15"/>
      <c r="S161" s="15"/>
      <c r="T161" s="15">
        <f>+T88+T96+T104</f>
        <v>1339269.1914240001</v>
      </c>
      <c r="U161" s="15"/>
      <c r="V161" s="15"/>
      <c r="W161" s="15"/>
      <c r="X161" s="15"/>
      <c r="Y161" s="15"/>
      <c r="Z161" s="15">
        <f>+Z88+Z96+Z104+Z111</f>
        <v>1642577.1115724798</v>
      </c>
      <c r="AA161" s="15"/>
      <c r="AB161" s="15"/>
      <c r="AC161" s="15"/>
      <c r="AD161" s="15"/>
      <c r="AE161" s="15"/>
      <c r="AF161" s="15">
        <f>+AF88+AF96+AF104+AF111+AF117</f>
        <v>1921632.0966905858</v>
      </c>
      <c r="AG161" s="15"/>
      <c r="AH161" s="36">
        <f>AF161+Z161+T161+N161+H161</f>
        <v>6118280.1748870658</v>
      </c>
      <c r="AI161" s="15"/>
      <c r="AJ161" s="15"/>
      <c r="AK161" s="15"/>
      <c r="AL161" s="15">
        <f>+AL88+AL96+AL104+AL111</f>
        <v>0</v>
      </c>
      <c r="AM161" s="15"/>
      <c r="AN161" s="15"/>
      <c r="AO161" s="15"/>
      <c r="AP161" s="15"/>
      <c r="AQ161" s="15"/>
      <c r="AR161" s="15">
        <f>+AR88+AR96+AR104+AR111+AR152+AR145+AR138+AR131+AR124+AR117</f>
        <v>1041219.2</v>
      </c>
      <c r="AS161" s="15"/>
      <c r="AT161" s="15"/>
      <c r="AU161" s="15"/>
      <c r="AV161" s="15"/>
      <c r="AW161" s="15"/>
      <c r="AX161" s="15">
        <f>+AX88+AX96+AX104+AX111+AX152+AX145+AX138+AX131+AX124+AX117</f>
        <v>1511761.6640000001</v>
      </c>
      <c r="AY161" s="15"/>
      <c r="AZ161" s="15"/>
      <c r="BA161" s="15"/>
      <c r="BB161" s="15"/>
      <c r="BC161" s="15"/>
      <c r="BD161" s="15">
        <f>+BD88+BD96+BD104+BD111+BD152+BD145+BD138+BD131+BD124+BD117</f>
        <v>1944660.7308799999</v>
      </c>
      <c r="BE161" s="15"/>
      <c r="BF161" s="15"/>
      <c r="BG161" s="15"/>
      <c r="BH161" s="15"/>
      <c r="BI161" s="15"/>
      <c r="BJ161" s="15">
        <f>+BJ88+BJ96+BJ104+BJ111+BJ152+BJ145+BJ138+BJ131+BJ124+BJ117</f>
        <v>2342927.8724095998</v>
      </c>
      <c r="BK161" s="15"/>
    </row>
    <row r="162" spans="2:63" x14ac:dyDescent="0.2">
      <c r="AH162" s="37"/>
    </row>
    <row r="163" spans="2:63" x14ac:dyDescent="0.2">
      <c r="AH163" s="37"/>
    </row>
    <row r="164" spans="2:63" ht="13.5" thickBot="1" x14ac:dyDescent="0.25">
      <c r="C164" s="13" t="s">
        <v>16</v>
      </c>
      <c r="D164" s="13"/>
      <c r="E164" s="14"/>
      <c r="F164" s="15"/>
      <c r="G164" s="15"/>
      <c r="H164" s="15">
        <f>H161-H79</f>
        <v>0</v>
      </c>
      <c r="I164" s="15"/>
      <c r="J164" s="15"/>
      <c r="K164" s="15"/>
      <c r="L164" s="15"/>
      <c r="M164" s="15"/>
      <c r="N164" s="15">
        <f>N161-N79</f>
        <v>410403.72000000009</v>
      </c>
      <c r="O164" s="15"/>
      <c r="P164" s="15"/>
      <c r="Q164" s="15"/>
      <c r="R164" s="15"/>
      <c r="S164" s="15"/>
      <c r="T164" s="15">
        <f>T161-T79</f>
        <v>377584.95040000009</v>
      </c>
      <c r="U164" s="15"/>
      <c r="V164" s="15"/>
      <c r="W164" s="15"/>
      <c r="X164" s="15"/>
      <c r="Y164" s="15"/>
      <c r="Z164" s="15">
        <f>Z161-Z79</f>
        <v>347391.14124799962</v>
      </c>
      <c r="AA164" s="15"/>
      <c r="AB164" s="15"/>
      <c r="AC164" s="15"/>
      <c r="AD164" s="15"/>
      <c r="AE164" s="15"/>
      <c r="AF164" s="15">
        <f>AF161-AF79</f>
        <v>524814.17735296022</v>
      </c>
      <c r="AG164" s="15"/>
      <c r="AH164" s="36">
        <f>AF164+Z164+T164+N164+H164</f>
        <v>1660193.9890009603</v>
      </c>
      <c r="AI164" s="15"/>
      <c r="AJ164" s="15"/>
      <c r="AK164" s="15"/>
      <c r="AL164" s="15">
        <f>AL161-AL79</f>
        <v>-276920</v>
      </c>
      <c r="AM164" s="15"/>
      <c r="AN164" s="15"/>
      <c r="AO164" s="15"/>
      <c r="AP164" s="15"/>
      <c r="AQ164" s="15"/>
      <c r="AR164" s="15">
        <f>AR161-AR79</f>
        <v>232612.79999999993</v>
      </c>
      <c r="AS164" s="15"/>
      <c r="AT164" s="15"/>
      <c r="AU164" s="15"/>
      <c r="AV164" s="15"/>
      <c r="AW164" s="15"/>
      <c r="AX164" s="15">
        <f>AX161-AX79</f>
        <v>214003.77600000007</v>
      </c>
      <c r="AY164" s="15"/>
      <c r="AZ164" s="15"/>
      <c r="BA164" s="15"/>
      <c r="BB164" s="15"/>
      <c r="BC164" s="15"/>
      <c r="BD164" s="15">
        <f>BD161-BD79</f>
        <v>196883.47392000002</v>
      </c>
      <c r="BE164" s="15"/>
      <c r="BF164" s="15"/>
      <c r="BG164" s="15"/>
      <c r="BH164" s="15"/>
      <c r="BI164" s="15"/>
      <c r="BJ164" s="15">
        <f>BJ161-BJ79</f>
        <v>181132.79600640014</v>
      </c>
      <c r="BK164" s="15"/>
    </row>
    <row r="165" spans="2:63" x14ac:dyDescent="0.2">
      <c r="AH165" s="37"/>
    </row>
    <row r="166" spans="2:63" ht="13.5" thickBot="1" x14ac:dyDescent="0.25">
      <c r="C166" s="21" t="s">
        <v>22</v>
      </c>
      <c r="D166" s="21"/>
      <c r="E166" s="22"/>
      <c r="F166" s="23"/>
      <c r="G166" s="23"/>
      <c r="H166" s="23">
        <f>H164*0.265</f>
        <v>0</v>
      </c>
      <c r="I166" s="23"/>
      <c r="J166" s="23"/>
      <c r="K166" s="23"/>
      <c r="L166" s="23"/>
      <c r="M166" s="23"/>
      <c r="N166" s="23">
        <f>N164*0.265</f>
        <v>108756.98580000002</v>
      </c>
      <c r="O166" s="23"/>
      <c r="P166" s="23"/>
      <c r="Q166" s="23"/>
      <c r="R166" s="23"/>
      <c r="S166" s="23"/>
      <c r="T166" s="23">
        <f>T164*0.265</f>
        <v>100060.01185600003</v>
      </c>
      <c r="U166" s="23"/>
      <c r="V166" s="23"/>
      <c r="W166" s="23"/>
      <c r="X166" s="23"/>
      <c r="Y166" s="23"/>
      <c r="Z166" s="23">
        <f>Z164*0.265</f>
        <v>92058.6524307199</v>
      </c>
      <c r="AA166" s="23"/>
      <c r="AB166" s="23"/>
      <c r="AC166" s="23"/>
      <c r="AD166" s="23"/>
      <c r="AE166" s="23"/>
      <c r="AF166" s="23">
        <f>AF164*0.265</f>
        <v>139075.75699853446</v>
      </c>
      <c r="AG166" s="23"/>
      <c r="AH166" s="36">
        <f>AF166+Z166+T166+N166+H166</f>
        <v>439951.40708525444</v>
      </c>
      <c r="AI166" s="23"/>
      <c r="AJ166" s="23"/>
      <c r="AK166" s="23"/>
      <c r="AL166" s="23">
        <f>AL164*0.265</f>
        <v>-73383.8</v>
      </c>
      <c r="AM166" s="23"/>
      <c r="AN166" s="23"/>
      <c r="AO166" s="23"/>
      <c r="AP166" s="23"/>
      <c r="AQ166" s="23"/>
      <c r="AR166" s="23">
        <f>AR164*0.265</f>
        <v>61642.391999999985</v>
      </c>
      <c r="AS166" s="23"/>
      <c r="AT166" s="23"/>
      <c r="AU166" s="23"/>
      <c r="AV166" s="23"/>
      <c r="AW166" s="23"/>
      <c r="AX166" s="23">
        <f>AX164*0.265</f>
        <v>56711.00064000002</v>
      </c>
      <c r="AY166" s="23"/>
      <c r="AZ166" s="23"/>
      <c r="BA166" s="23"/>
      <c r="BB166" s="23"/>
      <c r="BC166" s="23"/>
      <c r="BD166" s="23">
        <f>BD164*0.265</f>
        <v>52174.120588800004</v>
      </c>
      <c r="BE166" s="23"/>
      <c r="BF166" s="23"/>
      <c r="BG166" s="23"/>
      <c r="BH166" s="23"/>
      <c r="BI166" s="23"/>
      <c r="BJ166" s="23">
        <f>BJ164*0.265</f>
        <v>48000.190941696041</v>
      </c>
      <c r="BK166" s="23"/>
    </row>
    <row r="167" spans="2:63" x14ac:dyDescent="0.2">
      <c r="AH167" s="37"/>
    </row>
    <row r="168" spans="2:63" x14ac:dyDescent="0.2">
      <c r="M168" s="3" t="s">
        <v>24</v>
      </c>
      <c r="N168" s="11">
        <f>N166/(1-0.265)</f>
        <v>147968.68816326535</v>
      </c>
      <c r="T168" s="11">
        <f>T166/(1-0.265)</f>
        <v>136136.07055238099</v>
      </c>
      <c r="Z168" s="11">
        <f>Z166/(1-0.265)</f>
        <v>125249.86725268014</v>
      </c>
      <c r="AA168" s="11"/>
      <c r="AF168" s="11">
        <f>AF166/(1-0.265)</f>
        <v>189218.7170048088</v>
      </c>
      <c r="AG168" s="11"/>
      <c r="AH168" s="38">
        <f>AF168+Z168+T168+N168+H168</f>
        <v>598573.3429731353</v>
      </c>
      <c r="AL168" s="11">
        <f>AL166/(1-0.265)</f>
        <v>-99841.904761904763</v>
      </c>
      <c r="AM168" s="11"/>
      <c r="AR168" s="11">
        <f>AR166/(1-0.265)</f>
        <v>83867.199999999983</v>
      </c>
      <c r="AS168" s="11"/>
      <c r="AX168" s="11">
        <f>AX166/(1-0.265)</f>
        <v>77157.824000000022</v>
      </c>
      <c r="AY168" s="11"/>
      <c r="BD168" s="11">
        <f>BD166/(1-0.265)</f>
        <v>70985.198080000002</v>
      </c>
      <c r="BE168" s="11"/>
      <c r="BJ168" s="11">
        <f>BJ166/(1-0.265)</f>
        <v>65306.382233600059</v>
      </c>
      <c r="BK168" s="11"/>
    </row>
    <row r="172" spans="2:63" x14ac:dyDescent="0.2">
      <c r="B172" s="19"/>
      <c r="C172" s="19"/>
      <c r="D172" s="19"/>
      <c r="E172" s="19"/>
    </row>
    <row r="174" spans="2:63" x14ac:dyDescent="0.2">
      <c r="B174" s="3" t="s">
        <v>18</v>
      </c>
    </row>
    <row r="175" spans="2:63" x14ac:dyDescent="0.2">
      <c r="C175" s="5" t="s">
        <v>0</v>
      </c>
      <c r="D175" s="5" t="s">
        <v>11</v>
      </c>
      <c r="E175" s="5" t="s">
        <v>19</v>
      </c>
      <c r="G175" s="3" t="s">
        <v>20</v>
      </c>
      <c r="H175" s="3" t="s">
        <v>21</v>
      </c>
    </row>
    <row r="176" spans="2:63" x14ac:dyDescent="0.2">
      <c r="B176" s="3">
        <v>1</v>
      </c>
      <c r="C176" s="6">
        <v>8455</v>
      </c>
      <c r="D176" s="6">
        <v>0</v>
      </c>
      <c r="E176" s="20">
        <f>D176/C176</f>
        <v>0</v>
      </c>
      <c r="G176" s="6">
        <v>0</v>
      </c>
      <c r="H176" s="6">
        <f t="shared" ref="H176:H177" si="26">G176*E176</f>
        <v>0</v>
      </c>
    </row>
    <row r="177" spans="2:8" x14ac:dyDescent="0.2">
      <c r="B177" s="3">
        <v>47</v>
      </c>
      <c r="C177" s="6">
        <v>5125819</v>
      </c>
      <c r="D177" s="6">
        <v>0</v>
      </c>
      <c r="E177" s="20">
        <f>D177/C177</f>
        <v>0</v>
      </c>
      <c r="G177" s="6">
        <v>0</v>
      </c>
      <c r="H177" s="6">
        <f t="shared" si="26"/>
        <v>0</v>
      </c>
    </row>
  </sheetData>
  <mergeCells count="220">
    <mergeCell ref="B106:B111"/>
    <mergeCell ref="E106:I106"/>
    <mergeCell ref="K106:O106"/>
    <mergeCell ref="Q106:U106"/>
    <mergeCell ref="W83:AA83"/>
    <mergeCell ref="W91:AA91"/>
    <mergeCell ref="W99:AA99"/>
    <mergeCell ref="W106:AA106"/>
    <mergeCell ref="B99:B104"/>
    <mergeCell ref="E99:I99"/>
    <mergeCell ref="K99:O99"/>
    <mergeCell ref="Q83:U83"/>
    <mergeCell ref="Q91:U91"/>
    <mergeCell ref="Q99:U99"/>
    <mergeCell ref="B91:B96"/>
    <mergeCell ref="Q24:U24"/>
    <mergeCell ref="E18:I18"/>
    <mergeCell ref="E24:I24"/>
    <mergeCell ref="W3:AA3"/>
    <mergeCell ref="W11:AA11"/>
    <mergeCell ref="W18:AA18"/>
    <mergeCell ref="W24:AA24"/>
    <mergeCell ref="Q3:U3"/>
    <mergeCell ref="Q11:U11"/>
    <mergeCell ref="Q18:U18"/>
    <mergeCell ref="E3:I3"/>
    <mergeCell ref="K3:O3"/>
    <mergeCell ref="E11:I11"/>
    <mergeCell ref="K11:O11"/>
    <mergeCell ref="B4:B8"/>
    <mergeCell ref="B18:B23"/>
    <mergeCell ref="K18:O18"/>
    <mergeCell ref="B24:B29"/>
    <mergeCell ref="K24:O24"/>
    <mergeCell ref="B11:B16"/>
    <mergeCell ref="E83:I83"/>
    <mergeCell ref="K83:O83"/>
    <mergeCell ref="B83:B88"/>
    <mergeCell ref="B31:B36"/>
    <mergeCell ref="E31:I31"/>
    <mergeCell ref="K31:O31"/>
    <mergeCell ref="B38:B43"/>
    <mergeCell ref="E38:I38"/>
    <mergeCell ref="K38:O38"/>
    <mergeCell ref="B52:B57"/>
    <mergeCell ref="E52:I52"/>
    <mergeCell ref="K52:O52"/>
    <mergeCell ref="B66:B71"/>
    <mergeCell ref="AO3:AS3"/>
    <mergeCell ref="AO11:AS11"/>
    <mergeCell ref="AO18:AS18"/>
    <mergeCell ref="AO24:AS24"/>
    <mergeCell ref="AO83:AS83"/>
    <mergeCell ref="AC91:AG91"/>
    <mergeCell ref="AC99:AG99"/>
    <mergeCell ref="AC106:AG106"/>
    <mergeCell ref="AI3:AM3"/>
    <mergeCell ref="AI11:AM11"/>
    <mergeCell ref="AI18:AM18"/>
    <mergeCell ref="AI24:AM24"/>
    <mergeCell ref="AI83:AM83"/>
    <mergeCell ref="AI91:AM91"/>
    <mergeCell ref="AI99:AM99"/>
    <mergeCell ref="AI106:AM106"/>
    <mergeCell ref="AI66:AM66"/>
    <mergeCell ref="AC3:AG3"/>
    <mergeCell ref="AC11:AG11"/>
    <mergeCell ref="AC18:AG18"/>
    <mergeCell ref="AC24:AG24"/>
    <mergeCell ref="AC83:AG83"/>
    <mergeCell ref="AU3:AY3"/>
    <mergeCell ref="AU11:AY11"/>
    <mergeCell ref="AU18:AY18"/>
    <mergeCell ref="AU24:AY24"/>
    <mergeCell ref="AU83:AY83"/>
    <mergeCell ref="AU91:AY91"/>
    <mergeCell ref="AU99:AY99"/>
    <mergeCell ref="AU106:AY106"/>
    <mergeCell ref="AU31:AY31"/>
    <mergeCell ref="AU38:AY38"/>
    <mergeCell ref="AU52:AY52"/>
    <mergeCell ref="AU66:AY66"/>
    <mergeCell ref="Q31:U31"/>
    <mergeCell ref="W31:AA31"/>
    <mergeCell ref="AC31:AG31"/>
    <mergeCell ref="AI31:AM31"/>
    <mergeCell ref="AO31:AS31"/>
    <mergeCell ref="BA91:BE91"/>
    <mergeCell ref="BA99:BE99"/>
    <mergeCell ref="BA106:BE106"/>
    <mergeCell ref="BG3:BK3"/>
    <mergeCell ref="BG11:BK11"/>
    <mergeCell ref="BG18:BK18"/>
    <mergeCell ref="BG24:BK24"/>
    <mergeCell ref="BG83:BK83"/>
    <mergeCell ref="BG91:BK91"/>
    <mergeCell ref="BG99:BK99"/>
    <mergeCell ref="BG106:BK106"/>
    <mergeCell ref="BA31:BE31"/>
    <mergeCell ref="BG31:BK31"/>
    <mergeCell ref="BA38:BE38"/>
    <mergeCell ref="BA3:BE3"/>
    <mergeCell ref="BA11:BE11"/>
    <mergeCell ref="BA18:BE18"/>
    <mergeCell ref="BA24:BE24"/>
    <mergeCell ref="BA83:BE83"/>
    <mergeCell ref="BG38:BK38"/>
    <mergeCell ref="B45:B50"/>
    <mergeCell ref="E45:I45"/>
    <mergeCell ref="K45:O45"/>
    <mergeCell ref="Q45:U45"/>
    <mergeCell ref="W45:AA45"/>
    <mergeCell ref="AC45:AG45"/>
    <mergeCell ref="AI45:AM45"/>
    <mergeCell ref="AO45:AS45"/>
    <mergeCell ref="AU45:AY45"/>
    <mergeCell ref="BA45:BE45"/>
    <mergeCell ref="BG45:BK45"/>
    <mergeCell ref="Q38:U38"/>
    <mergeCell ref="W38:AA38"/>
    <mergeCell ref="AC38:AG38"/>
    <mergeCell ref="AI38:AM38"/>
    <mergeCell ref="AO38:AS38"/>
    <mergeCell ref="BG52:BK52"/>
    <mergeCell ref="B59:B64"/>
    <mergeCell ref="E59:I59"/>
    <mergeCell ref="K59:O59"/>
    <mergeCell ref="Q59:U59"/>
    <mergeCell ref="W59:AA59"/>
    <mergeCell ref="AC59:AG59"/>
    <mergeCell ref="AI59:AM59"/>
    <mergeCell ref="AO59:AS59"/>
    <mergeCell ref="AU59:AY59"/>
    <mergeCell ref="BA59:BE59"/>
    <mergeCell ref="BG59:BK59"/>
    <mergeCell ref="Q52:U52"/>
    <mergeCell ref="W52:AA52"/>
    <mergeCell ref="AC52:AG52"/>
    <mergeCell ref="AI52:AM52"/>
    <mergeCell ref="AO52:AS52"/>
    <mergeCell ref="BA52:BE52"/>
    <mergeCell ref="BG66:BK66"/>
    <mergeCell ref="B112:B117"/>
    <mergeCell ref="E112:I112"/>
    <mergeCell ref="K112:O112"/>
    <mergeCell ref="Q112:U112"/>
    <mergeCell ref="W112:AA112"/>
    <mergeCell ref="AC112:AG112"/>
    <mergeCell ref="AI112:AM112"/>
    <mergeCell ref="AO112:AS112"/>
    <mergeCell ref="AU112:AY112"/>
    <mergeCell ref="BA112:BE112"/>
    <mergeCell ref="BG112:BK112"/>
    <mergeCell ref="E66:I66"/>
    <mergeCell ref="K66:O66"/>
    <mergeCell ref="Q66:U66"/>
    <mergeCell ref="W66:AA66"/>
    <mergeCell ref="AC66:AG66"/>
    <mergeCell ref="BA66:BE66"/>
    <mergeCell ref="AO91:AS91"/>
    <mergeCell ref="AO99:AS99"/>
    <mergeCell ref="AO106:AS106"/>
    <mergeCell ref="AO66:AS66"/>
    <mergeCell ref="E91:I91"/>
    <mergeCell ref="K91:O91"/>
    <mergeCell ref="BG119:BK119"/>
    <mergeCell ref="B126:B131"/>
    <mergeCell ref="E126:I126"/>
    <mergeCell ref="K126:O126"/>
    <mergeCell ref="Q126:U126"/>
    <mergeCell ref="W126:AA126"/>
    <mergeCell ref="AC126:AG126"/>
    <mergeCell ref="AI126:AM126"/>
    <mergeCell ref="AO126:AS126"/>
    <mergeCell ref="AU126:AY126"/>
    <mergeCell ref="BA126:BE126"/>
    <mergeCell ref="BG126:BK126"/>
    <mergeCell ref="AC119:AG119"/>
    <mergeCell ref="AI119:AM119"/>
    <mergeCell ref="AO119:AS119"/>
    <mergeCell ref="AU119:AY119"/>
    <mergeCell ref="BA119:BE119"/>
    <mergeCell ref="B119:B124"/>
    <mergeCell ref="E119:I119"/>
    <mergeCell ref="K119:O119"/>
    <mergeCell ref="Q119:U119"/>
    <mergeCell ref="W119:AA119"/>
    <mergeCell ref="BG133:BK133"/>
    <mergeCell ref="B140:B145"/>
    <mergeCell ref="E140:I140"/>
    <mergeCell ref="K140:O140"/>
    <mergeCell ref="Q140:U140"/>
    <mergeCell ref="W140:AA140"/>
    <mergeCell ref="AC140:AG140"/>
    <mergeCell ref="AI140:AM140"/>
    <mergeCell ref="AO140:AS140"/>
    <mergeCell ref="AU140:AY140"/>
    <mergeCell ref="BA140:BE140"/>
    <mergeCell ref="BG140:BK140"/>
    <mergeCell ref="AC133:AG133"/>
    <mergeCell ref="AI133:AM133"/>
    <mergeCell ref="AO133:AS133"/>
    <mergeCell ref="AU133:AY133"/>
    <mergeCell ref="BA133:BE133"/>
    <mergeCell ref="B133:B138"/>
    <mergeCell ref="E133:I133"/>
    <mergeCell ref="K133:O133"/>
    <mergeCell ref="Q133:U133"/>
    <mergeCell ref="W133:AA133"/>
    <mergeCell ref="BG147:BK147"/>
    <mergeCell ref="AC147:AG147"/>
    <mergeCell ref="AI147:AM147"/>
    <mergeCell ref="AO147:AS147"/>
    <mergeCell ref="AU147:AY147"/>
    <mergeCell ref="BA147:BE147"/>
    <mergeCell ref="B147:B152"/>
    <mergeCell ref="E147:I147"/>
    <mergeCell ref="K147:O147"/>
    <mergeCell ref="Q147:U147"/>
    <mergeCell ref="W147:AA147"/>
  </mergeCells>
  <conditionalFormatting sqref="D5:D7 D13:D15 D85:D87 D93:D95">
    <cfRule type="expression" dxfId="116" priority="75" stopIfTrue="1">
      <formula>LEN(D5)&gt;0</formula>
    </cfRule>
  </conditionalFormatting>
  <conditionalFormatting sqref="C85:C86">
    <cfRule type="expression" dxfId="115" priority="55" stopIfTrue="1">
      <formula>LEN(C85)&gt;0</formula>
    </cfRule>
  </conditionalFormatting>
  <conditionalFormatting sqref="C87">
    <cfRule type="expression" dxfId="114" priority="54" stopIfTrue="1">
      <formula>LEN(C87)&gt;0</formula>
    </cfRule>
  </conditionalFormatting>
  <conditionalFormatting sqref="C5:C6">
    <cfRule type="expression" dxfId="113" priority="68" stopIfTrue="1">
      <formula>LEN(C5)&gt;0</formula>
    </cfRule>
  </conditionalFormatting>
  <conditionalFormatting sqref="C7">
    <cfRule type="expression" dxfId="112" priority="65" stopIfTrue="1">
      <formula>LEN(C7)&gt;0</formula>
    </cfRule>
  </conditionalFormatting>
  <conditionalFormatting sqref="C13:C14">
    <cfRule type="expression" dxfId="111" priority="60" stopIfTrue="1">
      <formula>LEN(C13)&gt;0</formula>
    </cfRule>
  </conditionalFormatting>
  <conditionalFormatting sqref="C15">
    <cfRule type="expression" dxfId="110" priority="59" stopIfTrue="1">
      <formula>LEN(C15)&gt;0</formula>
    </cfRule>
  </conditionalFormatting>
  <conditionalFormatting sqref="C93:C94">
    <cfRule type="expression" dxfId="109" priority="50" stopIfTrue="1">
      <formula>LEN(C93)&gt;0</formula>
    </cfRule>
  </conditionalFormatting>
  <conditionalFormatting sqref="C95">
    <cfRule type="expression" dxfId="108" priority="49" stopIfTrue="1">
      <formula>LEN(C95)&gt;0</formula>
    </cfRule>
  </conditionalFormatting>
  <conditionalFormatting sqref="D20:D22">
    <cfRule type="expression" dxfId="107" priority="48" stopIfTrue="1">
      <formula>LEN(D20)&gt;0</formula>
    </cfRule>
  </conditionalFormatting>
  <conditionalFormatting sqref="C20:C21">
    <cfRule type="expression" dxfId="106" priority="47" stopIfTrue="1">
      <formula>LEN(C20)&gt;0</formula>
    </cfRule>
  </conditionalFormatting>
  <conditionalFormatting sqref="C22">
    <cfRule type="expression" dxfId="105" priority="46" stopIfTrue="1">
      <formula>LEN(C22)&gt;0</formula>
    </cfRule>
  </conditionalFormatting>
  <conditionalFormatting sqref="D101:D103">
    <cfRule type="expression" dxfId="104" priority="45" stopIfTrue="1">
      <formula>LEN(D101)&gt;0</formula>
    </cfRule>
  </conditionalFormatting>
  <conditionalFormatting sqref="C101:C102">
    <cfRule type="expression" dxfId="103" priority="44" stopIfTrue="1">
      <formula>LEN(C101)&gt;0</formula>
    </cfRule>
  </conditionalFormatting>
  <conditionalFormatting sqref="C103">
    <cfRule type="expression" dxfId="102" priority="43" stopIfTrue="1">
      <formula>LEN(C103)&gt;0</formula>
    </cfRule>
  </conditionalFormatting>
  <conditionalFormatting sqref="D26:D28">
    <cfRule type="expression" dxfId="101" priority="42" stopIfTrue="1">
      <formula>LEN(D26)&gt;0</formula>
    </cfRule>
  </conditionalFormatting>
  <conditionalFormatting sqref="C26:C27">
    <cfRule type="expression" dxfId="100" priority="41" stopIfTrue="1">
      <formula>LEN(C26)&gt;0</formula>
    </cfRule>
  </conditionalFormatting>
  <conditionalFormatting sqref="C28">
    <cfRule type="expression" dxfId="99" priority="40" stopIfTrue="1">
      <formula>LEN(C28)&gt;0</formula>
    </cfRule>
  </conditionalFormatting>
  <conditionalFormatting sqref="D108:D110">
    <cfRule type="expression" dxfId="98" priority="39" stopIfTrue="1">
      <formula>LEN(D108)&gt;0</formula>
    </cfRule>
  </conditionalFormatting>
  <conditionalFormatting sqref="C108:C109">
    <cfRule type="expression" dxfId="97" priority="38" stopIfTrue="1">
      <formula>LEN(C108)&gt;0</formula>
    </cfRule>
  </conditionalFormatting>
  <conditionalFormatting sqref="C110">
    <cfRule type="expression" dxfId="96" priority="37" stopIfTrue="1">
      <formula>LEN(C110)&gt;0</formula>
    </cfRule>
  </conditionalFormatting>
  <conditionalFormatting sqref="D33:D35">
    <cfRule type="expression" dxfId="95" priority="36" stopIfTrue="1">
      <formula>LEN(D33)&gt;0</formula>
    </cfRule>
  </conditionalFormatting>
  <conditionalFormatting sqref="C33:C34">
    <cfRule type="expression" dxfId="94" priority="35" stopIfTrue="1">
      <formula>LEN(C33)&gt;0</formula>
    </cfRule>
  </conditionalFormatting>
  <conditionalFormatting sqref="C35">
    <cfRule type="expression" dxfId="93" priority="34" stopIfTrue="1">
      <formula>LEN(C35)&gt;0</formula>
    </cfRule>
  </conditionalFormatting>
  <conditionalFormatting sqref="D40:D42">
    <cfRule type="expression" dxfId="92" priority="33" stopIfTrue="1">
      <formula>LEN(D40)&gt;0</formula>
    </cfRule>
  </conditionalFormatting>
  <conditionalFormatting sqref="C40:C41">
    <cfRule type="expression" dxfId="91" priority="32" stopIfTrue="1">
      <formula>LEN(C40)&gt;0</formula>
    </cfRule>
  </conditionalFormatting>
  <conditionalFormatting sqref="C42">
    <cfRule type="expression" dxfId="90" priority="31" stopIfTrue="1">
      <formula>LEN(C42)&gt;0</formula>
    </cfRule>
  </conditionalFormatting>
  <conditionalFormatting sqref="D47:D49">
    <cfRule type="expression" dxfId="89" priority="30" stopIfTrue="1">
      <formula>LEN(D47)&gt;0</formula>
    </cfRule>
  </conditionalFormatting>
  <conditionalFormatting sqref="C47:C48">
    <cfRule type="expression" dxfId="88" priority="29" stopIfTrue="1">
      <formula>LEN(C47)&gt;0</formula>
    </cfRule>
  </conditionalFormatting>
  <conditionalFormatting sqref="C49">
    <cfRule type="expression" dxfId="87" priority="28" stopIfTrue="1">
      <formula>LEN(C49)&gt;0</formula>
    </cfRule>
  </conditionalFormatting>
  <conditionalFormatting sqref="D54:D56">
    <cfRule type="expression" dxfId="86" priority="27" stopIfTrue="1">
      <formula>LEN(D54)&gt;0</formula>
    </cfRule>
  </conditionalFormatting>
  <conditionalFormatting sqref="C54:C55">
    <cfRule type="expression" dxfId="85" priority="26" stopIfTrue="1">
      <formula>LEN(C54)&gt;0</formula>
    </cfRule>
  </conditionalFormatting>
  <conditionalFormatting sqref="C56">
    <cfRule type="expression" dxfId="84" priority="25" stopIfTrue="1">
      <formula>LEN(C56)&gt;0</formula>
    </cfRule>
  </conditionalFormatting>
  <conditionalFormatting sqref="D61:D63">
    <cfRule type="expression" dxfId="83" priority="24" stopIfTrue="1">
      <formula>LEN(D61)&gt;0</formula>
    </cfRule>
  </conditionalFormatting>
  <conditionalFormatting sqref="C61:C62">
    <cfRule type="expression" dxfId="82" priority="23" stopIfTrue="1">
      <formula>LEN(C61)&gt;0</formula>
    </cfRule>
  </conditionalFormatting>
  <conditionalFormatting sqref="C63">
    <cfRule type="expression" dxfId="81" priority="22" stopIfTrue="1">
      <formula>LEN(C63)&gt;0</formula>
    </cfRule>
  </conditionalFormatting>
  <conditionalFormatting sqref="D68:D70">
    <cfRule type="expression" dxfId="80" priority="21" stopIfTrue="1">
      <formula>LEN(D68)&gt;0</formula>
    </cfRule>
  </conditionalFormatting>
  <conditionalFormatting sqref="C68:C69">
    <cfRule type="expression" dxfId="79" priority="20" stopIfTrue="1">
      <formula>LEN(C68)&gt;0</formula>
    </cfRule>
  </conditionalFormatting>
  <conditionalFormatting sqref="C70">
    <cfRule type="expression" dxfId="78" priority="19" stopIfTrue="1">
      <formula>LEN(C70)&gt;0</formula>
    </cfRule>
  </conditionalFormatting>
  <conditionalFormatting sqref="D114:D116">
    <cfRule type="expression" dxfId="77" priority="18" stopIfTrue="1">
      <formula>LEN(D114)&gt;0</formula>
    </cfRule>
  </conditionalFormatting>
  <conditionalFormatting sqref="C114:C115">
    <cfRule type="expression" dxfId="76" priority="17" stopIfTrue="1">
      <formula>LEN(C114)&gt;0</formula>
    </cfRule>
  </conditionalFormatting>
  <conditionalFormatting sqref="C116">
    <cfRule type="expression" dxfId="75" priority="16" stopIfTrue="1">
      <formula>LEN(C116)&gt;0</formula>
    </cfRule>
  </conditionalFormatting>
  <conditionalFormatting sqref="D121:D123">
    <cfRule type="expression" dxfId="74" priority="15" stopIfTrue="1">
      <formula>LEN(D121)&gt;0</formula>
    </cfRule>
  </conditionalFormatting>
  <conditionalFormatting sqref="C121:C122">
    <cfRule type="expression" dxfId="73" priority="14" stopIfTrue="1">
      <formula>LEN(C121)&gt;0</formula>
    </cfRule>
  </conditionalFormatting>
  <conditionalFormatting sqref="C123">
    <cfRule type="expression" dxfId="72" priority="13" stopIfTrue="1">
      <formula>LEN(C123)&gt;0</formula>
    </cfRule>
  </conditionalFormatting>
  <conditionalFormatting sqref="D128:D130">
    <cfRule type="expression" dxfId="71" priority="12" stopIfTrue="1">
      <formula>LEN(D128)&gt;0</formula>
    </cfRule>
  </conditionalFormatting>
  <conditionalFormatting sqref="C128:C129">
    <cfRule type="expression" dxfId="70" priority="11" stopIfTrue="1">
      <formula>LEN(C128)&gt;0</formula>
    </cfRule>
  </conditionalFormatting>
  <conditionalFormatting sqref="C130">
    <cfRule type="expression" dxfId="69" priority="10" stopIfTrue="1">
      <formula>LEN(C130)&gt;0</formula>
    </cfRule>
  </conditionalFormatting>
  <conditionalFormatting sqref="D135:D137">
    <cfRule type="expression" dxfId="68" priority="9" stopIfTrue="1">
      <formula>LEN(D135)&gt;0</formula>
    </cfRule>
  </conditionalFormatting>
  <conditionalFormatting sqref="C135:C136">
    <cfRule type="expression" dxfId="67" priority="8" stopIfTrue="1">
      <formula>LEN(C135)&gt;0</formula>
    </cfRule>
  </conditionalFormatting>
  <conditionalFormatting sqref="C137">
    <cfRule type="expression" dxfId="66" priority="7" stopIfTrue="1">
      <formula>LEN(C137)&gt;0</formula>
    </cfRule>
  </conditionalFormatting>
  <conditionalFormatting sqref="D142:D144">
    <cfRule type="expression" dxfId="65" priority="6" stopIfTrue="1">
      <formula>LEN(D142)&gt;0</formula>
    </cfRule>
  </conditionalFormatting>
  <conditionalFormatting sqref="C142:C143">
    <cfRule type="expression" dxfId="64" priority="5" stopIfTrue="1">
      <formula>LEN(C142)&gt;0</formula>
    </cfRule>
  </conditionalFormatting>
  <conditionalFormatting sqref="C144">
    <cfRule type="expression" dxfId="63" priority="4" stopIfTrue="1">
      <formula>LEN(C144)&gt;0</formula>
    </cfRule>
  </conditionalFormatting>
  <conditionalFormatting sqref="D149:D151">
    <cfRule type="expression" dxfId="62" priority="3" stopIfTrue="1">
      <formula>LEN(D149)&gt;0</formula>
    </cfRule>
  </conditionalFormatting>
  <conditionalFormatting sqref="C149:C150">
    <cfRule type="expression" dxfId="61" priority="2" stopIfTrue="1">
      <formula>LEN(C149)&gt;0</formula>
    </cfRule>
  </conditionalFormatting>
  <conditionalFormatting sqref="C151">
    <cfRule type="expression" dxfId="60" priority="1" stopIfTrue="1">
      <formula>LEN(C151)&gt;0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71F0-7E32-4006-8C1A-AD917CB9A719}">
  <dimension ref="A3:AH105"/>
  <sheetViews>
    <sheetView zoomScale="115" zoomScaleNormal="115" workbookViewId="0">
      <pane xSplit="4" ySplit="2" topLeftCell="E3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8.7109375" style="3" bestFit="1" customWidth="1"/>
    <col min="6" max="6" width="11" style="3" bestFit="1" customWidth="1"/>
    <col min="7" max="7" width="10" style="3" bestFit="1" customWidth="1"/>
    <col min="8" max="8" width="25.7109375" style="3" customWidth="1"/>
    <col min="9" max="9" width="25.28515625" style="3" bestFit="1" customWidth="1"/>
    <col min="10" max="10" width="8.7109375" style="3"/>
    <col min="11" max="11" width="12.42578125" style="3" customWidth="1"/>
    <col min="12" max="12" width="11" style="3" bestFit="1" customWidth="1"/>
    <col min="13" max="13" width="10" style="3" bestFit="1" customWidth="1"/>
    <col min="14" max="14" width="18.28515625" style="3" bestFit="1" customWidth="1"/>
    <col min="15" max="15" width="12.42578125" style="3" bestFit="1" customWidth="1"/>
    <col min="16" max="16" width="8.7109375" style="3"/>
    <col min="17" max="17" width="12.42578125" style="3" bestFit="1" customWidth="1"/>
    <col min="18" max="18" width="11" style="3" bestFit="1" customWidth="1"/>
    <col min="19" max="19" width="8.7109375" style="3"/>
    <col min="20" max="20" width="10.5703125" style="3" bestFit="1" customWidth="1"/>
    <col min="21" max="21" width="11" style="3" bestFit="1" customWidth="1"/>
    <col min="22" max="22" width="8.7109375" style="3"/>
    <col min="23" max="23" width="12.5703125" style="3" bestFit="1" customWidth="1"/>
    <col min="24" max="24" width="11" style="3" bestFit="1" customWidth="1"/>
    <col min="25" max="25" width="8.7109375" style="3"/>
    <col min="26" max="26" width="11" style="3" bestFit="1" customWidth="1"/>
    <col min="27" max="27" width="12.42578125" style="3" bestFit="1" customWidth="1"/>
    <col min="28" max="28" width="8.7109375" style="3"/>
    <col min="29" max="29" width="12.5703125" style="3" bestFit="1" customWidth="1"/>
    <col min="30" max="30" width="11" style="3" bestFit="1" customWidth="1"/>
    <col min="31" max="31" width="8.7109375" style="3"/>
    <col min="32" max="33" width="11" style="3" bestFit="1" customWidth="1"/>
    <col min="34" max="34" width="10" style="3" bestFit="1" customWidth="1"/>
    <col min="35" max="16384" width="8.7109375" style="3"/>
  </cols>
  <sheetData>
    <row r="3" spans="2:33" x14ac:dyDescent="0.2">
      <c r="B3" s="65" t="s">
        <v>56</v>
      </c>
      <c r="E3" s="63">
        <v>2023</v>
      </c>
      <c r="F3" s="63"/>
      <c r="G3" s="63"/>
      <c r="H3" s="63"/>
      <c r="I3" s="63"/>
      <c r="J3" s="4"/>
      <c r="K3" s="63">
        <v>2024</v>
      </c>
      <c r="L3" s="63"/>
      <c r="M3" s="63"/>
      <c r="N3" s="63"/>
      <c r="O3" s="63"/>
      <c r="P3" s="4"/>
      <c r="Q3" s="63">
        <v>2025</v>
      </c>
      <c r="R3" s="63"/>
      <c r="S3" s="63"/>
      <c r="T3" s="63"/>
      <c r="U3" s="63"/>
      <c r="V3" s="4"/>
      <c r="W3" s="63">
        <v>2026</v>
      </c>
      <c r="X3" s="63"/>
      <c r="Y3" s="63"/>
      <c r="Z3" s="63"/>
      <c r="AA3" s="63"/>
      <c r="AB3" s="4"/>
      <c r="AC3" s="63">
        <v>2027</v>
      </c>
      <c r="AD3" s="63"/>
      <c r="AE3" s="63"/>
      <c r="AF3" s="63"/>
      <c r="AG3" s="63"/>
    </row>
    <row r="4" spans="2:33" x14ac:dyDescent="0.2">
      <c r="B4" s="65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2">
      <c r="B5" s="65"/>
      <c r="C5" s="2">
        <v>0.04</v>
      </c>
      <c r="D5" s="1">
        <v>1</v>
      </c>
      <c r="F5" s="17">
        <v>577034.62772599817</v>
      </c>
      <c r="H5" s="29">
        <f>F5*1.5*C5</f>
        <v>34622.077663559889</v>
      </c>
      <c r="I5" s="27">
        <f>F5-H5</f>
        <v>542412.55006243824</v>
      </c>
      <c r="K5" s="17">
        <f>I5</f>
        <v>542412.55006243824</v>
      </c>
      <c r="L5" s="17"/>
      <c r="N5" s="29">
        <f>K5*C5</f>
        <v>21696.502002497531</v>
      </c>
      <c r="O5" s="27">
        <f>K5-N5</f>
        <v>520716.04805994069</v>
      </c>
      <c r="Q5" s="17">
        <f>O5</f>
        <v>520716.04805994069</v>
      </c>
      <c r="R5" s="17"/>
      <c r="T5" s="29">
        <f>Q5*$C$5</f>
        <v>20828.641922397626</v>
      </c>
      <c r="U5" s="27">
        <f>Q5-T5</f>
        <v>499887.40613754303</v>
      </c>
      <c r="W5" s="17">
        <f>U5</f>
        <v>499887.40613754303</v>
      </c>
      <c r="X5" s="17"/>
      <c r="Z5" s="29">
        <f>W5*$C$5</f>
        <v>19995.496245501723</v>
      </c>
      <c r="AA5" s="27">
        <f>W5-Z5</f>
        <v>479891.90989204129</v>
      </c>
      <c r="AC5" s="17">
        <f>AA5</f>
        <v>479891.90989204129</v>
      </c>
      <c r="AD5" s="17"/>
      <c r="AF5" s="29">
        <f>AC5*$C$5</f>
        <v>19195.676395681654</v>
      </c>
      <c r="AG5" s="27">
        <f>AC5-AF5</f>
        <v>460696.23349635967</v>
      </c>
    </row>
    <row r="6" spans="2:33" x14ac:dyDescent="0.2">
      <c r="B6" s="65"/>
      <c r="C6" s="2">
        <v>0.06</v>
      </c>
      <c r="D6" s="1" t="s">
        <v>23</v>
      </c>
      <c r="F6" s="27">
        <v>0</v>
      </c>
      <c r="H6" s="29">
        <f>F6*1.5*C6</f>
        <v>0</v>
      </c>
      <c r="I6" s="27">
        <f>F6-H6</f>
        <v>0</v>
      </c>
      <c r="K6" s="17">
        <f t="shared" ref="K6:K7" si="0">I6</f>
        <v>0</v>
      </c>
      <c r="L6" s="27"/>
      <c r="N6" s="27"/>
      <c r="O6" s="27">
        <f>L6-N6</f>
        <v>0</v>
      </c>
      <c r="Q6" s="17">
        <f t="shared" ref="Q6:Q7" si="1">O6</f>
        <v>0</v>
      </c>
      <c r="R6" s="27"/>
      <c r="T6" s="27"/>
      <c r="U6" s="27">
        <f>R6-T6</f>
        <v>0</v>
      </c>
      <c r="W6" s="17">
        <f t="shared" ref="W6:W7" si="2">U6</f>
        <v>0</v>
      </c>
      <c r="X6" s="27"/>
      <c r="Z6" s="27"/>
      <c r="AA6" s="27">
        <f>X6-Z6</f>
        <v>0</v>
      </c>
      <c r="AC6" s="17">
        <f t="shared" ref="AC6:AC7" si="3">AA6</f>
        <v>0</v>
      </c>
      <c r="AD6" s="27"/>
      <c r="AF6" s="27"/>
      <c r="AG6" s="27">
        <f>AD6-AF6</f>
        <v>0</v>
      </c>
    </row>
    <row r="7" spans="2:33" x14ac:dyDescent="0.2">
      <c r="B7" s="65"/>
      <c r="C7" s="2">
        <v>0.08</v>
      </c>
      <c r="D7" s="1">
        <v>47</v>
      </c>
      <c r="E7" s="7"/>
      <c r="F7" s="28">
        <f>6345965.071474+3190371</f>
        <v>9536336.0714740008</v>
      </c>
      <c r="G7" s="7"/>
      <c r="H7" s="28">
        <f>F7*1.5*C7</f>
        <v>1144360.32857688</v>
      </c>
      <c r="I7" s="28">
        <f>F7-H7</f>
        <v>8391975.7428971212</v>
      </c>
      <c r="K7" s="18">
        <f t="shared" si="0"/>
        <v>8391975.7428971212</v>
      </c>
      <c r="L7" s="28"/>
      <c r="M7" s="7"/>
      <c r="N7" s="28">
        <f>K7*$C$7</f>
        <v>671358.05943176977</v>
      </c>
      <c r="O7" s="28">
        <f>K7-N7</f>
        <v>7720617.6834653514</v>
      </c>
      <c r="Q7" s="18">
        <f t="shared" si="1"/>
        <v>7720617.6834653514</v>
      </c>
      <c r="R7" s="28"/>
      <c r="S7" s="7"/>
      <c r="T7" s="28">
        <f>Q7*$C$7</f>
        <v>617649.41467722808</v>
      </c>
      <c r="U7" s="28">
        <f>Q7-T7</f>
        <v>7102968.2687881235</v>
      </c>
      <c r="W7" s="18">
        <f t="shared" si="2"/>
        <v>7102968.2687881235</v>
      </c>
      <c r="X7" s="28"/>
      <c r="Y7" s="7"/>
      <c r="Z7" s="28">
        <f>W7*$C$7</f>
        <v>568237.46150304994</v>
      </c>
      <c r="AA7" s="28">
        <f>W7-Z7</f>
        <v>6534730.8072850732</v>
      </c>
      <c r="AC7" s="18">
        <f t="shared" si="3"/>
        <v>6534730.8072850732</v>
      </c>
      <c r="AD7" s="28"/>
      <c r="AE7" s="7"/>
      <c r="AF7" s="28">
        <f>AC7*$C$7</f>
        <v>522778.46458280587</v>
      </c>
      <c r="AG7" s="28">
        <f>AC7-AF7</f>
        <v>6011952.3427022677</v>
      </c>
    </row>
    <row r="8" spans="2:33" x14ac:dyDescent="0.2">
      <c r="B8" s="65"/>
      <c r="E8" s="3">
        <f>SUM(E5:E7)</f>
        <v>0</v>
      </c>
      <c r="F8" s="11">
        <f>SUM(F5:F7)</f>
        <v>10113370.699199999</v>
      </c>
      <c r="G8" s="11"/>
      <c r="H8" s="11">
        <f>SUM(H5:H7)</f>
        <v>1178982.40624044</v>
      </c>
      <c r="I8" s="11">
        <f>SUM(I5:I7)</f>
        <v>8934388.2929595597</v>
      </c>
      <c r="J8" s="11"/>
      <c r="K8" s="11">
        <f>SUM(K5:K7)</f>
        <v>8934388.2929595597</v>
      </c>
      <c r="L8" s="11">
        <f>SUM(L5:L7)</f>
        <v>0</v>
      </c>
      <c r="M8" s="11"/>
      <c r="N8" s="11">
        <f>SUM(N5:N7)</f>
        <v>693054.56143426732</v>
      </c>
      <c r="O8" s="11">
        <f>SUM(O5:O7)</f>
        <v>8241333.7315252917</v>
      </c>
      <c r="P8" s="11"/>
      <c r="Q8" s="11">
        <f>SUM(Q5:Q7)</f>
        <v>8241333.7315252917</v>
      </c>
      <c r="R8" s="11">
        <f>SUM(R5:R7)</f>
        <v>0</v>
      </c>
      <c r="S8" s="11"/>
      <c r="T8" s="11">
        <f>SUM(T5:T7)</f>
        <v>638478.05659962574</v>
      </c>
      <c r="U8" s="11">
        <f>SUM(U5:U7)</f>
        <v>7602855.6749256663</v>
      </c>
      <c r="V8" s="11"/>
      <c r="W8" s="11">
        <f>SUM(W5:W7)</f>
        <v>7602855.6749256663</v>
      </c>
      <c r="X8" s="11">
        <f>SUM(X5:X7)</f>
        <v>0</v>
      </c>
      <c r="Y8" s="11"/>
      <c r="Z8" s="11">
        <f>SUM(Z5:Z7)</f>
        <v>588232.95774855162</v>
      </c>
      <c r="AA8" s="11">
        <f>SUM(AA5:AA7)</f>
        <v>7014622.7171771144</v>
      </c>
      <c r="AB8" s="11"/>
      <c r="AC8" s="11">
        <f>SUM(AC5:AC7)</f>
        <v>7014622.7171771144</v>
      </c>
      <c r="AD8" s="11">
        <f>SUM(AD5:AD7)</f>
        <v>0</v>
      </c>
      <c r="AE8" s="11"/>
      <c r="AF8" s="11">
        <f>SUM(AF5:AF7)</f>
        <v>541974.14097848756</v>
      </c>
      <c r="AG8" s="11">
        <f>SUM(AG5:AG7)</f>
        <v>6472648.5761986272</v>
      </c>
    </row>
    <row r="9" spans="2:33" x14ac:dyDescent="0.2">
      <c r="B9" s="25"/>
      <c r="F9" s="11"/>
      <c r="G9" s="11"/>
      <c r="H9" s="11"/>
      <c r="I9" s="11"/>
      <c r="J9" s="11"/>
      <c r="L9" s="11"/>
      <c r="M9" s="11"/>
      <c r="N9" s="11"/>
      <c r="O9" s="11"/>
      <c r="P9" s="11"/>
      <c r="R9" s="11"/>
      <c r="S9" s="11"/>
      <c r="T9" s="11"/>
      <c r="U9" s="11"/>
      <c r="V9" s="11"/>
      <c r="X9" s="11"/>
      <c r="Y9" s="11"/>
      <c r="Z9" s="11"/>
      <c r="AA9" s="11"/>
      <c r="AB9" s="11"/>
      <c r="AD9" s="11"/>
      <c r="AE9" s="11"/>
      <c r="AF9" s="11"/>
      <c r="AG9" s="11"/>
    </row>
    <row r="10" spans="2:33" x14ac:dyDescent="0.2">
      <c r="B10" s="64" t="s">
        <v>52</v>
      </c>
      <c r="E10" s="63">
        <f>E3</f>
        <v>2023</v>
      </c>
      <c r="F10" s="63"/>
      <c r="G10" s="63"/>
      <c r="H10" s="63"/>
      <c r="I10" s="63"/>
      <c r="J10" s="4"/>
      <c r="K10" s="63">
        <f>K3</f>
        <v>2024</v>
      </c>
      <c r="L10" s="63"/>
      <c r="M10" s="63"/>
      <c r="N10" s="63"/>
      <c r="O10" s="63"/>
      <c r="P10" s="4"/>
      <c r="Q10" s="63">
        <v>2025</v>
      </c>
      <c r="R10" s="63"/>
      <c r="S10" s="63"/>
      <c r="T10" s="63"/>
      <c r="U10" s="63"/>
      <c r="V10" s="4"/>
      <c r="W10" s="63">
        <v>2026</v>
      </c>
      <c r="X10" s="63"/>
      <c r="Y10" s="63"/>
      <c r="Z10" s="63"/>
      <c r="AA10" s="63"/>
      <c r="AB10" s="4"/>
      <c r="AC10" s="63">
        <v>2027</v>
      </c>
      <c r="AD10" s="63"/>
      <c r="AE10" s="63"/>
      <c r="AF10" s="63"/>
      <c r="AG10" s="63"/>
    </row>
    <row r="11" spans="2:33" x14ac:dyDescent="0.2">
      <c r="B11" s="64"/>
      <c r="C11" s="8"/>
      <c r="D11" s="3" t="s">
        <v>1</v>
      </c>
      <c r="E11" s="3" t="s">
        <v>3</v>
      </c>
      <c r="F11" s="5" t="s">
        <v>2</v>
      </c>
      <c r="G11" s="5" t="s">
        <v>11</v>
      </c>
      <c r="H11" s="3" t="s">
        <v>4</v>
      </c>
      <c r="I11" s="3" t="s">
        <v>5</v>
      </c>
      <c r="K11" s="3" t="s">
        <v>3</v>
      </c>
      <c r="L11" s="5" t="s">
        <v>2</v>
      </c>
      <c r="M11" s="5" t="s">
        <v>11</v>
      </c>
      <c r="N11" s="3" t="s">
        <v>4</v>
      </c>
      <c r="O11" s="3" t="s">
        <v>5</v>
      </c>
      <c r="Q11" s="3" t="s">
        <v>3</v>
      </c>
      <c r="R11" s="5" t="s">
        <v>2</v>
      </c>
      <c r="S11" s="5" t="s">
        <v>11</v>
      </c>
      <c r="T11" s="3" t="s">
        <v>4</v>
      </c>
      <c r="U11" s="3" t="s">
        <v>5</v>
      </c>
      <c r="W11" s="3" t="s">
        <v>3</v>
      </c>
      <c r="X11" s="5" t="s">
        <v>2</v>
      </c>
      <c r="Y11" s="5" t="s">
        <v>11</v>
      </c>
      <c r="Z11" s="3" t="s">
        <v>4</v>
      </c>
      <c r="AA11" s="3" t="s">
        <v>5</v>
      </c>
      <c r="AC11" s="3" t="s">
        <v>3</v>
      </c>
      <c r="AD11" s="5" t="s">
        <v>2</v>
      </c>
      <c r="AE11" s="5" t="s">
        <v>11</v>
      </c>
      <c r="AF11" s="3" t="s">
        <v>4</v>
      </c>
      <c r="AG11" s="3" t="s">
        <v>5</v>
      </c>
    </row>
    <row r="12" spans="2:33" x14ac:dyDescent="0.2">
      <c r="B12" s="64"/>
      <c r="C12" s="2">
        <v>0.04</v>
      </c>
      <c r="D12" s="1">
        <v>1</v>
      </c>
      <c r="E12" s="9"/>
      <c r="F12" s="9"/>
      <c r="G12" s="9"/>
      <c r="H12" s="9"/>
      <c r="I12" s="9"/>
      <c r="L12" s="17">
        <f>F5</f>
        <v>577034.62772599817</v>
      </c>
      <c r="N12" s="29">
        <f>L12*1.5*C12</f>
        <v>34622.077663559889</v>
      </c>
      <c r="O12" s="27">
        <f>L12-N12</f>
        <v>542412.55006243824</v>
      </c>
      <c r="Q12" s="17">
        <f>O12</f>
        <v>542412.55006243824</v>
      </c>
      <c r="R12" s="17">
        <f>L6</f>
        <v>0</v>
      </c>
      <c r="T12" s="29">
        <f>Q12*$C$12</f>
        <v>21696.502002497531</v>
      </c>
      <c r="U12" s="27">
        <f>Q12-T12</f>
        <v>520716.04805994069</v>
      </c>
      <c r="W12" s="17">
        <f>U12</f>
        <v>520716.04805994069</v>
      </c>
      <c r="X12" s="17">
        <f>R6</f>
        <v>0</v>
      </c>
      <c r="Z12" s="29">
        <f>W12*$C$12</f>
        <v>20828.641922397626</v>
      </c>
      <c r="AA12" s="27">
        <f>W12-Z12</f>
        <v>499887.40613754303</v>
      </c>
      <c r="AC12" s="17">
        <f>AA12</f>
        <v>499887.40613754303</v>
      </c>
      <c r="AD12" s="17">
        <f>X6</f>
        <v>0</v>
      </c>
      <c r="AF12" s="29">
        <f>AC12*$C$12</f>
        <v>19995.496245501723</v>
      </c>
      <c r="AG12" s="27">
        <f>AC12-AF12</f>
        <v>479891.90989204129</v>
      </c>
    </row>
    <row r="13" spans="2:33" x14ac:dyDescent="0.2">
      <c r="B13" s="64"/>
      <c r="C13" s="2">
        <v>0.06</v>
      </c>
      <c r="D13" s="1" t="s">
        <v>23</v>
      </c>
      <c r="E13" s="9"/>
      <c r="F13" s="9"/>
      <c r="G13" s="9"/>
      <c r="H13" s="9"/>
      <c r="I13" s="9"/>
      <c r="L13" s="27"/>
      <c r="N13" s="27"/>
      <c r="O13" s="27">
        <f>L13-N13</f>
        <v>0</v>
      </c>
      <c r="R13" s="27">
        <f>L7</f>
        <v>0</v>
      </c>
      <c r="T13" s="27"/>
      <c r="U13" s="27">
        <f>R13-T13</f>
        <v>0</v>
      </c>
      <c r="X13" s="27">
        <f>R7</f>
        <v>0</v>
      </c>
      <c r="Z13" s="27"/>
      <c r="AA13" s="27">
        <f>X13-Z13</f>
        <v>0</v>
      </c>
      <c r="AD13" s="27">
        <f>X7</f>
        <v>0</v>
      </c>
      <c r="AF13" s="27"/>
      <c r="AG13" s="27">
        <f>AD13-AF13</f>
        <v>0</v>
      </c>
    </row>
    <row r="14" spans="2:33" x14ac:dyDescent="0.2">
      <c r="B14" s="64"/>
      <c r="C14" s="2">
        <v>0.08</v>
      </c>
      <c r="D14" s="1">
        <v>47</v>
      </c>
      <c r="E14" s="10"/>
      <c r="F14" s="10"/>
      <c r="G14" s="10"/>
      <c r="H14" s="10"/>
      <c r="I14" s="10"/>
      <c r="K14" s="7"/>
      <c r="L14" s="28">
        <f>F7</f>
        <v>9536336.0714740008</v>
      </c>
      <c r="M14" s="7"/>
      <c r="N14" s="28">
        <f>L14*1.5*C14</f>
        <v>1144360.32857688</v>
      </c>
      <c r="O14" s="28">
        <f>L14-N14</f>
        <v>8391975.7428971212</v>
      </c>
      <c r="Q14" s="28">
        <f>O14</f>
        <v>8391975.7428971212</v>
      </c>
      <c r="R14" s="28">
        <f>L8</f>
        <v>0</v>
      </c>
      <c r="S14" s="7"/>
      <c r="T14" s="28">
        <f>Q14*$C$14</f>
        <v>671358.05943176977</v>
      </c>
      <c r="U14" s="28">
        <f>Q14-T14</f>
        <v>7720617.6834653514</v>
      </c>
      <c r="W14" s="28">
        <f>U14</f>
        <v>7720617.6834653514</v>
      </c>
      <c r="X14" s="28">
        <f>R8</f>
        <v>0</v>
      </c>
      <c r="Y14" s="7"/>
      <c r="Z14" s="28">
        <f>W14*$C$14</f>
        <v>617649.41467722808</v>
      </c>
      <c r="AA14" s="28">
        <f>W14-Z14</f>
        <v>7102968.2687881235</v>
      </c>
      <c r="AC14" s="28">
        <f>AA14</f>
        <v>7102968.2687881235</v>
      </c>
      <c r="AD14" s="28">
        <f>X8</f>
        <v>0</v>
      </c>
      <c r="AE14" s="7"/>
      <c r="AF14" s="28">
        <f>AC14*$C$14</f>
        <v>568237.46150304994</v>
      </c>
      <c r="AG14" s="28">
        <f>AC14-AF14</f>
        <v>6534730.8072850732</v>
      </c>
    </row>
    <row r="15" spans="2:33" x14ac:dyDescent="0.2">
      <c r="B15" s="64"/>
      <c r="E15" s="3">
        <f>SUM(E12:E14)</f>
        <v>0</v>
      </c>
      <c r="F15" s="11">
        <f>SUM(F12:F14)</f>
        <v>0</v>
      </c>
      <c r="G15" s="11"/>
      <c r="H15" s="11">
        <f>SUM(H12:H14)</f>
        <v>0</v>
      </c>
      <c r="I15" s="11">
        <f>SUM(I12:I14)</f>
        <v>0</v>
      </c>
      <c r="J15" s="11"/>
      <c r="K15" s="3">
        <f>SUM(K12:K14)</f>
        <v>0</v>
      </c>
      <c r="L15" s="11">
        <f>SUM(L12:L14)</f>
        <v>10113370.699199999</v>
      </c>
      <c r="M15" s="11"/>
      <c r="N15" s="11">
        <f>SUM(N12:N14)</f>
        <v>1178982.40624044</v>
      </c>
      <c r="O15" s="11">
        <f>SUM(O12:O14)</f>
        <v>8934388.2929595597</v>
      </c>
      <c r="P15" s="11"/>
      <c r="Q15" s="11">
        <f>SUM(Q12:Q14)</f>
        <v>8934388.2929595597</v>
      </c>
      <c r="R15" s="11">
        <f>SUM(R12:R14)</f>
        <v>0</v>
      </c>
      <c r="S15" s="11"/>
      <c r="T15" s="11">
        <f>SUM(T12:T14)</f>
        <v>693054.56143426732</v>
      </c>
      <c r="U15" s="11">
        <f>SUM(U12:U14)</f>
        <v>8241333.7315252917</v>
      </c>
      <c r="V15" s="11"/>
      <c r="W15" s="11">
        <f>SUM(W12:W14)</f>
        <v>8241333.7315252917</v>
      </c>
      <c r="X15" s="11">
        <f>SUM(X12:X14)</f>
        <v>0</v>
      </c>
      <c r="Y15" s="11"/>
      <c r="Z15" s="11">
        <f>SUM(Z12:Z14)</f>
        <v>638478.05659962574</v>
      </c>
      <c r="AA15" s="11">
        <f>SUM(AA12:AA14)</f>
        <v>7602855.6749256663</v>
      </c>
      <c r="AB15" s="11"/>
      <c r="AC15" s="11">
        <f>SUM(AC12:AC14)</f>
        <v>7602855.6749256663</v>
      </c>
      <c r="AD15" s="11">
        <f>SUM(AD12:AD14)</f>
        <v>0</v>
      </c>
      <c r="AE15" s="11"/>
      <c r="AF15" s="11">
        <f>SUM(AF12:AF14)</f>
        <v>588232.95774855162</v>
      </c>
      <c r="AG15" s="11">
        <f>SUM(AG12:AG14)</f>
        <v>7014622.7171771144</v>
      </c>
    </row>
    <row r="16" spans="2:33" x14ac:dyDescent="0.2">
      <c r="B16" s="25"/>
      <c r="F16" s="11"/>
      <c r="G16" s="11"/>
      <c r="H16" s="11"/>
      <c r="I16" s="11"/>
      <c r="J16" s="11"/>
      <c r="L16" s="11"/>
      <c r="M16" s="11"/>
      <c r="N16" s="11"/>
      <c r="O16" s="11"/>
      <c r="P16" s="11"/>
      <c r="R16" s="11"/>
      <c r="S16" s="11"/>
      <c r="T16" s="11"/>
      <c r="U16" s="11"/>
      <c r="V16" s="11"/>
      <c r="X16" s="11"/>
      <c r="Y16" s="11"/>
      <c r="Z16" s="11"/>
      <c r="AA16" s="11"/>
      <c r="AB16" s="11"/>
      <c r="AD16" s="11"/>
      <c r="AE16" s="11"/>
      <c r="AF16" s="11"/>
      <c r="AG16" s="11"/>
    </row>
    <row r="17" spans="2:33" ht="13.9" customHeight="1" x14ac:dyDescent="0.2">
      <c r="B17" s="64" t="s">
        <v>53</v>
      </c>
      <c r="E17" s="63">
        <f>E10</f>
        <v>2023</v>
      </c>
      <c r="F17" s="63"/>
      <c r="G17" s="63"/>
      <c r="H17" s="63"/>
      <c r="I17" s="63"/>
      <c r="J17" s="4"/>
      <c r="K17" s="63">
        <f>K10</f>
        <v>2024</v>
      </c>
      <c r="L17" s="63"/>
      <c r="M17" s="63"/>
      <c r="N17" s="63"/>
      <c r="O17" s="63"/>
      <c r="P17" s="4"/>
      <c r="Q17" s="63">
        <v>2025</v>
      </c>
      <c r="R17" s="63"/>
      <c r="S17" s="63"/>
      <c r="T17" s="63"/>
      <c r="U17" s="63"/>
      <c r="V17" s="4"/>
      <c r="W17" s="63">
        <v>2026</v>
      </c>
      <c r="X17" s="63"/>
      <c r="Y17" s="63"/>
      <c r="Z17" s="63"/>
      <c r="AA17" s="63"/>
      <c r="AB17" s="4"/>
      <c r="AC17" s="63">
        <v>2027</v>
      </c>
      <c r="AD17" s="63"/>
      <c r="AE17" s="63"/>
      <c r="AF17" s="63"/>
      <c r="AG17" s="63"/>
    </row>
    <row r="18" spans="2:33" x14ac:dyDescent="0.2">
      <c r="B18" s="64"/>
      <c r="C18" s="8"/>
      <c r="D18" s="3" t="s">
        <v>1</v>
      </c>
      <c r="E18" s="3" t="s">
        <v>3</v>
      </c>
      <c r="F18" s="5" t="s">
        <v>2</v>
      </c>
      <c r="G18" s="5" t="s">
        <v>11</v>
      </c>
      <c r="H18" s="3" t="s">
        <v>4</v>
      </c>
      <c r="I18" s="3" t="s">
        <v>5</v>
      </c>
      <c r="K18" s="3" t="s">
        <v>3</v>
      </c>
      <c r="L18" s="5" t="s">
        <v>2</v>
      </c>
      <c r="M18" s="5" t="s">
        <v>11</v>
      </c>
      <c r="N18" s="3" t="s">
        <v>4</v>
      </c>
      <c r="O18" s="3" t="s">
        <v>5</v>
      </c>
      <c r="Q18" s="3" t="s">
        <v>3</v>
      </c>
      <c r="R18" s="5" t="s">
        <v>2</v>
      </c>
      <c r="S18" s="5" t="s">
        <v>11</v>
      </c>
      <c r="T18" s="3" t="s">
        <v>4</v>
      </c>
      <c r="U18" s="3" t="s">
        <v>5</v>
      </c>
      <c r="W18" s="3" t="s">
        <v>3</v>
      </c>
      <c r="X18" s="5" t="s">
        <v>2</v>
      </c>
      <c r="Y18" s="5" t="s">
        <v>11</v>
      </c>
      <c r="Z18" s="3" t="s">
        <v>4</v>
      </c>
      <c r="AA18" s="3" t="s">
        <v>5</v>
      </c>
      <c r="AC18" s="3" t="s">
        <v>3</v>
      </c>
      <c r="AD18" s="5" t="s">
        <v>2</v>
      </c>
      <c r="AE18" s="5" t="s">
        <v>11</v>
      </c>
      <c r="AF18" s="3" t="s">
        <v>4</v>
      </c>
      <c r="AG18" s="3" t="s">
        <v>5</v>
      </c>
    </row>
    <row r="19" spans="2:33" x14ac:dyDescent="0.2">
      <c r="B19" s="64"/>
      <c r="C19" s="2">
        <v>0.04</v>
      </c>
      <c r="D19" s="1">
        <v>1</v>
      </c>
      <c r="E19" s="9"/>
      <c r="F19" s="9"/>
      <c r="G19" s="9"/>
      <c r="H19" s="9"/>
      <c r="I19" s="9"/>
      <c r="K19" s="9"/>
      <c r="L19" s="9"/>
      <c r="M19" s="9"/>
      <c r="N19" s="9"/>
      <c r="O19" s="9"/>
      <c r="R19" s="17">
        <f>L12</f>
        <v>577034.62772599817</v>
      </c>
      <c r="T19" s="29">
        <f>R19*C19*1.5</f>
        <v>34622.077663559889</v>
      </c>
      <c r="U19" s="27">
        <f>R19-T19</f>
        <v>542412.55006243824</v>
      </c>
      <c r="W19" s="17">
        <f>U19</f>
        <v>542412.55006243824</v>
      </c>
      <c r="X19" s="17">
        <f>R13</f>
        <v>0</v>
      </c>
      <c r="Z19" s="29">
        <f>W19*$C$12</f>
        <v>21696.502002497531</v>
      </c>
      <c r="AA19" s="27">
        <f>W19-Z19</f>
        <v>520716.04805994069</v>
      </c>
      <c r="AC19" s="17">
        <f>AA19</f>
        <v>520716.04805994069</v>
      </c>
      <c r="AD19" s="17">
        <f>X13</f>
        <v>0</v>
      </c>
      <c r="AF19" s="29">
        <f>AC19*$C$12</f>
        <v>20828.641922397626</v>
      </c>
      <c r="AG19" s="27">
        <f>AC19-AF19</f>
        <v>499887.40613754303</v>
      </c>
    </row>
    <row r="20" spans="2:33" x14ac:dyDescent="0.2">
      <c r="B20" s="64"/>
      <c r="C20" s="2">
        <v>0.06</v>
      </c>
      <c r="D20" s="1" t="s">
        <v>23</v>
      </c>
      <c r="E20" s="9"/>
      <c r="F20" s="9"/>
      <c r="G20" s="9"/>
      <c r="H20" s="9"/>
      <c r="I20" s="9"/>
      <c r="K20" s="9"/>
      <c r="L20" s="9"/>
      <c r="M20" s="9"/>
      <c r="N20" s="9"/>
      <c r="O20" s="9"/>
      <c r="R20" s="27"/>
      <c r="T20" s="27"/>
      <c r="U20" s="27">
        <f>R20-T20</f>
        <v>0</v>
      </c>
      <c r="X20" s="27">
        <f>R14</f>
        <v>0</v>
      </c>
      <c r="Z20" s="27"/>
      <c r="AA20" s="27">
        <f>X20-Z20</f>
        <v>0</v>
      </c>
      <c r="AD20" s="27">
        <f>X14</f>
        <v>0</v>
      </c>
      <c r="AF20" s="27"/>
      <c r="AG20" s="27">
        <f>AD20-AF20</f>
        <v>0</v>
      </c>
    </row>
    <row r="21" spans="2:33" x14ac:dyDescent="0.2">
      <c r="B21" s="64"/>
      <c r="C21" s="2">
        <v>0.08</v>
      </c>
      <c r="D21" s="1">
        <v>47</v>
      </c>
      <c r="E21" s="10"/>
      <c r="F21" s="10"/>
      <c r="G21" s="10"/>
      <c r="H21" s="10"/>
      <c r="I21" s="10"/>
      <c r="K21" s="10"/>
      <c r="L21" s="10"/>
      <c r="M21" s="10"/>
      <c r="N21" s="10"/>
      <c r="O21" s="10"/>
      <c r="Q21" s="7"/>
      <c r="R21" s="28">
        <f>L14</f>
        <v>9536336.0714740008</v>
      </c>
      <c r="S21" s="7"/>
      <c r="T21" s="28">
        <f>R21*C21*1.5</f>
        <v>1144360.32857688</v>
      </c>
      <c r="U21" s="28">
        <f>R21-T21</f>
        <v>8391975.7428971212</v>
      </c>
      <c r="W21" s="28">
        <f>U21</f>
        <v>8391975.7428971212</v>
      </c>
      <c r="X21" s="28">
        <f>R15</f>
        <v>0</v>
      </c>
      <c r="Y21" s="7"/>
      <c r="Z21" s="28">
        <f>W21*$C$14</f>
        <v>671358.05943176977</v>
      </c>
      <c r="AA21" s="28">
        <f>W21-Z21</f>
        <v>7720617.6834653514</v>
      </c>
      <c r="AC21" s="28">
        <f>AA21</f>
        <v>7720617.6834653514</v>
      </c>
      <c r="AD21" s="28">
        <f>X15</f>
        <v>0</v>
      </c>
      <c r="AE21" s="7"/>
      <c r="AF21" s="28">
        <f>AC21*$C$14</f>
        <v>617649.41467722808</v>
      </c>
      <c r="AG21" s="28">
        <f>AC21-AF21</f>
        <v>7102968.2687881235</v>
      </c>
    </row>
    <row r="22" spans="2:33" x14ac:dyDescent="0.2">
      <c r="B22" s="64"/>
      <c r="E22" s="3">
        <f>SUM(E19:E21)</f>
        <v>0</v>
      </c>
      <c r="F22" s="11">
        <f>SUM(F19:F21)</f>
        <v>0</v>
      </c>
      <c r="G22" s="11"/>
      <c r="H22" s="11">
        <f>SUM(H19:H21)</f>
        <v>0</v>
      </c>
      <c r="I22" s="11">
        <f>SUM(I19:I21)</f>
        <v>0</v>
      </c>
      <c r="J22" s="11"/>
      <c r="K22" s="3">
        <f>SUM(K19:K21)</f>
        <v>0</v>
      </c>
      <c r="L22" s="11">
        <f>SUM(L19:L21)</f>
        <v>0</v>
      </c>
      <c r="M22" s="11"/>
      <c r="N22" s="11">
        <f>SUM(N19:N21)</f>
        <v>0</v>
      </c>
      <c r="O22" s="11">
        <f>SUM(O19:O21)</f>
        <v>0</v>
      </c>
      <c r="P22" s="11"/>
      <c r="Q22" s="3">
        <f>SUM(Q19:Q21)</f>
        <v>0</v>
      </c>
      <c r="R22" s="11">
        <f>SUM(R19:R21)</f>
        <v>10113370.699199999</v>
      </c>
      <c r="S22" s="11"/>
      <c r="T22" s="11">
        <f>SUM(T19:T21)</f>
        <v>1178982.40624044</v>
      </c>
      <c r="U22" s="11">
        <f>SUM(U19:U21)</f>
        <v>8934388.2929595597</v>
      </c>
      <c r="V22" s="11"/>
      <c r="W22" s="11">
        <f>SUM(W19:W21)</f>
        <v>8934388.2929595597</v>
      </c>
      <c r="X22" s="11">
        <f>SUM(X19:X21)</f>
        <v>0</v>
      </c>
      <c r="Y22" s="11"/>
      <c r="Z22" s="11">
        <f>SUM(Z19:Z21)</f>
        <v>693054.56143426732</v>
      </c>
      <c r="AA22" s="11">
        <f>SUM(AA19:AA21)</f>
        <v>8241333.7315252917</v>
      </c>
      <c r="AB22" s="11"/>
      <c r="AC22" s="11">
        <f>SUM(AC19:AC21)</f>
        <v>8241333.7315252917</v>
      </c>
      <c r="AD22" s="11">
        <f>SUM(AD19:AD21)</f>
        <v>0</v>
      </c>
      <c r="AE22" s="11"/>
      <c r="AF22" s="11">
        <f>SUM(AF19:AF21)</f>
        <v>638478.05659962574</v>
      </c>
      <c r="AG22" s="11">
        <f>SUM(AG19:AG21)</f>
        <v>7602855.6749256663</v>
      </c>
    </row>
    <row r="23" spans="2:33" x14ac:dyDescent="0.2">
      <c r="B23" s="25"/>
      <c r="F23" s="11"/>
      <c r="G23" s="11"/>
      <c r="H23" s="11"/>
      <c r="I23" s="11"/>
      <c r="J23" s="11"/>
      <c r="L23" s="11"/>
      <c r="M23" s="11"/>
      <c r="N23" s="11"/>
      <c r="O23" s="11"/>
      <c r="P23" s="11"/>
      <c r="R23" s="11"/>
      <c r="S23" s="11"/>
      <c r="T23" s="11"/>
      <c r="U23" s="11"/>
      <c r="V23" s="11"/>
      <c r="X23" s="11"/>
      <c r="Y23" s="11"/>
      <c r="Z23" s="11"/>
      <c r="AA23" s="11"/>
      <c r="AB23" s="11"/>
      <c r="AD23" s="11"/>
      <c r="AE23" s="11"/>
      <c r="AF23" s="11"/>
      <c r="AG23" s="11"/>
    </row>
    <row r="24" spans="2:33" ht="13.9" customHeight="1" x14ac:dyDescent="0.2">
      <c r="B24" s="64" t="s">
        <v>54</v>
      </c>
      <c r="E24" s="63">
        <f>E17</f>
        <v>2023</v>
      </c>
      <c r="F24" s="63"/>
      <c r="G24" s="63"/>
      <c r="H24" s="63"/>
      <c r="I24" s="63"/>
      <c r="J24" s="4"/>
      <c r="K24" s="63">
        <f>K17</f>
        <v>2024</v>
      </c>
      <c r="L24" s="63"/>
      <c r="M24" s="63"/>
      <c r="N24" s="63"/>
      <c r="O24" s="63"/>
      <c r="P24" s="4"/>
      <c r="Q24" s="63">
        <v>2025</v>
      </c>
      <c r="R24" s="63"/>
      <c r="S24" s="63"/>
      <c r="T24" s="63"/>
      <c r="U24" s="63"/>
      <c r="V24" s="4"/>
      <c r="W24" s="63">
        <v>2026</v>
      </c>
      <c r="X24" s="63"/>
      <c r="Y24" s="63"/>
      <c r="Z24" s="63"/>
      <c r="AA24" s="63"/>
      <c r="AB24" s="4"/>
      <c r="AC24" s="63">
        <v>2027</v>
      </c>
      <c r="AD24" s="63"/>
      <c r="AE24" s="63"/>
      <c r="AF24" s="63"/>
      <c r="AG24" s="63"/>
    </row>
    <row r="25" spans="2:33" x14ac:dyDescent="0.2">
      <c r="B25" s="64"/>
      <c r="C25" s="8"/>
      <c r="D25" s="3" t="s">
        <v>1</v>
      </c>
      <c r="E25" s="3" t="s">
        <v>3</v>
      </c>
      <c r="F25" s="5" t="s">
        <v>2</v>
      </c>
      <c r="G25" s="5" t="s">
        <v>11</v>
      </c>
      <c r="H25" s="3" t="s">
        <v>4</v>
      </c>
      <c r="I25" s="3" t="s">
        <v>5</v>
      </c>
      <c r="K25" s="3" t="s">
        <v>3</v>
      </c>
      <c r="L25" s="5" t="s">
        <v>2</v>
      </c>
      <c r="M25" s="5" t="s">
        <v>11</v>
      </c>
      <c r="N25" s="3" t="s">
        <v>4</v>
      </c>
      <c r="O25" s="3" t="s">
        <v>5</v>
      </c>
      <c r="Q25" s="3" t="s">
        <v>3</v>
      </c>
      <c r="R25" s="5" t="s">
        <v>2</v>
      </c>
      <c r="S25" s="5" t="s">
        <v>11</v>
      </c>
      <c r="T25" s="3" t="s">
        <v>4</v>
      </c>
      <c r="U25" s="3" t="s">
        <v>5</v>
      </c>
      <c r="W25" s="3" t="s">
        <v>3</v>
      </c>
      <c r="X25" s="5" t="s">
        <v>2</v>
      </c>
      <c r="Y25" s="5" t="s">
        <v>11</v>
      </c>
      <c r="Z25" s="3" t="s">
        <v>4</v>
      </c>
      <c r="AA25" s="3" t="s">
        <v>5</v>
      </c>
      <c r="AC25" s="3" t="s">
        <v>3</v>
      </c>
      <c r="AD25" s="5" t="s">
        <v>2</v>
      </c>
      <c r="AE25" s="5" t="s">
        <v>11</v>
      </c>
      <c r="AF25" s="3" t="s">
        <v>4</v>
      </c>
      <c r="AG25" s="3" t="s">
        <v>5</v>
      </c>
    </row>
    <row r="26" spans="2:33" x14ac:dyDescent="0.2">
      <c r="B26" s="64"/>
      <c r="C26" s="2">
        <v>0.04</v>
      </c>
      <c r="D26" s="1">
        <v>1</v>
      </c>
      <c r="E26" s="9"/>
      <c r="F26" s="9"/>
      <c r="G26" s="9"/>
      <c r="H26" s="9"/>
      <c r="I26" s="9"/>
      <c r="K26" s="9"/>
      <c r="L26" s="9"/>
      <c r="M26" s="9"/>
      <c r="N26" s="9"/>
      <c r="O26" s="9"/>
      <c r="Q26" s="9"/>
      <c r="R26" s="9"/>
      <c r="S26" s="9"/>
      <c r="T26" s="9"/>
      <c r="U26" s="9"/>
      <c r="X26" s="17">
        <f>R19</f>
        <v>577034.62772599817</v>
      </c>
      <c r="Z26" s="29">
        <f>X26*C26*1.5</f>
        <v>34622.077663559889</v>
      </c>
      <c r="AA26" s="27">
        <f>X26-Z26</f>
        <v>542412.55006243824</v>
      </c>
      <c r="AC26" s="17">
        <f>AA26</f>
        <v>542412.55006243824</v>
      </c>
      <c r="AD26" s="17">
        <f>X20</f>
        <v>0</v>
      </c>
      <c r="AF26" s="29">
        <f>AC26*$C$12</f>
        <v>21696.502002497531</v>
      </c>
      <c r="AG26" s="27">
        <f>AC26-AF26</f>
        <v>520716.04805994069</v>
      </c>
    </row>
    <row r="27" spans="2:33" x14ac:dyDescent="0.2">
      <c r="B27" s="64"/>
      <c r="C27" s="2">
        <v>0.06</v>
      </c>
      <c r="D27" s="1" t="s">
        <v>23</v>
      </c>
      <c r="E27" s="9"/>
      <c r="F27" s="9"/>
      <c r="G27" s="9"/>
      <c r="H27" s="9"/>
      <c r="I27" s="9"/>
      <c r="K27" s="9"/>
      <c r="L27" s="9"/>
      <c r="M27" s="9"/>
      <c r="N27" s="9"/>
      <c r="O27" s="9"/>
      <c r="Q27" s="9"/>
      <c r="R27" s="9"/>
      <c r="S27" s="9"/>
      <c r="T27" s="9"/>
      <c r="U27" s="9"/>
      <c r="X27" s="27"/>
      <c r="Z27" s="27"/>
      <c r="AA27" s="27">
        <f>X27-Z27</f>
        <v>0</v>
      </c>
      <c r="AD27" s="27">
        <f>X21</f>
        <v>0</v>
      </c>
      <c r="AF27" s="27"/>
      <c r="AG27" s="27">
        <f>AD27-AF27</f>
        <v>0</v>
      </c>
    </row>
    <row r="28" spans="2:33" x14ac:dyDescent="0.2">
      <c r="B28" s="64"/>
      <c r="C28" s="2">
        <v>0.08</v>
      </c>
      <c r="D28" s="1">
        <v>47</v>
      </c>
      <c r="E28" s="10"/>
      <c r="F28" s="10"/>
      <c r="G28" s="10"/>
      <c r="H28" s="10"/>
      <c r="I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W28" s="7"/>
      <c r="X28" s="28">
        <f>R21</f>
        <v>9536336.0714740008</v>
      </c>
      <c r="Y28" s="7"/>
      <c r="Z28" s="28">
        <f>X28*C28*1.5</f>
        <v>1144360.32857688</v>
      </c>
      <c r="AA28" s="28">
        <f>X28-Z28</f>
        <v>8391975.7428971212</v>
      </c>
      <c r="AC28" s="28">
        <f>AA28</f>
        <v>8391975.7428971212</v>
      </c>
      <c r="AD28" s="28">
        <f>X22</f>
        <v>0</v>
      </c>
      <c r="AE28" s="7"/>
      <c r="AF28" s="28">
        <f>AC28*$C$14</f>
        <v>671358.05943176977</v>
      </c>
      <c r="AG28" s="28">
        <f>AC28-AF28</f>
        <v>7720617.6834653514</v>
      </c>
    </row>
    <row r="29" spans="2:33" x14ac:dyDescent="0.2">
      <c r="B29" s="64"/>
      <c r="E29" s="3">
        <f>SUM(E26:E28)</f>
        <v>0</v>
      </c>
      <c r="F29" s="11">
        <f>SUM(F26:F28)</f>
        <v>0</v>
      </c>
      <c r="G29" s="11"/>
      <c r="H29" s="11">
        <f>SUM(H26:H28)</f>
        <v>0</v>
      </c>
      <c r="I29" s="11">
        <f>SUM(I26:I28)</f>
        <v>0</v>
      </c>
      <c r="J29" s="11"/>
      <c r="K29" s="3">
        <f>SUM(K26:K28)</f>
        <v>0</v>
      </c>
      <c r="L29" s="11">
        <f>SUM(L26:L28)</f>
        <v>0</v>
      </c>
      <c r="M29" s="11"/>
      <c r="N29" s="11">
        <f>SUM(N26:N28)</f>
        <v>0</v>
      </c>
      <c r="O29" s="11">
        <f>SUM(O26:O28)</f>
        <v>0</v>
      </c>
      <c r="P29" s="11"/>
      <c r="Q29" s="3">
        <f>SUM(Q26:Q28)</f>
        <v>0</v>
      </c>
      <c r="R29" s="11">
        <f>SUM(R26:R28)</f>
        <v>0</v>
      </c>
      <c r="S29" s="11"/>
      <c r="T29" s="11">
        <f>SUM(T26:T28)</f>
        <v>0</v>
      </c>
      <c r="U29" s="11">
        <f>SUM(U26:U28)</f>
        <v>0</v>
      </c>
      <c r="V29" s="11"/>
      <c r="W29" s="3">
        <f>SUM(W26:W28)</f>
        <v>0</v>
      </c>
      <c r="X29" s="11">
        <f>SUM(X26:X28)</f>
        <v>10113370.699199999</v>
      </c>
      <c r="Y29" s="11"/>
      <c r="Z29" s="11">
        <f>SUM(Z26:Z28)</f>
        <v>1178982.40624044</v>
      </c>
      <c r="AA29" s="11">
        <f>SUM(AA26:AA28)</f>
        <v>8934388.2929595597</v>
      </c>
      <c r="AB29" s="11"/>
      <c r="AC29" s="11">
        <f>SUM(AC26:AC28)</f>
        <v>8934388.2929595597</v>
      </c>
      <c r="AD29" s="11">
        <f>SUM(AD26:AD28)</f>
        <v>0</v>
      </c>
      <c r="AE29" s="11"/>
      <c r="AF29" s="11">
        <f>SUM(AF26:AF28)</f>
        <v>693054.56143426732</v>
      </c>
      <c r="AG29" s="11">
        <f>SUM(AG26:AG28)</f>
        <v>8241333.7315252917</v>
      </c>
    </row>
    <row r="30" spans="2:33" x14ac:dyDescent="0.2">
      <c r="B30" s="25"/>
      <c r="F30" s="11"/>
      <c r="G30" s="11"/>
      <c r="H30" s="11"/>
      <c r="I30" s="11"/>
      <c r="J30" s="11"/>
      <c r="L30" s="11"/>
      <c r="M30" s="11"/>
      <c r="N30" s="11"/>
      <c r="O30" s="11"/>
      <c r="P30" s="11"/>
      <c r="R30" s="11"/>
      <c r="S30" s="11"/>
      <c r="T30" s="11"/>
      <c r="U30" s="11"/>
      <c r="V30" s="11"/>
      <c r="X30" s="11"/>
      <c r="Y30" s="11"/>
      <c r="Z30" s="11"/>
      <c r="AA30" s="11"/>
      <c r="AB30" s="11"/>
      <c r="AD30" s="11"/>
      <c r="AE30" s="11"/>
      <c r="AF30" s="11"/>
      <c r="AG30" s="11"/>
    </row>
    <row r="31" spans="2:33" ht="13.9" customHeight="1" x14ac:dyDescent="0.2">
      <c r="B31" s="64" t="s">
        <v>55</v>
      </c>
      <c r="E31" s="63">
        <f>E24</f>
        <v>2023</v>
      </c>
      <c r="F31" s="63"/>
      <c r="G31" s="63"/>
      <c r="H31" s="63"/>
      <c r="I31" s="63"/>
      <c r="J31" s="4"/>
      <c r="K31" s="63">
        <f>K24</f>
        <v>2024</v>
      </c>
      <c r="L31" s="63"/>
      <c r="M31" s="63"/>
      <c r="N31" s="63"/>
      <c r="O31" s="63"/>
      <c r="P31" s="4"/>
      <c r="Q31" s="63">
        <v>2025</v>
      </c>
      <c r="R31" s="63"/>
      <c r="S31" s="63"/>
      <c r="T31" s="63"/>
      <c r="U31" s="63"/>
      <c r="V31" s="4"/>
      <c r="W31" s="63">
        <v>2026</v>
      </c>
      <c r="X31" s="63"/>
      <c r="Y31" s="63"/>
      <c r="Z31" s="63"/>
      <c r="AA31" s="63"/>
      <c r="AB31" s="4"/>
      <c r="AC31" s="63">
        <v>2027</v>
      </c>
      <c r="AD31" s="63"/>
      <c r="AE31" s="63"/>
      <c r="AF31" s="63"/>
      <c r="AG31" s="63"/>
    </row>
    <row r="32" spans="2:33" x14ac:dyDescent="0.2">
      <c r="B32" s="64"/>
      <c r="C32" s="8"/>
      <c r="D32" s="3" t="s">
        <v>1</v>
      </c>
      <c r="E32" s="3" t="s">
        <v>3</v>
      </c>
      <c r="F32" s="5" t="s">
        <v>2</v>
      </c>
      <c r="G32" s="5" t="s">
        <v>11</v>
      </c>
      <c r="H32" s="3" t="s">
        <v>4</v>
      </c>
      <c r="I32" s="3" t="s">
        <v>5</v>
      </c>
      <c r="K32" s="3" t="s">
        <v>3</v>
      </c>
      <c r="L32" s="5" t="s">
        <v>2</v>
      </c>
      <c r="M32" s="5" t="s">
        <v>11</v>
      </c>
      <c r="N32" s="3" t="s">
        <v>4</v>
      </c>
      <c r="O32" s="3" t="s">
        <v>5</v>
      </c>
      <c r="Q32" s="3" t="s">
        <v>3</v>
      </c>
      <c r="R32" s="5" t="s">
        <v>2</v>
      </c>
      <c r="S32" s="5" t="s">
        <v>11</v>
      </c>
      <c r="T32" s="3" t="s">
        <v>4</v>
      </c>
      <c r="U32" s="3" t="s">
        <v>5</v>
      </c>
      <c r="W32" s="3" t="s">
        <v>3</v>
      </c>
      <c r="X32" s="5" t="s">
        <v>2</v>
      </c>
      <c r="Y32" s="5" t="s">
        <v>11</v>
      </c>
      <c r="Z32" s="3" t="s">
        <v>4</v>
      </c>
      <c r="AA32" s="3" t="s">
        <v>5</v>
      </c>
      <c r="AC32" s="3" t="s">
        <v>3</v>
      </c>
      <c r="AD32" s="5" t="s">
        <v>2</v>
      </c>
      <c r="AE32" s="5" t="s">
        <v>11</v>
      </c>
      <c r="AF32" s="3" t="s">
        <v>4</v>
      </c>
      <c r="AG32" s="3" t="s">
        <v>5</v>
      </c>
    </row>
    <row r="33" spans="2:34" x14ac:dyDescent="0.2">
      <c r="B33" s="64"/>
      <c r="C33" s="2">
        <v>0.04</v>
      </c>
      <c r="D33" s="1">
        <v>1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W33" s="9"/>
      <c r="X33" s="9"/>
      <c r="Y33" s="9"/>
      <c r="Z33" s="9"/>
      <c r="AA33" s="9"/>
      <c r="AD33" s="17">
        <f>X26</f>
        <v>577034.62772599817</v>
      </c>
      <c r="AF33" s="29">
        <f>AD33*C33*1.5</f>
        <v>34622.077663559889</v>
      </c>
      <c r="AG33" s="27">
        <f>AD33-AF33</f>
        <v>542412.55006243824</v>
      </c>
    </row>
    <row r="34" spans="2:34" x14ac:dyDescent="0.2">
      <c r="B34" s="64"/>
      <c r="C34" s="2">
        <v>0.06</v>
      </c>
      <c r="D34" s="1" t="s">
        <v>23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W34" s="9"/>
      <c r="X34" s="9"/>
      <c r="Y34" s="9"/>
      <c r="Z34" s="9"/>
      <c r="AA34" s="9"/>
      <c r="AD34" s="27"/>
      <c r="AF34" s="27"/>
      <c r="AG34" s="27">
        <f>AD34-AF34</f>
        <v>0</v>
      </c>
    </row>
    <row r="35" spans="2:34" x14ac:dyDescent="0.2">
      <c r="B35" s="64"/>
      <c r="C35" s="2">
        <v>0.08</v>
      </c>
      <c r="D35" s="1">
        <v>47</v>
      </c>
      <c r="E35" s="10"/>
      <c r="F35" s="10"/>
      <c r="G35" s="10"/>
      <c r="H35" s="10"/>
      <c r="I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W35" s="10"/>
      <c r="X35" s="10"/>
      <c r="Y35" s="10"/>
      <c r="Z35" s="10"/>
      <c r="AA35" s="10"/>
      <c r="AC35" s="7"/>
      <c r="AD35" s="28">
        <f>X28</f>
        <v>9536336.0714740008</v>
      </c>
      <c r="AE35" s="7"/>
      <c r="AF35" s="28">
        <f>AD35*C35*1.5</f>
        <v>1144360.32857688</v>
      </c>
      <c r="AG35" s="28">
        <f>AD35-AF35</f>
        <v>8391975.7428971212</v>
      </c>
    </row>
    <row r="36" spans="2:34" x14ac:dyDescent="0.2">
      <c r="B36" s="64"/>
      <c r="E36" s="3">
        <f>SUM(E33:E35)</f>
        <v>0</v>
      </c>
      <c r="F36" s="11">
        <f>SUM(F33:F35)</f>
        <v>0</v>
      </c>
      <c r="G36" s="11"/>
      <c r="H36" s="11">
        <f>SUM(H33:H35)</f>
        <v>0</v>
      </c>
      <c r="I36" s="11">
        <f>SUM(I33:I35)</f>
        <v>0</v>
      </c>
      <c r="J36" s="11"/>
      <c r="K36" s="3">
        <f>SUM(K33:K35)</f>
        <v>0</v>
      </c>
      <c r="L36" s="11">
        <f>SUM(L33:L35)</f>
        <v>0</v>
      </c>
      <c r="M36" s="11"/>
      <c r="N36" s="11">
        <f>SUM(N33:N35)</f>
        <v>0</v>
      </c>
      <c r="O36" s="11">
        <f>SUM(O33:O35)</f>
        <v>0</v>
      </c>
      <c r="P36" s="11"/>
      <c r="Q36" s="3">
        <f>SUM(Q33:Q35)</f>
        <v>0</v>
      </c>
      <c r="R36" s="11">
        <f>SUM(R33:R35)</f>
        <v>0</v>
      </c>
      <c r="S36" s="11"/>
      <c r="T36" s="11">
        <f>SUM(T33:T35)</f>
        <v>0</v>
      </c>
      <c r="U36" s="11">
        <f>SUM(U33:U35)</f>
        <v>0</v>
      </c>
      <c r="V36" s="11"/>
      <c r="W36" s="3">
        <f>SUM(W33:W35)</f>
        <v>0</v>
      </c>
      <c r="X36" s="11">
        <f>SUM(X33:X35)</f>
        <v>0</v>
      </c>
      <c r="Y36" s="11"/>
      <c r="Z36" s="11">
        <f>SUM(Z33:Z35)</f>
        <v>0</v>
      </c>
      <c r="AA36" s="11">
        <f>SUM(AA33:AA35)</f>
        <v>0</v>
      </c>
      <c r="AB36" s="11"/>
      <c r="AC36" s="3">
        <f>SUM(AC33:AC35)</f>
        <v>0</v>
      </c>
      <c r="AD36" s="11">
        <f>SUM(AD33:AD35)</f>
        <v>10113370.699199999</v>
      </c>
      <c r="AE36" s="11"/>
      <c r="AF36" s="11">
        <f>SUM(AF33:AF35)</f>
        <v>1178982.40624044</v>
      </c>
      <c r="AG36" s="11">
        <f>SUM(AG33:AG35)</f>
        <v>8934388.2929595597</v>
      </c>
    </row>
    <row r="37" spans="2:34" x14ac:dyDescent="0.2">
      <c r="B37" s="25"/>
      <c r="F37" s="11"/>
      <c r="G37" s="11"/>
      <c r="H37" s="11"/>
      <c r="I37" s="11"/>
      <c r="J37" s="11"/>
      <c r="L37" s="11"/>
      <c r="M37" s="11"/>
      <c r="N37" s="11"/>
      <c r="O37" s="11"/>
      <c r="P37" s="11"/>
      <c r="R37" s="11"/>
      <c r="S37" s="11"/>
      <c r="T37" s="11"/>
      <c r="U37" s="11"/>
      <c r="V37" s="11"/>
      <c r="X37" s="11"/>
      <c r="Y37" s="11"/>
      <c r="Z37" s="11"/>
      <c r="AA37" s="11"/>
      <c r="AB37" s="11"/>
      <c r="AD37" s="11"/>
      <c r="AE37" s="11"/>
      <c r="AF37" s="11"/>
      <c r="AG37" s="11"/>
    </row>
    <row r="38" spans="2:34" x14ac:dyDescent="0.2">
      <c r="B38" s="25"/>
      <c r="F38" s="11"/>
      <c r="G38" s="11"/>
      <c r="H38" s="11"/>
      <c r="I38" s="11"/>
      <c r="J38" s="11"/>
      <c r="L38" s="11"/>
      <c r="M38" s="11"/>
      <c r="N38" s="11"/>
      <c r="O38" s="11"/>
      <c r="P38" s="11"/>
      <c r="R38" s="11"/>
      <c r="S38" s="11"/>
      <c r="T38" s="11"/>
      <c r="U38" s="11"/>
      <c r="V38" s="11"/>
      <c r="X38" s="11"/>
      <c r="Y38" s="11"/>
      <c r="Z38" s="11"/>
      <c r="AA38" s="11"/>
      <c r="AB38" s="11"/>
      <c r="AD38" s="11"/>
      <c r="AE38" s="11"/>
      <c r="AF38" s="11"/>
      <c r="AG38" s="11"/>
    </row>
    <row r="39" spans="2:34" x14ac:dyDescent="0.2">
      <c r="B39" s="25"/>
      <c r="F39" s="11"/>
      <c r="G39" s="11"/>
      <c r="H39" s="11"/>
      <c r="I39" s="11"/>
      <c r="J39" s="11"/>
      <c r="L39" s="11"/>
      <c r="M39" s="11"/>
      <c r="N39" s="11"/>
      <c r="O39" s="11"/>
      <c r="P39" s="11"/>
      <c r="R39" s="11"/>
      <c r="S39" s="11"/>
      <c r="T39" s="11"/>
      <c r="U39" s="11"/>
      <c r="V39" s="11"/>
      <c r="X39" s="11"/>
      <c r="Y39" s="11"/>
      <c r="Z39" s="11"/>
      <c r="AA39" s="11"/>
      <c r="AB39" s="11"/>
      <c r="AD39" s="11"/>
      <c r="AE39" s="11"/>
      <c r="AF39" s="11"/>
      <c r="AG39" s="11"/>
    </row>
    <row r="40" spans="2:34" x14ac:dyDescent="0.2">
      <c r="B40" s="25"/>
      <c r="F40" s="11"/>
      <c r="G40" s="11"/>
      <c r="H40" s="11"/>
      <c r="I40" s="11"/>
      <c r="J40" s="11"/>
      <c r="L40" s="11"/>
      <c r="M40" s="11"/>
      <c r="N40" s="11"/>
      <c r="O40" s="11"/>
      <c r="P40" s="11"/>
      <c r="R40" s="11"/>
      <c r="S40" s="11"/>
      <c r="T40" s="11"/>
      <c r="U40" s="11"/>
      <c r="V40" s="11"/>
      <c r="X40" s="11"/>
      <c r="Y40" s="11"/>
      <c r="Z40" s="11"/>
      <c r="AA40" s="11"/>
      <c r="AB40" s="11"/>
      <c r="AD40" s="11"/>
      <c r="AE40" s="11"/>
      <c r="AF40" s="11"/>
      <c r="AG40" s="11"/>
    </row>
    <row r="41" spans="2:34" x14ac:dyDescent="0.2">
      <c r="B41" s="25"/>
      <c r="F41" s="11"/>
      <c r="G41" s="11"/>
      <c r="H41" s="11"/>
      <c r="I41" s="11"/>
      <c r="J41" s="11"/>
      <c r="L41" s="11"/>
      <c r="M41" s="11"/>
      <c r="N41" s="11"/>
      <c r="O41" s="11"/>
      <c r="P41" s="11"/>
      <c r="R41" s="11"/>
      <c r="S41" s="11"/>
      <c r="T41" s="11"/>
      <c r="U41" s="11"/>
      <c r="V41" s="11"/>
      <c r="X41" s="11"/>
      <c r="Y41" s="11"/>
      <c r="Z41" s="11"/>
      <c r="AA41" s="11"/>
      <c r="AB41" s="11"/>
      <c r="AD41" s="11"/>
      <c r="AE41" s="11"/>
      <c r="AF41" s="11"/>
      <c r="AG41" s="11"/>
    </row>
    <row r="42" spans="2:34" x14ac:dyDescent="0.2">
      <c r="B42" s="25"/>
      <c r="F42" s="11"/>
      <c r="G42" s="11"/>
      <c r="H42" s="11"/>
      <c r="I42" s="11"/>
      <c r="J42" s="11"/>
      <c r="L42" s="11"/>
      <c r="M42" s="11"/>
      <c r="N42" s="11"/>
      <c r="O42" s="11"/>
      <c r="P42" s="11"/>
      <c r="R42" s="11"/>
      <c r="S42" s="11"/>
      <c r="T42" s="11"/>
      <c r="U42" s="11"/>
      <c r="V42" s="11"/>
      <c r="X42" s="11"/>
      <c r="Y42" s="11"/>
      <c r="Z42" s="11"/>
      <c r="AA42" s="11"/>
      <c r="AB42" s="11"/>
      <c r="AD42" s="11"/>
      <c r="AE42" s="11"/>
      <c r="AF42" s="11"/>
      <c r="AG42" s="11"/>
    </row>
    <row r="43" spans="2:34" x14ac:dyDescent="0.2">
      <c r="B43" s="25"/>
      <c r="F43" s="11"/>
      <c r="G43" s="11"/>
      <c r="H43" s="11"/>
      <c r="I43" s="11"/>
      <c r="J43" s="11"/>
      <c r="L43" s="11"/>
      <c r="M43" s="11"/>
      <c r="N43" s="11"/>
      <c r="O43" s="11"/>
      <c r="P43" s="11"/>
      <c r="R43" s="11"/>
      <c r="S43" s="11"/>
      <c r="T43" s="11"/>
      <c r="U43" s="11"/>
      <c r="V43" s="11"/>
      <c r="X43" s="11"/>
      <c r="Y43" s="11"/>
      <c r="Z43" s="11"/>
      <c r="AA43" s="11"/>
      <c r="AB43" s="11"/>
      <c r="AD43" s="11"/>
      <c r="AE43" s="11"/>
      <c r="AF43" s="11"/>
      <c r="AG43" s="11"/>
    </row>
    <row r="44" spans="2:34" ht="13.5" thickBot="1" x14ac:dyDescent="0.25">
      <c r="C44" s="13" t="s">
        <v>14</v>
      </c>
      <c r="D44" s="13"/>
      <c r="E44" s="15"/>
      <c r="F44" s="15"/>
      <c r="G44" s="15"/>
      <c r="H44" s="15">
        <f>H8</f>
        <v>1178982.40624044</v>
      </c>
      <c r="I44" s="15"/>
      <c r="J44" s="15"/>
      <c r="K44" s="15"/>
      <c r="L44" s="15"/>
      <c r="M44" s="15"/>
      <c r="N44" s="15">
        <f>N8+N15</f>
        <v>1872036.9676747073</v>
      </c>
      <c r="O44" s="15"/>
      <c r="P44" s="15"/>
      <c r="Q44" s="15"/>
      <c r="R44" s="15"/>
      <c r="S44" s="15"/>
      <c r="T44" s="15">
        <f>T8+T15+T22+T29+T36</f>
        <v>2510515.0242743329</v>
      </c>
      <c r="U44" s="15"/>
      <c r="V44" s="15"/>
      <c r="W44" s="15"/>
      <c r="X44" s="15"/>
      <c r="Y44" s="15"/>
      <c r="Z44" s="15">
        <f>Z8+Z15+Z22+Z29+Z36</f>
        <v>3098747.9820228843</v>
      </c>
      <c r="AA44" s="15"/>
      <c r="AB44" s="15"/>
      <c r="AC44" s="15"/>
      <c r="AD44" s="15"/>
      <c r="AE44" s="15"/>
      <c r="AF44" s="15">
        <f>AF8+AF15+AF22+AF29+AF36</f>
        <v>3640722.1230013724</v>
      </c>
      <c r="AG44" s="15"/>
      <c r="AH44" s="16">
        <f>SUM(H44:AG44)</f>
        <v>12301004.503213735</v>
      </c>
    </row>
    <row r="46" spans="2:34" x14ac:dyDescent="0.2">
      <c r="B46" s="25"/>
      <c r="F46" s="11"/>
      <c r="G46" s="11"/>
      <c r="H46" s="11"/>
      <c r="I46" s="11"/>
      <c r="J46" s="11"/>
      <c r="L46" s="11"/>
      <c r="M46" s="11"/>
      <c r="N46" s="11"/>
      <c r="O46" s="11"/>
      <c r="P46" s="11"/>
      <c r="R46" s="11"/>
      <c r="S46" s="11"/>
      <c r="T46" s="11"/>
      <c r="U46" s="11"/>
      <c r="V46" s="11"/>
      <c r="X46" s="11"/>
      <c r="Y46" s="11"/>
      <c r="Z46" s="11"/>
      <c r="AA46" s="11"/>
      <c r="AB46" s="11"/>
      <c r="AD46" s="11"/>
      <c r="AE46" s="11"/>
      <c r="AF46" s="11"/>
      <c r="AG46" s="11"/>
    </row>
    <row r="47" spans="2:34" x14ac:dyDescent="0.2">
      <c r="B47" s="64" t="s">
        <v>47</v>
      </c>
      <c r="E47" s="63">
        <v>2023</v>
      </c>
      <c r="F47" s="63"/>
      <c r="G47" s="63"/>
      <c r="H47" s="63"/>
      <c r="I47" s="63"/>
      <c r="J47" s="4"/>
      <c r="K47" s="63">
        <v>2024</v>
      </c>
      <c r="L47" s="63"/>
      <c r="M47" s="63"/>
      <c r="N47" s="63"/>
      <c r="O47" s="63"/>
      <c r="P47" s="4"/>
      <c r="Q47" s="63">
        <v>2025</v>
      </c>
      <c r="R47" s="63"/>
      <c r="S47" s="63"/>
      <c r="T47" s="63"/>
      <c r="U47" s="63"/>
      <c r="V47" s="4"/>
      <c r="W47" s="63">
        <v>2026</v>
      </c>
      <c r="X47" s="63"/>
      <c r="Y47" s="63"/>
      <c r="Z47" s="63"/>
      <c r="AA47" s="63"/>
      <c r="AB47" s="4"/>
      <c r="AC47" s="63">
        <v>2027</v>
      </c>
      <c r="AD47" s="63"/>
      <c r="AE47" s="63"/>
      <c r="AF47" s="63"/>
      <c r="AG47" s="63"/>
      <c r="AH47" s="39"/>
    </row>
    <row r="48" spans="2:34" x14ac:dyDescent="0.2">
      <c r="B48" s="64"/>
      <c r="C48" s="8"/>
      <c r="D48" s="3" t="s">
        <v>1</v>
      </c>
      <c r="E48" s="3" t="s">
        <v>3</v>
      </c>
      <c r="F48" s="5" t="s">
        <v>2</v>
      </c>
      <c r="G48" s="5" t="s">
        <v>11</v>
      </c>
      <c r="H48" s="3" t="s">
        <v>4</v>
      </c>
      <c r="I48" s="3" t="s">
        <v>5</v>
      </c>
      <c r="K48" s="3" t="s">
        <v>3</v>
      </c>
      <c r="L48" s="5" t="s">
        <v>2</v>
      </c>
      <c r="M48" s="5" t="s">
        <v>11</v>
      </c>
      <c r="N48" s="3" t="s">
        <v>4</v>
      </c>
      <c r="O48" s="3" t="s">
        <v>5</v>
      </c>
      <c r="Q48" s="3" t="s">
        <v>3</v>
      </c>
      <c r="R48" s="5" t="s">
        <v>2</v>
      </c>
      <c r="S48" s="5" t="s">
        <v>11</v>
      </c>
      <c r="T48" s="3" t="s">
        <v>4</v>
      </c>
      <c r="U48" s="3" t="s">
        <v>5</v>
      </c>
      <c r="W48" s="3" t="s">
        <v>3</v>
      </c>
      <c r="X48" s="5" t="s">
        <v>2</v>
      </c>
      <c r="Y48" s="5" t="s">
        <v>11</v>
      </c>
      <c r="Z48" s="3" t="s">
        <v>4</v>
      </c>
      <c r="AA48" s="3" t="s">
        <v>5</v>
      </c>
      <c r="AC48" s="3" t="s">
        <v>3</v>
      </c>
      <c r="AD48" s="5" t="s">
        <v>2</v>
      </c>
      <c r="AE48" s="5" t="s">
        <v>11</v>
      </c>
      <c r="AF48" s="3" t="s">
        <v>4</v>
      </c>
      <c r="AG48" s="3" t="s">
        <v>5</v>
      </c>
      <c r="AH48" s="17"/>
    </row>
    <row r="49" spans="1:34" x14ac:dyDescent="0.2">
      <c r="B49" s="64"/>
      <c r="C49" s="2">
        <v>0.04</v>
      </c>
      <c r="D49" s="1">
        <v>1</v>
      </c>
      <c r="F49" s="17">
        <f>F5</f>
        <v>577034.62772599817</v>
      </c>
      <c r="H49" s="29">
        <f>F49*1.5*C49</f>
        <v>34622.077663559889</v>
      </c>
      <c r="I49" s="27">
        <f>F49-H49</f>
        <v>542412.55006243824</v>
      </c>
      <c r="K49" s="17">
        <f>I49</f>
        <v>542412.55006243824</v>
      </c>
      <c r="N49" s="49">
        <f>K49*$C$49</f>
        <v>21696.502002497531</v>
      </c>
      <c r="O49" s="17">
        <f>K49-N49</f>
        <v>520716.04805994069</v>
      </c>
      <c r="Q49" s="17">
        <f>O49</f>
        <v>520716.04805994069</v>
      </c>
      <c r="T49" s="49">
        <f>Q49*$C$49</f>
        <v>20828.641922397626</v>
      </c>
      <c r="U49" s="17">
        <f>Q49-T49</f>
        <v>499887.40613754303</v>
      </c>
      <c r="W49" s="17">
        <f>U49</f>
        <v>499887.40613754303</v>
      </c>
      <c r="Z49" s="49">
        <f>W49*$C$49</f>
        <v>19995.496245501723</v>
      </c>
      <c r="AA49" s="17">
        <f>W49-Z49</f>
        <v>479891.90989204129</v>
      </c>
      <c r="AC49" s="17">
        <f>AA49</f>
        <v>479891.90989204129</v>
      </c>
      <c r="AF49" s="49">
        <f>AC49*$C$49</f>
        <v>19195.676395681654</v>
      </c>
      <c r="AG49" s="17">
        <f>AC49-AF49</f>
        <v>460696.23349635967</v>
      </c>
    </row>
    <row r="50" spans="1:34" x14ac:dyDescent="0.2">
      <c r="B50" s="64"/>
      <c r="C50" s="2">
        <v>0.06</v>
      </c>
      <c r="D50" s="1" t="s">
        <v>23</v>
      </c>
      <c r="F50" s="27">
        <v>0</v>
      </c>
      <c r="H50" s="27"/>
      <c r="I50" s="27">
        <f>F50-H50</f>
        <v>0</v>
      </c>
      <c r="K50" s="17">
        <f t="shared" ref="K50:K51" si="4">I50</f>
        <v>0</v>
      </c>
      <c r="Q50" s="17">
        <f t="shared" ref="Q50:Q51" si="5">O50</f>
        <v>0</v>
      </c>
      <c r="W50" s="17">
        <f t="shared" ref="W50:W51" si="6">U50</f>
        <v>0</v>
      </c>
      <c r="AC50" s="17">
        <f t="shared" ref="AC50:AC51" si="7">AA50</f>
        <v>0</v>
      </c>
      <c r="AH50" s="39"/>
    </row>
    <row r="51" spans="1:34" x14ac:dyDescent="0.2">
      <c r="B51" s="64"/>
      <c r="C51" s="2">
        <v>0.08</v>
      </c>
      <c r="D51" s="1">
        <v>47</v>
      </c>
      <c r="E51" s="7"/>
      <c r="F51" s="28">
        <f>F7</f>
        <v>9536336.0714740008</v>
      </c>
      <c r="G51" s="7"/>
      <c r="H51" s="28">
        <f>F51*1.5*C51</f>
        <v>1144360.32857688</v>
      </c>
      <c r="I51" s="28">
        <f>F51-H51</f>
        <v>8391975.7428971212</v>
      </c>
      <c r="K51" s="28">
        <f t="shared" si="4"/>
        <v>8391975.7428971212</v>
      </c>
      <c r="L51" s="7"/>
      <c r="M51" s="28"/>
      <c r="N51" s="40">
        <f>K51*$C$51</f>
        <v>671358.05943176977</v>
      </c>
      <c r="O51" s="40">
        <f>K51-N51</f>
        <v>7720617.6834653514</v>
      </c>
      <c r="Q51" s="28">
        <f t="shared" si="5"/>
        <v>7720617.6834653514</v>
      </c>
      <c r="R51" s="7"/>
      <c r="S51" s="28"/>
      <c r="T51" s="40">
        <f>Q51*$C$51</f>
        <v>617649.41467722808</v>
      </c>
      <c r="U51" s="40">
        <f>Q51-T51</f>
        <v>7102968.2687881235</v>
      </c>
      <c r="W51" s="28">
        <f t="shared" si="6"/>
        <v>7102968.2687881235</v>
      </c>
      <c r="X51" s="7"/>
      <c r="Y51" s="28"/>
      <c r="Z51" s="40">
        <f>W51*$C$51</f>
        <v>568237.46150304994</v>
      </c>
      <c r="AA51" s="40">
        <f>W51-Z51</f>
        <v>6534730.8072850732</v>
      </c>
      <c r="AC51" s="28">
        <f t="shared" si="7"/>
        <v>6534730.8072850732</v>
      </c>
      <c r="AD51" s="7"/>
      <c r="AE51" s="28"/>
      <c r="AF51" s="40">
        <f>AC51*$C$51</f>
        <v>522778.46458280587</v>
      </c>
      <c r="AG51" s="40">
        <f>AC51-AF51</f>
        <v>6011952.3427022677</v>
      </c>
    </row>
    <row r="52" spans="1:34" x14ac:dyDescent="0.2">
      <c r="B52" s="64"/>
      <c r="E52" s="3">
        <f>SUM(E49:E51)</f>
        <v>0</v>
      </c>
      <c r="F52" s="11">
        <f>SUM(F49:F51)</f>
        <v>10113370.699199999</v>
      </c>
      <c r="G52" s="11"/>
      <c r="H52" s="11">
        <f>SUM(H49:H51)</f>
        <v>1178982.40624044</v>
      </c>
      <c r="I52" s="11">
        <f>SUM(I49:I51)</f>
        <v>8934388.2929595597</v>
      </c>
      <c r="J52" s="11"/>
      <c r="K52" s="11">
        <f>SUM(K49:K51)</f>
        <v>8934388.2929595597</v>
      </c>
      <c r="L52" s="11">
        <f>SUM(L49:L51)</f>
        <v>0</v>
      </c>
      <c r="M52" s="11"/>
      <c r="N52" s="11">
        <f>SUM(N49:N51)</f>
        <v>693054.56143426732</v>
      </c>
      <c r="O52" s="11">
        <f>SUM(O49:O51)</f>
        <v>8241333.7315252917</v>
      </c>
      <c r="P52" s="11"/>
      <c r="Q52" s="11">
        <f>SUM(Q49:Q51)</f>
        <v>8241333.7315252917</v>
      </c>
      <c r="R52" s="11">
        <f>SUM(R49:R51)</f>
        <v>0</v>
      </c>
      <c r="S52" s="11"/>
      <c r="T52" s="11">
        <f>SUM(T49:T51)</f>
        <v>638478.05659962574</v>
      </c>
      <c r="U52" s="11">
        <f>SUM(U49:U51)</f>
        <v>7602855.6749256663</v>
      </c>
      <c r="V52" s="11"/>
      <c r="W52" s="11">
        <f>SUM(W49:W51)</f>
        <v>7602855.6749256663</v>
      </c>
      <c r="X52" s="11">
        <f>SUM(X49:X51)</f>
        <v>0</v>
      </c>
      <c r="Y52" s="11"/>
      <c r="Z52" s="11">
        <f>SUM(Z49:Z51)</f>
        <v>588232.95774855162</v>
      </c>
      <c r="AA52" s="11">
        <f>SUM(AA49:AA51)</f>
        <v>7014622.7171771144</v>
      </c>
      <c r="AB52" s="11"/>
      <c r="AC52" s="11">
        <f>SUM(AC49:AC51)</f>
        <v>7014622.7171771144</v>
      </c>
      <c r="AD52" s="11">
        <f>SUM(AD49:AD51)</f>
        <v>0</v>
      </c>
      <c r="AE52" s="11"/>
      <c r="AF52" s="11">
        <f>SUM(AF49:AF51)</f>
        <v>541974.14097848756</v>
      </c>
      <c r="AG52" s="11">
        <f>SUM(AG49:AG51)</f>
        <v>6472648.5761986272</v>
      </c>
      <c r="AH52" s="39"/>
    </row>
    <row r="53" spans="1:34" x14ac:dyDescent="0.2">
      <c r="B53" s="25"/>
      <c r="F53" s="11"/>
      <c r="G53" s="11"/>
      <c r="H53" s="11"/>
      <c r="I53" s="11"/>
      <c r="J53" s="11"/>
      <c r="L53" s="11"/>
      <c r="M53" s="11"/>
      <c r="N53" s="11"/>
      <c r="O53" s="11"/>
      <c r="P53" s="11"/>
      <c r="R53" s="11"/>
      <c r="S53" s="11"/>
      <c r="T53" s="11"/>
      <c r="U53" s="11"/>
      <c r="V53" s="11"/>
      <c r="X53" s="11"/>
      <c r="Y53" s="11"/>
      <c r="Z53" s="11"/>
      <c r="AA53" s="11"/>
      <c r="AB53" s="11"/>
      <c r="AD53" s="11"/>
      <c r="AE53" s="11"/>
      <c r="AF53" s="11"/>
      <c r="AG53" s="11"/>
    </row>
    <row r="54" spans="1:34" x14ac:dyDescent="0.2">
      <c r="B54" s="64" t="s">
        <v>48</v>
      </c>
      <c r="E54" s="63">
        <f>E47</f>
        <v>2023</v>
      </c>
      <c r="F54" s="63"/>
      <c r="G54" s="63"/>
      <c r="H54" s="63"/>
      <c r="I54" s="63"/>
      <c r="J54" s="4"/>
      <c r="K54" s="63">
        <v>2024</v>
      </c>
      <c r="L54" s="63"/>
      <c r="M54" s="63"/>
      <c r="N54" s="63"/>
      <c r="O54" s="63"/>
      <c r="P54" s="4"/>
      <c r="Q54" s="63">
        <v>2025</v>
      </c>
      <c r="R54" s="63"/>
      <c r="S54" s="63"/>
      <c r="T54" s="63"/>
      <c r="U54" s="63"/>
      <c r="V54" s="4"/>
      <c r="W54" s="63">
        <v>2026</v>
      </c>
      <c r="X54" s="63"/>
      <c r="Y54" s="63"/>
      <c r="Z54" s="63"/>
      <c r="AA54" s="63"/>
      <c r="AB54" s="4"/>
      <c r="AC54" s="63">
        <v>2027</v>
      </c>
      <c r="AD54" s="63"/>
      <c r="AE54" s="63"/>
      <c r="AF54" s="63"/>
      <c r="AG54" s="63"/>
      <c r="AH54" s="17"/>
    </row>
    <row r="55" spans="1:34" x14ac:dyDescent="0.2">
      <c r="B55" s="64"/>
      <c r="C55" s="8"/>
      <c r="D55" s="3" t="s">
        <v>1</v>
      </c>
      <c r="E55" s="3" t="s">
        <v>3</v>
      </c>
      <c r="F55" s="5" t="s">
        <v>2</v>
      </c>
      <c r="G55" s="5" t="s">
        <v>11</v>
      </c>
      <c r="H55" s="3" t="s">
        <v>4</v>
      </c>
      <c r="I55" s="3" t="s">
        <v>5</v>
      </c>
      <c r="K55" s="3" t="s">
        <v>3</v>
      </c>
      <c r="L55" s="5" t="s">
        <v>2</v>
      </c>
      <c r="M55" s="5" t="s">
        <v>11</v>
      </c>
      <c r="N55" s="3" t="s">
        <v>4</v>
      </c>
      <c r="O55" s="3" t="s">
        <v>5</v>
      </c>
      <c r="Q55" s="3" t="s">
        <v>3</v>
      </c>
      <c r="R55" s="5" t="s">
        <v>2</v>
      </c>
      <c r="S55" s="5" t="s">
        <v>11</v>
      </c>
      <c r="T55" s="3" t="s">
        <v>4</v>
      </c>
      <c r="U55" s="3" t="s">
        <v>5</v>
      </c>
      <c r="W55" s="3" t="s">
        <v>3</v>
      </c>
      <c r="X55" s="5" t="s">
        <v>2</v>
      </c>
      <c r="Y55" s="5" t="s">
        <v>11</v>
      </c>
      <c r="Z55" s="3" t="s">
        <v>4</v>
      </c>
      <c r="AA55" s="3" t="s">
        <v>5</v>
      </c>
      <c r="AC55" s="3" t="s">
        <v>3</v>
      </c>
      <c r="AD55" s="5" t="s">
        <v>2</v>
      </c>
      <c r="AE55" s="5" t="s">
        <v>11</v>
      </c>
      <c r="AF55" s="3" t="s">
        <v>4</v>
      </c>
      <c r="AG55" s="3" t="s">
        <v>5</v>
      </c>
    </row>
    <row r="56" spans="1:34" x14ac:dyDescent="0.2">
      <c r="B56" s="64"/>
      <c r="C56" s="2">
        <v>0.04</v>
      </c>
      <c r="D56" s="1">
        <v>1</v>
      </c>
      <c r="E56" s="9"/>
      <c r="F56" s="9"/>
      <c r="G56" s="9"/>
      <c r="H56" s="9"/>
      <c r="I56" s="9"/>
      <c r="L56" s="17">
        <v>813499</v>
      </c>
      <c r="N56" s="29">
        <f>L56*C56</f>
        <v>32539.96</v>
      </c>
      <c r="O56" s="27">
        <f>L56-N56</f>
        <v>780959.04</v>
      </c>
      <c r="Q56" s="17">
        <f>O56</f>
        <v>780959.04</v>
      </c>
      <c r="R56" s="17">
        <f>L50</f>
        <v>0</v>
      </c>
      <c r="T56" s="29">
        <f>Q56*$C$56</f>
        <v>31238.361600000004</v>
      </c>
      <c r="U56" s="27">
        <f>Q56-T56</f>
        <v>749720.67840000009</v>
      </c>
      <c r="W56" s="17">
        <f>U56</f>
        <v>749720.67840000009</v>
      </c>
      <c r="X56" s="17">
        <f>R50</f>
        <v>0</v>
      </c>
      <c r="Z56" s="29">
        <f>W56*$C$56</f>
        <v>29988.827136000004</v>
      </c>
      <c r="AA56" s="27">
        <f>W56-Z56</f>
        <v>719731.85126400006</v>
      </c>
      <c r="AC56" s="17">
        <f>AA56</f>
        <v>719731.85126400006</v>
      </c>
      <c r="AD56" s="17">
        <f>X50</f>
        <v>0</v>
      </c>
      <c r="AF56" s="29">
        <f>AC56*$C$56</f>
        <v>28789.274050560001</v>
      </c>
      <c r="AG56" s="27">
        <f>AC56-AF56</f>
        <v>690942.57721344009</v>
      </c>
    </row>
    <row r="57" spans="1:34" x14ac:dyDescent="0.2">
      <c r="B57" s="64"/>
      <c r="C57" s="2">
        <v>0.06</v>
      </c>
      <c r="D57" s="1" t="s">
        <v>23</v>
      </c>
      <c r="E57" s="9"/>
      <c r="F57" s="9"/>
      <c r="G57" s="9"/>
      <c r="H57" s="9"/>
      <c r="I57" s="9"/>
      <c r="L57" s="17">
        <f t="shared" ref="L57" si="8">L13</f>
        <v>0</v>
      </c>
      <c r="N57" s="27"/>
      <c r="O57" s="27">
        <f>L57-N57</f>
        <v>0</v>
      </c>
      <c r="R57" s="27">
        <f>L51</f>
        <v>0</v>
      </c>
      <c r="T57" s="27"/>
      <c r="U57" s="27">
        <f>R57-T57</f>
        <v>0</v>
      </c>
      <c r="X57" s="27">
        <f>R51</f>
        <v>0</v>
      </c>
      <c r="Z57" s="27"/>
      <c r="AA57" s="27">
        <f>X57-Z57</f>
        <v>0</v>
      </c>
      <c r="AD57" s="27">
        <f>X51</f>
        <v>0</v>
      </c>
      <c r="AF57" s="27"/>
      <c r="AG57" s="27">
        <f>AD57-AF57</f>
        <v>0</v>
      </c>
    </row>
    <row r="58" spans="1:34" x14ac:dyDescent="0.2">
      <c r="A58" s="19" t="s">
        <v>17</v>
      </c>
      <c r="B58" s="64"/>
      <c r="C58" s="2">
        <v>0.08</v>
      </c>
      <c r="D58" s="1">
        <v>47</v>
      </c>
      <c r="E58" s="10"/>
      <c r="F58" s="10"/>
      <c r="G58" s="10"/>
      <c r="H58" s="10"/>
      <c r="I58" s="10"/>
      <c r="K58" s="7"/>
      <c r="L58" s="18">
        <f>7236221-L56</f>
        <v>6422722</v>
      </c>
      <c r="M58" s="18"/>
      <c r="N58" s="28">
        <f>L58*C58</f>
        <v>513817.76</v>
      </c>
      <c r="O58" s="28">
        <f>L58-N58</f>
        <v>5908904.2400000002</v>
      </c>
      <c r="Q58" s="18">
        <f>O58</f>
        <v>5908904.2400000002</v>
      </c>
      <c r="R58" s="28">
        <f>L52</f>
        <v>0</v>
      </c>
      <c r="S58" s="7"/>
      <c r="T58" s="28">
        <f>Q58*$C$58</f>
        <v>472712.33920000005</v>
      </c>
      <c r="U58" s="28">
        <f>Q58-T58</f>
        <v>5436191.9007999999</v>
      </c>
      <c r="W58" s="18">
        <f>U58</f>
        <v>5436191.9007999999</v>
      </c>
      <c r="X58" s="28">
        <f>R52</f>
        <v>0</v>
      </c>
      <c r="Y58" s="7"/>
      <c r="Z58" s="28">
        <f>W58*$C$58</f>
        <v>434895.35206399998</v>
      </c>
      <c r="AA58" s="28">
        <f>W58-Z58</f>
        <v>5001296.5487360004</v>
      </c>
      <c r="AC58" s="18">
        <f>AA58</f>
        <v>5001296.5487360004</v>
      </c>
      <c r="AD58" s="28">
        <f>X52</f>
        <v>0</v>
      </c>
      <c r="AE58" s="7"/>
      <c r="AF58" s="28">
        <f>AC58*$C$58</f>
        <v>400103.72389888007</v>
      </c>
      <c r="AG58" s="28">
        <f>AC58-AF58</f>
        <v>4601192.8248371202</v>
      </c>
    </row>
    <row r="59" spans="1:34" x14ac:dyDescent="0.2">
      <c r="B59" s="64"/>
      <c r="E59" s="3">
        <f>SUM(E56:E58)</f>
        <v>0</v>
      </c>
      <c r="F59" s="11">
        <f>SUM(F56:F58)</f>
        <v>0</v>
      </c>
      <c r="G59" s="11"/>
      <c r="H59" s="11">
        <f>SUM(H56:H58)</f>
        <v>0</v>
      </c>
      <c r="I59" s="11">
        <f>SUM(I56:I58)</f>
        <v>0</v>
      </c>
      <c r="J59" s="11"/>
      <c r="K59" s="3">
        <f>SUM(K56:K58)</f>
        <v>0</v>
      </c>
      <c r="L59" s="11">
        <f>SUM(L56:L58)</f>
        <v>7236221</v>
      </c>
      <c r="M59" s="11"/>
      <c r="N59" s="11">
        <f>SUM(N56:N58)</f>
        <v>546357.72</v>
      </c>
      <c r="O59" s="11">
        <f>SUM(O56:O58)</f>
        <v>6689863.2800000003</v>
      </c>
      <c r="P59" s="11"/>
      <c r="Q59" s="11">
        <f>SUM(Q56:Q58)</f>
        <v>6689863.2800000003</v>
      </c>
      <c r="R59" s="11">
        <f>SUM(R56:R58)</f>
        <v>0</v>
      </c>
      <c r="S59" s="11"/>
      <c r="T59" s="11">
        <f>SUM(T56:T58)</f>
        <v>503950.70080000005</v>
      </c>
      <c r="U59" s="11">
        <f>SUM(U56:U58)</f>
        <v>6185912.5791999996</v>
      </c>
      <c r="V59" s="11"/>
      <c r="W59" s="11">
        <f>SUM(W56:W58)</f>
        <v>6185912.5791999996</v>
      </c>
      <c r="X59" s="11">
        <f>SUM(X56:X58)</f>
        <v>0</v>
      </c>
      <c r="Y59" s="11"/>
      <c r="Z59" s="11">
        <f>SUM(Z56:Z58)</f>
        <v>464884.17919999996</v>
      </c>
      <c r="AA59" s="11">
        <f>SUM(AA56:AA58)</f>
        <v>5721028.4000000004</v>
      </c>
      <c r="AB59" s="11"/>
      <c r="AC59" s="11">
        <f>SUM(AC56:AC58)</f>
        <v>5721028.4000000004</v>
      </c>
      <c r="AD59" s="11">
        <f>SUM(AD56:AD58)</f>
        <v>0</v>
      </c>
      <c r="AE59" s="11"/>
      <c r="AF59" s="11">
        <f>SUM(AF56:AF58)</f>
        <v>428892.99794944009</v>
      </c>
      <c r="AG59" s="11">
        <f>SUM(AG56:AG58)</f>
        <v>5292135.4020505603</v>
      </c>
    </row>
    <row r="60" spans="1:34" x14ac:dyDescent="0.2">
      <c r="B60" s="25"/>
      <c r="F60" s="11"/>
      <c r="G60" s="11"/>
      <c r="H60" s="11"/>
      <c r="I60" s="11"/>
      <c r="J60" s="11"/>
      <c r="L60" s="11"/>
      <c r="M60" s="11"/>
      <c r="N60" s="11"/>
      <c r="O60" s="11"/>
      <c r="P60" s="11"/>
      <c r="R60" s="11"/>
      <c r="S60" s="11"/>
      <c r="T60" s="11"/>
      <c r="U60" s="11"/>
      <c r="V60" s="11"/>
      <c r="X60" s="11"/>
      <c r="Y60" s="11"/>
      <c r="Z60" s="11"/>
      <c r="AA60" s="11"/>
      <c r="AB60" s="11"/>
      <c r="AD60" s="11"/>
      <c r="AE60" s="11"/>
      <c r="AF60" s="11"/>
      <c r="AG60" s="11"/>
    </row>
    <row r="61" spans="1:34" x14ac:dyDescent="0.2">
      <c r="B61" s="64" t="s">
        <v>49</v>
      </c>
      <c r="E61" s="63">
        <f>E54</f>
        <v>2023</v>
      </c>
      <c r="F61" s="63"/>
      <c r="G61" s="63"/>
      <c r="H61" s="63"/>
      <c r="I61" s="63"/>
      <c r="J61" s="4"/>
      <c r="K61" s="63">
        <v>2024</v>
      </c>
      <c r="L61" s="63"/>
      <c r="M61" s="63"/>
      <c r="N61" s="63"/>
      <c r="O61" s="63"/>
      <c r="P61" s="4"/>
      <c r="Q61" s="63">
        <v>2025</v>
      </c>
      <c r="R61" s="63"/>
      <c r="S61" s="63"/>
      <c r="T61" s="63"/>
      <c r="U61" s="63"/>
      <c r="V61" s="4"/>
      <c r="W61" s="63">
        <v>2026</v>
      </c>
      <c r="X61" s="63"/>
      <c r="Y61" s="63"/>
      <c r="Z61" s="63"/>
      <c r="AA61" s="63"/>
      <c r="AB61" s="4"/>
      <c r="AC61" s="63">
        <v>2027</v>
      </c>
      <c r="AD61" s="63"/>
      <c r="AE61" s="63"/>
      <c r="AF61" s="63"/>
      <c r="AG61" s="63"/>
    </row>
    <row r="62" spans="1:34" x14ac:dyDescent="0.2">
      <c r="B62" s="64"/>
      <c r="C62" s="8"/>
      <c r="D62" s="3" t="s">
        <v>1</v>
      </c>
      <c r="E62" s="3" t="s">
        <v>3</v>
      </c>
      <c r="F62" s="5" t="s">
        <v>2</v>
      </c>
      <c r="G62" s="5" t="s">
        <v>11</v>
      </c>
      <c r="H62" s="3" t="s">
        <v>4</v>
      </c>
      <c r="I62" s="3" t="s">
        <v>5</v>
      </c>
      <c r="K62" s="3" t="s">
        <v>3</v>
      </c>
      <c r="L62" s="5" t="s">
        <v>2</v>
      </c>
      <c r="M62" s="5" t="s">
        <v>11</v>
      </c>
      <c r="N62" s="3" t="s">
        <v>4</v>
      </c>
      <c r="O62" s="3" t="s">
        <v>5</v>
      </c>
      <c r="Q62" s="3" t="s">
        <v>3</v>
      </c>
      <c r="R62" s="5" t="s">
        <v>2</v>
      </c>
      <c r="S62" s="5" t="s">
        <v>11</v>
      </c>
      <c r="T62" s="3" t="s">
        <v>4</v>
      </c>
      <c r="U62" s="3" t="s">
        <v>5</v>
      </c>
      <c r="W62" s="3" t="s">
        <v>3</v>
      </c>
      <c r="X62" s="5" t="s">
        <v>2</v>
      </c>
      <c r="Y62" s="5" t="s">
        <v>11</v>
      </c>
      <c r="Z62" s="3" t="s">
        <v>4</v>
      </c>
      <c r="AA62" s="3" t="s">
        <v>5</v>
      </c>
      <c r="AC62" s="3" t="s">
        <v>3</v>
      </c>
      <c r="AD62" s="5" t="s">
        <v>2</v>
      </c>
      <c r="AE62" s="5" t="s">
        <v>11</v>
      </c>
      <c r="AF62" s="3" t="s">
        <v>4</v>
      </c>
      <c r="AG62" s="3" t="s">
        <v>5</v>
      </c>
    </row>
    <row r="63" spans="1:34" x14ac:dyDescent="0.2">
      <c r="B63" s="64"/>
      <c r="C63" s="2">
        <v>0.04</v>
      </c>
      <c r="D63" s="1">
        <v>1</v>
      </c>
      <c r="E63" s="9"/>
      <c r="F63" s="9"/>
      <c r="G63" s="9"/>
      <c r="H63" s="9"/>
      <c r="I63" s="9"/>
      <c r="K63" s="9"/>
      <c r="L63" s="9"/>
      <c r="M63" s="9"/>
      <c r="N63" s="9"/>
      <c r="O63" s="9"/>
      <c r="R63" s="17">
        <v>1033414</v>
      </c>
      <c r="T63" s="29">
        <f>R63*C63</f>
        <v>41336.559999999998</v>
      </c>
      <c r="U63" s="27">
        <f>R63-T63</f>
        <v>992077.44</v>
      </c>
      <c r="W63" s="17">
        <f>U63</f>
        <v>992077.44</v>
      </c>
      <c r="X63" s="17">
        <f>R57</f>
        <v>0</v>
      </c>
      <c r="Z63" s="29">
        <f>W63*$C$56</f>
        <v>39683.097600000001</v>
      </c>
      <c r="AA63" s="27">
        <f>W63-Z63</f>
        <v>952394.34239999996</v>
      </c>
      <c r="AC63" s="17">
        <f>AA63</f>
        <v>952394.34239999996</v>
      </c>
      <c r="AD63" s="17">
        <f>X57</f>
        <v>0</v>
      </c>
      <c r="AF63" s="29">
        <f>AC63*$C$56</f>
        <v>38095.773695999997</v>
      </c>
      <c r="AG63" s="27">
        <f>AC63-AF63</f>
        <v>914298.56870399998</v>
      </c>
    </row>
    <row r="64" spans="1:34" x14ac:dyDescent="0.2">
      <c r="B64" s="64"/>
      <c r="C64" s="2">
        <v>0.06</v>
      </c>
      <c r="D64" s="1" t="s">
        <v>23</v>
      </c>
      <c r="E64" s="9"/>
      <c r="F64" s="9"/>
      <c r="G64" s="9"/>
      <c r="H64" s="9"/>
      <c r="I64" s="9"/>
      <c r="K64" s="9"/>
      <c r="L64" s="9"/>
      <c r="M64" s="9"/>
      <c r="N64" s="9"/>
      <c r="O64" s="9"/>
      <c r="R64" s="17">
        <f t="shared" ref="R64" si="9">R20</f>
        <v>0</v>
      </c>
      <c r="T64" s="27"/>
      <c r="U64" s="27">
        <f>R64-T64</f>
        <v>0</v>
      </c>
      <c r="X64" s="27">
        <f>R58</f>
        <v>0</v>
      </c>
      <c r="Z64" s="27"/>
      <c r="AA64" s="27">
        <f>X64-Z64</f>
        <v>0</v>
      </c>
      <c r="AD64" s="27">
        <f>X58</f>
        <v>0</v>
      </c>
      <c r="AF64" s="27"/>
      <c r="AG64" s="27">
        <f>AD64-AF64</f>
        <v>0</v>
      </c>
    </row>
    <row r="65" spans="2:33" x14ac:dyDescent="0.2">
      <c r="B65" s="64"/>
      <c r="C65" s="2">
        <v>0.08</v>
      </c>
      <c r="D65" s="1">
        <v>47</v>
      </c>
      <c r="E65" s="10"/>
      <c r="F65" s="10"/>
      <c r="G65" s="10"/>
      <c r="H65" s="10"/>
      <c r="I65" s="10"/>
      <c r="K65" s="10"/>
      <c r="L65" s="10"/>
      <c r="M65" s="10"/>
      <c r="N65" s="10"/>
      <c r="O65" s="10"/>
      <c r="Q65" s="7"/>
      <c r="R65" s="18">
        <f>7466692-R63</f>
        <v>6433278</v>
      </c>
      <c r="S65" s="18"/>
      <c r="T65" s="28">
        <f>R65*C65</f>
        <v>514662.24</v>
      </c>
      <c r="U65" s="28">
        <f>R65-T65</f>
        <v>5918615.7599999998</v>
      </c>
      <c r="W65" s="18">
        <f>U65</f>
        <v>5918615.7599999998</v>
      </c>
      <c r="X65" s="28">
        <f>R59</f>
        <v>0</v>
      </c>
      <c r="Y65" s="7"/>
      <c r="Z65" s="28">
        <f>W65*$C$58</f>
        <v>473489.26079999999</v>
      </c>
      <c r="AA65" s="28">
        <f>W65-Z65</f>
        <v>5445126.4991999995</v>
      </c>
      <c r="AC65" s="18">
        <f>AA65</f>
        <v>5445126.4991999995</v>
      </c>
      <c r="AD65" s="28">
        <f>X59</f>
        <v>0</v>
      </c>
      <c r="AE65" s="7"/>
      <c r="AF65" s="28">
        <f>AC65*$C$58</f>
        <v>435610.11993599997</v>
      </c>
      <c r="AG65" s="28">
        <f>AC65-AF65</f>
        <v>5009516.3792639999</v>
      </c>
    </row>
    <row r="66" spans="2:33" x14ac:dyDescent="0.2">
      <c r="B66" s="64"/>
      <c r="E66" s="3">
        <f>SUM(E63:E65)</f>
        <v>0</v>
      </c>
      <c r="F66" s="11">
        <f>SUM(F63:F65)</f>
        <v>0</v>
      </c>
      <c r="G66" s="11"/>
      <c r="H66" s="11">
        <f>SUM(H63:H65)</f>
        <v>0</v>
      </c>
      <c r="I66" s="11">
        <f>SUM(I63:I65)</f>
        <v>0</v>
      </c>
      <c r="J66" s="11"/>
      <c r="K66" s="3">
        <f>SUM(K63:K65)</f>
        <v>0</v>
      </c>
      <c r="L66" s="11">
        <f>SUM(L63:L65)</f>
        <v>0</v>
      </c>
      <c r="M66" s="11"/>
      <c r="N66" s="11">
        <f>SUM(N63:N65)</f>
        <v>0</v>
      </c>
      <c r="O66" s="11">
        <f>SUM(O63:O65)</f>
        <v>0</v>
      </c>
      <c r="P66" s="11"/>
      <c r="Q66" s="3">
        <f>SUM(Q63:Q65)</f>
        <v>0</v>
      </c>
      <c r="R66" s="11">
        <f>SUM(R63:R65)</f>
        <v>7466692</v>
      </c>
      <c r="S66" s="11"/>
      <c r="T66" s="11">
        <f>SUM(T63:T65)</f>
        <v>555998.80000000005</v>
      </c>
      <c r="U66" s="11">
        <f>SUM(U63:U65)</f>
        <v>6910693.1999999993</v>
      </c>
      <c r="V66" s="11"/>
      <c r="W66" s="11">
        <f>SUM(W63:W65)</f>
        <v>6910693.1999999993</v>
      </c>
      <c r="X66" s="11">
        <f>SUM(X63:X65)</f>
        <v>0</v>
      </c>
      <c r="Y66" s="11"/>
      <c r="Z66" s="11">
        <f>SUM(Z63:Z65)</f>
        <v>513172.35839999997</v>
      </c>
      <c r="AA66" s="11">
        <f>SUM(AA63:AA65)</f>
        <v>6397520.841599999</v>
      </c>
      <c r="AB66" s="11"/>
      <c r="AC66" s="11">
        <f>SUM(AC63:AC65)</f>
        <v>6397520.841599999</v>
      </c>
      <c r="AD66" s="11">
        <f>SUM(AD63:AD65)</f>
        <v>0</v>
      </c>
      <c r="AE66" s="11"/>
      <c r="AF66" s="11">
        <f>SUM(AF63:AF65)</f>
        <v>473705.89363199996</v>
      </c>
      <c r="AG66" s="11">
        <f>SUM(AG63:AG65)</f>
        <v>5923814.9479679996</v>
      </c>
    </row>
    <row r="67" spans="2:33" x14ac:dyDescent="0.2">
      <c r="B67" s="25"/>
      <c r="F67" s="11"/>
      <c r="G67" s="11"/>
      <c r="H67" s="11"/>
      <c r="I67" s="11"/>
      <c r="J67" s="11"/>
      <c r="L67" s="11"/>
      <c r="M67" s="11"/>
      <c r="N67" s="11"/>
      <c r="O67" s="11"/>
      <c r="P67" s="11"/>
      <c r="R67" s="11"/>
      <c r="S67" s="11"/>
      <c r="T67" s="11"/>
      <c r="U67" s="11"/>
      <c r="V67" s="11"/>
      <c r="X67" s="11"/>
      <c r="Y67" s="11"/>
      <c r="Z67" s="11"/>
      <c r="AA67" s="11"/>
      <c r="AB67" s="11"/>
      <c r="AD67" s="11"/>
      <c r="AE67" s="11"/>
      <c r="AF67" s="11"/>
      <c r="AG67" s="11"/>
    </row>
    <row r="68" spans="2:33" x14ac:dyDescent="0.2">
      <c r="B68" s="64" t="s">
        <v>50</v>
      </c>
      <c r="E68" s="63">
        <f>E61</f>
        <v>2023</v>
      </c>
      <c r="F68" s="63"/>
      <c r="G68" s="63"/>
      <c r="H68" s="63"/>
      <c r="I68" s="63"/>
      <c r="J68" s="4"/>
      <c r="K68" s="63">
        <v>2024</v>
      </c>
      <c r="L68" s="63"/>
      <c r="M68" s="63"/>
      <c r="N68" s="63"/>
      <c r="O68" s="63"/>
      <c r="P68" s="4"/>
      <c r="Q68" s="63">
        <v>2025</v>
      </c>
      <c r="R68" s="63"/>
      <c r="S68" s="63"/>
      <c r="T68" s="63"/>
      <c r="U68" s="63"/>
      <c r="V68" s="4"/>
      <c r="W68" s="63">
        <v>2026</v>
      </c>
      <c r="X68" s="63"/>
      <c r="Y68" s="63"/>
      <c r="Z68" s="63"/>
      <c r="AA68" s="63"/>
      <c r="AB68" s="4"/>
      <c r="AC68" s="63">
        <v>2027</v>
      </c>
      <c r="AD68" s="63"/>
      <c r="AE68" s="63"/>
      <c r="AF68" s="63"/>
      <c r="AG68" s="63"/>
    </row>
    <row r="69" spans="2:33" x14ac:dyDescent="0.2">
      <c r="B69" s="64"/>
      <c r="C69" s="8"/>
      <c r="D69" s="3" t="s">
        <v>1</v>
      </c>
      <c r="E69" s="3" t="s">
        <v>3</v>
      </c>
      <c r="F69" s="5" t="s">
        <v>2</v>
      </c>
      <c r="G69" s="5" t="s">
        <v>11</v>
      </c>
      <c r="H69" s="3" t="s">
        <v>4</v>
      </c>
      <c r="I69" s="3" t="s">
        <v>5</v>
      </c>
      <c r="K69" s="3" t="s">
        <v>3</v>
      </c>
      <c r="L69" s="5" t="s">
        <v>2</v>
      </c>
      <c r="M69" s="5" t="s">
        <v>11</v>
      </c>
      <c r="N69" s="3" t="s">
        <v>4</v>
      </c>
      <c r="O69" s="3" t="s">
        <v>5</v>
      </c>
      <c r="Q69" s="3" t="s">
        <v>3</v>
      </c>
      <c r="R69" s="5" t="s">
        <v>2</v>
      </c>
      <c r="S69" s="5" t="s">
        <v>11</v>
      </c>
      <c r="T69" s="3" t="s">
        <v>4</v>
      </c>
      <c r="U69" s="3" t="s">
        <v>5</v>
      </c>
      <c r="W69" s="3" t="s">
        <v>3</v>
      </c>
      <c r="X69" s="5" t="s">
        <v>2</v>
      </c>
      <c r="Y69" s="5" t="s">
        <v>11</v>
      </c>
      <c r="Z69" s="3" t="s">
        <v>4</v>
      </c>
      <c r="AA69" s="3" t="s">
        <v>5</v>
      </c>
      <c r="AC69" s="3" t="s">
        <v>3</v>
      </c>
      <c r="AD69" s="5" t="s">
        <v>2</v>
      </c>
      <c r="AE69" s="5" t="s">
        <v>11</v>
      </c>
      <c r="AF69" s="3" t="s">
        <v>4</v>
      </c>
      <c r="AG69" s="3" t="s">
        <v>5</v>
      </c>
    </row>
    <row r="70" spans="2:33" x14ac:dyDescent="0.2">
      <c r="B70" s="64"/>
      <c r="C70" s="2">
        <v>0.04</v>
      </c>
      <c r="D70" s="1">
        <v>1</v>
      </c>
      <c r="E70" s="9"/>
      <c r="F70" s="9"/>
      <c r="G70" s="9"/>
      <c r="H70" s="9"/>
      <c r="I70" s="9"/>
      <c r="K70" s="9"/>
      <c r="L70" s="9"/>
      <c r="M70" s="9"/>
      <c r="N70" s="9"/>
      <c r="O70" s="9"/>
      <c r="Q70" s="9"/>
      <c r="R70" s="9"/>
      <c r="S70" s="9"/>
      <c r="T70" s="9"/>
      <c r="U70" s="9"/>
      <c r="X70" s="17">
        <v>432092</v>
      </c>
      <c r="Z70" s="29">
        <f>X70*C70</f>
        <v>17283.68</v>
      </c>
      <c r="AA70" s="27">
        <f>X70-Z70</f>
        <v>414808.32000000001</v>
      </c>
      <c r="AC70" s="17">
        <f>AA70</f>
        <v>414808.32000000001</v>
      </c>
      <c r="AD70" s="17">
        <f>X64</f>
        <v>0</v>
      </c>
      <c r="AF70" s="29">
        <f>AC70*$C$56</f>
        <v>16592.3328</v>
      </c>
      <c r="AG70" s="27">
        <f>AC70-AF70</f>
        <v>398215.98720000003</v>
      </c>
    </row>
    <row r="71" spans="2:33" x14ac:dyDescent="0.2">
      <c r="B71" s="64"/>
      <c r="C71" s="2">
        <v>0.06</v>
      </c>
      <c r="D71" s="1" t="s">
        <v>23</v>
      </c>
      <c r="E71" s="9"/>
      <c r="F71" s="9"/>
      <c r="G71" s="9"/>
      <c r="H71" s="9"/>
      <c r="I71" s="9"/>
      <c r="K71" s="9"/>
      <c r="L71" s="9"/>
      <c r="M71" s="9"/>
      <c r="N71" s="9"/>
      <c r="O71" s="9"/>
      <c r="Q71" s="9"/>
      <c r="R71" s="9"/>
      <c r="S71" s="9"/>
      <c r="T71" s="9"/>
      <c r="U71" s="9"/>
      <c r="X71" s="17">
        <f t="shared" ref="X71" si="10">X27</f>
        <v>0</v>
      </c>
      <c r="Z71" s="27"/>
      <c r="AA71" s="27">
        <f>X71-Z71</f>
        <v>0</v>
      </c>
      <c r="AD71" s="27">
        <f>X65</f>
        <v>0</v>
      </c>
      <c r="AF71" s="27"/>
      <c r="AG71" s="27">
        <f>AD71-AF71</f>
        <v>0</v>
      </c>
    </row>
    <row r="72" spans="2:33" x14ac:dyDescent="0.2">
      <c r="B72" s="64"/>
      <c r="C72" s="2">
        <v>0.08</v>
      </c>
      <c r="D72" s="1">
        <v>47</v>
      </c>
      <c r="E72" s="10"/>
      <c r="F72" s="10"/>
      <c r="G72" s="10"/>
      <c r="H72" s="10"/>
      <c r="I72" s="10"/>
      <c r="K72" s="10"/>
      <c r="L72" s="10"/>
      <c r="M72" s="10"/>
      <c r="N72" s="10"/>
      <c r="O72" s="10"/>
      <c r="Q72" s="10"/>
      <c r="R72" s="10"/>
      <c r="S72" s="10"/>
      <c r="T72" s="10"/>
      <c r="U72" s="10"/>
      <c r="W72" s="7"/>
      <c r="X72" s="18">
        <f>6612468-X70</f>
        <v>6180376</v>
      </c>
      <c r="Y72" s="18"/>
      <c r="Z72" s="28">
        <f>X72*C72</f>
        <v>494430.08</v>
      </c>
      <c r="AA72" s="28">
        <f>X72-Z72</f>
        <v>5685945.9199999999</v>
      </c>
      <c r="AC72" s="18">
        <f>AA72</f>
        <v>5685945.9199999999</v>
      </c>
      <c r="AD72" s="28">
        <f>X66</f>
        <v>0</v>
      </c>
      <c r="AE72" s="7"/>
      <c r="AF72" s="28">
        <f>AC72*$C$58</f>
        <v>454875.67359999998</v>
      </c>
      <c r="AG72" s="28">
        <f>AC72-AF72</f>
        <v>5231070.2463999996</v>
      </c>
    </row>
    <row r="73" spans="2:33" x14ac:dyDescent="0.2">
      <c r="B73" s="64"/>
      <c r="E73" s="3">
        <f>SUM(E70:E72)</f>
        <v>0</v>
      </c>
      <c r="F73" s="11">
        <f>SUM(F70:F72)</f>
        <v>0</v>
      </c>
      <c r="G73" s="11"/>
      <c r="H73" s="11">
        <f>SUM(H70:H72)</f>
        <v>0</v>
      </c>
      <c r="I73" s="11">
        <f>SUM(I70:I72)</f>
        <v>0</v>
      </c>
      <c r="J73" s="11"/>
      <c r="K73" s="3">
        <f>SUM(K70:K72)</f>
        <v>0</v>
      </c>
      <c r="L73" s="11">
        <f>SUM(L70:L72)</f>
        <v>0</v>
      </c>
      <c r="M73" s="11"/>
      <c r="N73" s="11">
        <f>SUM(N70:N72)</f>
        <v>0</v>
      </c>
      <c r="O73" s="11">
        <f>SUM(O70:O72)</f>
        <v>0</v>
      </c>
      <c r="P73" s="11"/>
      <c r="Q73" s="3">
        <f>SUM(Q70:Q72)</f>
        <v>0</v>
      </c>
      <c r="R73" s="11">
        <f>SUM(R70:R72)</f>
        <v>0</v>
      </c>
      <c r="S73" s="11"/>
      <c r="T73" s="11">
        <f>SUM(T70:T72)</f>
        <v>0</v>
      </c>
      <c r="U73" s="11">
        <f>SUM(U70:U72)</f>
        <v>0</v>
      </c>
      <c r="V73" s="11"/>
      <c r="W73" s="3">
        <f>SUM(W70:W72)</f>
        <v>0</v>
      </c>
      <c r="X73" s="11">
        <f>SUM(X70:X72)</f>
        <v>6612468</v>
      </c>
      <c r="Y73" s="11"/>
      <c r="Z73" s="11">
        <f>SUM(Z70:Z72)</f>
        <v>511713.76</v>
      </c>
      <c r="AA73" s="11">
        <f>SUM(AA70:AA72)</f>
        <v>6100754.2400000002</v>
      </c>
      <c r="AB73" s="11"/>
      <c r="AC73" s="11">
        <f>SUM(AC70:AC72)</f>
        <v>6100754.2400000002</v>
      </c>
      <c r="AD73" s="11">
        <f>SUM(AD70:AD72)</f>
        <v>0</v>
      </c>
      <c r="AE73" s="11"/>
      <c r="AF73" s="11">
        <f>SUM(AF70:AF72)</f>
        <v>471468.00639999995</v>
      </c>
      <c r="AG73" s="11">
        <f>SUM(AG70:AG72)</f>
        <v>5629286.2335999999</v>
      </c>
    </row>
    <row r="74" spans="2:33" x14ac:dyDescent="0.2">
      <c r="B74" s="25"/>
      <c r="F74" s="11"/>
      <c r="G74" s="11"/>
      <c r="H74" s="11"/>
      <c r="I74" s="11"/>
      <c r="J74" s="11"/>
      <c r="L74" s="11"/>
      <c r="M74" s="11"/>
      <c r="N74" s="11"/>
      <c r="O74" s="11"/>
      <c r="P74" s="11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</row>
    <row r="75" spans="2:33" x14ac:dyDescent="0.2">
      <c r="B75" s="64" t="s">
        <v>51</v>
      </c>
      <c r="E75" s="63">
        <f>E68</f>
        <v>2023</v>
      </c>
      <c r="F75" s="63"/>
      <c r="G75" s="63"/>
      <c r="H75" s="63"/>
      <c r="I75" s="63"/>
      <c r="J75" s="4"/>
      <c r="K75" s="63">
        <v>2024</v>
      </c>
      <c r="L75" s="63"/>
      <c r="M75" s="63"/>
      <c r="N75" s="63"/>
      <c r="O75" s="63"/>
      <c r="P75" s="4"/>
      <c r="Q75" s="63">
        <v>2025</v>
      </c>
      <c r="R75" s="63"/>
      <c r="S75" s="63"/>
      <c r="T75" s="63"/>
      <c r="U75" s="63"/>
      <c r="V75" s="4"/>
      <c r="W75" s="63">
        <v>2026</v>
      </c>
      <c r="X75" s="63"/>
      <c r="Y75" s="63"/>
      <c r="Z75" s="63"/>
      <c r="AA75" s="63"/>
      <c r="AB75" s="4"/>
      <c r="AC75" s="63">
        <v>2027</v>
      </c>
      <c r="AD75" s="63"/>
      <c r="AE75" s="63"/>
      <c r="AF75" s="63"/>
      <c r="AG75" s="63"/>
    </row>
    <row r="76" spans="2:33" x14ac:dyDescent="0.2">
      <c r="B76" s="64"/>
      <c r="C76" s="8"/>
      <c r="D76" s="3" t="s">
        <v>1</v>
      </c>
      <c r="E76" s="3" t="s">
        <v>3</v>
      </c>
      <c r="F76" s="5" t="s">
        <v>2</v>
      </c>
      <c r="G76" s="5" t="s">
        <v>11</v>
      </c>
      <c r="H76" s="3" t="s">
        <v>4</v>
      </c>
      <c r="I76" s="3" t="s">
        <v>5</v>
      </c>
      <c r="K76" s="3" t="s">
        <v>3</v>
      </c>
      <c r="L76" s="5" t="s">
        <v>2</v>
      </c>
      <c r="M76" s="5" t="s">
        <v>11</v>
      </c>
      <c r="N76" s="3" t="s">
        <v>4</v>
      </c>
      <c r="O76" s="3" t="s">
        <v>5</v>
      </c>
      <c r="Q76" s="3" t="s">
        <v>3</v>
      </c>
      <c r="R76" s="5" t="s">
        <v>2</v>
      </c>
      <c r="S76" s="5" t="s">
        <v>11</v>
      </c>
      <c r="T76" s="3" t="s">
        <v>4</v>
      </c>
      <c r="U76" s="3" t="s">
        <v>5</v>
      </c>
      <c r="W76" s="3" t="s">
        <v>3</v>
      </c>
      <c r="X76" s="5" t="s">
        <v>2</v>
      </c>
      <c r="Y76" s="5" t="s">
        <v>11</v>
      </c>
      <c r="Z76" s="3" t="s">
        <v>4</v>
      </c>
      <c r="AA76" s="3" t="s">
        <v>5</v>
      </c>
      <c r="AC76" s="3" t="s">
        <v>3</v>
      </c>
      <c r="AD76" s="5" t="s">
        <v>2</v>
      </c>
      <c r="AE76" s="5" t="s">
        <v>11</v>
      </c>
      <c r="AF76" s="3" t="s">
        <v>4</v>
      </c>
      <c r="AG76" s="3" t="s">
        <v>5</v>
      </c>
    </row>
    <row r="77" spans="2:33" x14ac:dyDescent="0.2">
      <c r="B77" s="64"/>
      <c r="C77" s="2">
        <v>0.04</v>
      </c>
      <c r="D77" s="1">
        <v>1</v>
      </c>
      <c r="E77" s="9"/>
      <c r="F77" s="9"/>
      <c r="G77" s="9"/>
      <c r="H77" s="9"/>
      <c r="I77" s="9"/>
      <c r="K77" s="9"/>
      <c r="L77" s="9"/>
      <c r="M77" s="9"/>
      <c r="N77" s="9"/>
      <c r="O77" s="9"/>
      <c r="Q77" s="9"/>
      <c r="R77" s="9"/>
      <c r="S77" s="9"/>
      <c r="T77" s="9"/>
      <c r="U77" s="9"/>
      <c r="W77" s="9"/>
      <c r="X77" s="9"/>
      <c r="Y77" s="9"/>
      <c r="Z77" s="9"/>
      <c r="AA77" s="9"/>
      <c r="AD77" s="17">
        <v>633454</v>
      </c>
      <c r="AF77" s="29">
        <f>AD77*C77</f>
        <v>25338.16</v>
      </c>
      <c r="AG77" s="27">
        <f>AD77-AF77</f>
        <v>608115.84</v>
      </c>
    </row>
    <row r="78" spans="2:33" x14ac:dyDescent="0.2">
      <c r="B78" s="64"/>
      <c r="C78" s="2">
        <v>0.06</v>
      </c>
      <c r="D78" s="1" t="s">
        <v>23</v>
      </c>
      <c r="E78" s="9"/>
      <c r="F78" s="9"/>
      <c r="G78" s="9"/>
      <c r="H78" s="9"/>
      <c r="I78" s="9"/>
      <c r="K78" s="9"/>
      <c r="L78" s="9"/>
      <c r="M78" s="9"/>
      <c r="N78" s="9"/>
      <c r="O78" s="9"/>
      <c r="Q78" s="9"/>
      <c r="R78" s="9"/>
      <c r="S78" s="9"/>
      <c r="T78" s="9"/>
      <c r="U78" s="9"/>
      <c r="W78" s="9"/>
      <c r="X78" s="9"/>
      <c r="Y78" s="9"/>
      <c r="Z78" s="9"/>
      <c r="AA78" s="9"/>
      <c r="AD78" s="17">
        <f t="shared" ref="AD78" si="11">AD34</f>
        <v>0</v>
      </c>
      <c r="AF78" s="27"/>
      <c r="AG78" s="27">
        <f>AD78-AF78</f>
        <v>0</v>
      </c>
    </row>
    <row r="79" spans="2:33" x14ac:dyDescent="0.2">
      <c r="B79" s="64"/>
      <c r="C79" s="2">
        <v>0.08</v>
      </c>
      <c r="D79" s="1">
        <v>47</v>
      </c>
      <c r="E79" s="10"/>
      <c r="F79" s="10"/>
      <c r="G79" s="10"/>
      <c r="H79" s="10"/>
      <c r="I79" s="10"/>
      <c r="K79" s="10"/>
      <c r="L79" s="10"/>
      <c r="M79" s="10"/>
      <c r="N79" s="10"/>
      <c r="O79" s="10"/>
      <c r="Q79" s="10"/>
      <c r="R79" s="10"/>
      <c r="S79" s="10"/>
      <c r="T79" s="10"/>
      <c r="U79" s="10"/>
      <c r="W79" s="10"/>
      <c r="X79" s="10"/>
      <c r="Y79" s="10"/>
      <c r="Z79" s="10"/>
      <c r="AA79" s="10"/>
      <c r="AC79" s="7"/>
      <c r="AD79" s="18">
        <f>10792114-AD77</f>
        <v>10158660</v>
      </c>
      <c r="AE79" s="18"/>
      <c r="AF79" s="28">
        <f>AD79*C79</f>
        <v>812692.8</v>
      </c>
      <c r="AG79" s="28">
        <f>AD79-AF79</f>
        <v>9345967.1999999993</v>
      </c>
    </row>
    <row r="80" spans="2:33" x14ac:dyDescent="0.2">
      <c r="B80" s="64"/>
      <c r="E80" s="3">
        <f>SUM(E77:E79)</f>
        <v>0</v>
      </c>
      <c r="F80" s="11">
        <f>SUM(F77:F79)</f>
        <v>0</v>
      </c>
      <c r="G80" s="11"/>
      <c r="H80" s="11">
        <f>SUM(H77:H79)</f>
        <v>0</v>
      </c>
      <c r="I80" s="11">
        <f>SUM(I77:I79)</f>
        <v>0</v>
      </c>
      <c r="J80" s="11"/>
      <c r="K80" s="3">
        <f>SUM(K77:K79)</f>
        <v>0</v>
      </c>
      <c r="L80" s="11">
        <f>SUM(L77:L79)</f>
        <v>0</v>
      </c>
      <c r="M80" s="11"/>
      <c r="N80" s="11">
        <f>SUM(N77:N79)</f>
        <v>0</v>
      </c>
      <c r="O80" s="11">
        <f>SUM(O77:O79)</f>
        <v>0</v>
      </c>
      <c r="P80" s="11"/>
      <c r="Q80" s="3">
        <f>SUM(Q77:Q79)</f>
        <v>0</v>
      </c>
      <c r="R80" s="11">
        <f>SUM(R77:R79)</f>
        <v>0</v>
      </c>
      <c r="S80" s="11"/>
      <c r="T80" s="11">
        <f>SUM(T77:T79)</f>
        <v>0</v>
      </c>
      <c r="U80" s="11">
        <f>SUM(U77:U79)</f>
        <v>0</v>
      </c>
      <c r="V80" s="11"/>
      <c r="W80" s="3">
        <f>SUM(W77:W79)</f>
        <v>0</v>
      </c>
      <c r="X80" s="11">
        <f>SUM(X77:X79)</f>
        <v>0</v>
      </c>
      <c r="Y80" s="11"/>
      <c r="Z80" s="11">
        <f>SUM(Z77:Z79)</f>
        <v>0</v>
      </c>
      <c r="AA80" s="11">
        <f>SUM(AA77:AA79)</f>
        <v>0</v>
      </c>
      <c r="AB80" s="11"/>
      <c r="AC80" s="3">
        <f>SUM(AC77:AC79)</f>
        <v>0</v>
      </c>
      <c r="AD80" s="11">
        <f>SUM(AD77:AD79)</f>
        <v>10792114</v>
      </c>
      <c r="AE80" s="11"/>
      <c r="AF80" s="11">
        <f>SUM(AF77:AF79)</f>
        <v>838030.96000000008</v>
      </c>
      <c r="AG80" s="11">
        <f>SUM(AG77:AG79)</f>
        <v>9954083.0399999991</v>
      </c>
    </row>
    <row r="81" spans="2:33" hidden="1" x14ac:dyDescent="0.2">
      <c r="B81" s="25"/>
      <c r="F81" s="11"/>
      <c r="G81" s="11"/>
      <c r="H81" s="11"/>
      <c r="I81" s="11"/>
      <c r="J81" s="11"/>
      <c r="L81" s="11"/>
      <c r="M81" s="11"/>
      <c r="N81" s="11"/>
      <c r="O81" s="11"/>
      <c r="P81" s="11"/>
      <c r="R81" s="11"/>
      <c r="S81" s="11"/>
      <c r="T81" s="11"/>
      <c r="U81" s="11"/>
      <c r="V81" s="11"/>
      <c r="X81" s="11"/>
      <c r="Y81" s="11"/>
      <c r="Z81" s="11"/>
      <c r="AA81" s="11"/>
      <c r="AB81" s="11"/>
      <c r="AD81" s="11"/>
      <c r="AE81" s="11"/>
      <c r="AF81" s="11"/>
      <c r="AG81" s="11"/>
    </row>
    <row r="82" spans="2:33" hidden="1" x14ac:dyDescent="0.2">
      <c r="B82" s="25"/>
      <c r="F82" s="11"/>
      <c r="G82" s="11"/>
      <c r="H82" s="11"/>
      <c r="I82" s="11"/>
      <c r="J82" s="11"/>
      <c r="L82" s="11"/>
      <c r="M82" s="11"/>
      <c r="N82" s="11"/>
      <c r="O82" s="11"/>
      <c r="P82" s="11"/>
      <c r="R82" s="11"/>
      <c r="S82" s="11"/>
      <c r="T82" s="11"/>
      <c r="U82" s="11"/>
      <c r="V82" s="11"/>
      <c r="X82" s="11"/>
      <c r="Y82" s="11"/>
      <c r="Z82" s="11"/>
      <c r="AA82" s="11"/>
      <c r="AB82" s="11"/>
      <c r="AD82" s="11"/>
      <c r="AE82" s="11"/>
      <c r="AF82" s="11"/>
      <c r="AG82" s="11"/>
    </row>
    <row r="83" spans="2:33" hidden="1" x14ac:dyDescent="0.2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hidden="1" x14ac:dyDescent="0.2">
      <c r="B84" s="25"/>
      <c r="F84" s="11"/>
      <c r="G84" s="11"/>
      <c r="H84" s="11"/>
      <c r="I84" s="11"/>
      <c r="J84" s="11"/>
      <c r="L84" s="11"/>
      <c r="M84" s="11"/>
      <c r="N84" s="11"/>
      <c r="O84" s="11"/>
      <c r="P84" s="11"/>
      <c r="R84" s="11"/>
      <c r="S84" s="11"/>
      <c r="T84" s="11"/>
      <c r="U84" s="11"/>
      <c r="V84" s="11"/>
      <c r="X84" s="11"/>
      <c r="Y84" s="11"/>
      <c r="Z84" s="11"/>
      <c r="AA84" s="11"/>
      <c r="AB84" s="11"/>
      <c r="AD84" s="11"/>
      <c r="AE84" s="11"/>
      <c r="AF84" s="11"/>
      <c r="AG84" s="11"/>
    </row>
    <row r="85" spans="2:33" hidden="1" x14ac:dyDescent="0.2">
      <c r="B85" s="25"/>
      <c r="F85" s="11"/>
      <c r="G85" s="11"/>
      <c r="H85" s="11"/>
      <c r="I85" s="11"/>
      <c r="J85" s="11"/>
      <c r="L85" s="11"/>
      <c r="M85" s="11"/>
      <c r="N85" s="11"/>
      <c r="O85" s="11"/>
      <c r="P85" s="11"/>
      <c r="R85" s="11"/>
      <c r="S85" s="11"/>
      <c r="T85" s="11"/>
      <c r="U85" s="11"/>
      <c r="V85" s="11"/>
      <c r="X85" s="11"/>
      <c r="Y85" s="11"/>
      <c r="Z85" s="11"/>
      <c r="AA85" s="11"/>
      <c r="AB85" s="11"/>
      <c r="AD85" s="11"/>
      <c r="AE85" s="11"/>
      <c r="AF85" s="11"/>
      <c r="AG85" s="11"/>
    </row>
    <row r="86" spans="2:33" hidden="1" x14ac:dyDescent="0.2">
      <c r="B86" s="25"/>
      <c r="F86" s="11"/>
      <c r="G86" s="11"/>
      <c r="H86" s="11"/>
      <c r="I86" s="11"/>
      <c r="J86" s="11"/>
      <c r="L86" s="11"/>
      <c r="M86" s="11"/>
      <c r="N86" s="11"/>
      <c r="O86" s="11"/>
      <c r="P86" s="11"/>
      <c r="R86" s="11"/>
      <c r="S86" s="11"/>
      <c r="T86" s="11"/>
      <c r="U86" s="11"/>
      <c r="V86" s="11"/>
      <c r="X86" s="11"/>
      <c r="Y86" s="11"/>
      <c r="Z86" s="11"/>
      <c r="AA86" s="11"/>
      <c r="AB86" s="11"/>
      <c r="AD86" s="11"/>
      <c r="AE86" s="11"/>
      <c r="AF86" s="11"/>
      <c r="AG86" s="11"/>
    </row>
    <row r="87" spans="2:33" hidden="1" x14ac:dyDescent="0.2">
      <c r="B87" s="25"/>
      <c r="F87" s="11"/>
      <c r="G87" s="11"/>
      <c r="H87" s="11"/>
      <c r="I87" s="11"/>
      <c r="J87" s="11"/>
      <c r="L87" s="11"/>
      <c r="M87" s="11"/>
      <c r="N87" s="11"/>
      <c r="O87" s="11"/>
      <c r="P87" s="11"/>
      <c r="R87" s="11"/>
      <c r="S87" s="11"/>
      <c r="T87" s="11"/>
      <c r="U87" s="11"/>
      <c r="V87" s="11"/>
      <c r="X87" s="11"/>
      <c r="Y87" s="11"/>
      <c r="Z87" s="11"/>
      <c r="AA87" s="11"/>
      <c r="AB87" s="11"/>
      <c r="AD87" s="11"/>
      <c r="AE87" s="11"/>
      <c r="AF87" s="11"/>
      <c r="AG87" s="11"/>
    </row>
    <row r="88" spans="2:33" x14ac:dyDescent="0.2">
      <c r="B88" s="25"/>
      <c r="E88" s="11"/>
      <c r="F88" s="11"/>
      <c r="G88" s="11"/>
      <c r="H88" s="11"/>
      <c r="K88" s="11"/>
      <c r="L88" s="11"/>
      <c r="M88" s="11"/>
      <c r="N88" s="11"/>
      <c r="Q88" s="11"/>
      <c r="R88" s="11"/>
      <c r="S88" s="11"/>
      <c r="T88" s="11"/>
      <c r="W88" s="11"/>
      <c r="X88" s="11"/>
      <c r="Y88" s="11"/>
      <c r="Z88" s="11"/>
      <c r="AC88" s="11"/>
      <c r="AD88" s="11"/>
      <c r="AE88" s="11"/>
      <c r="AF88" s="11"/>
    </row>
    <row r="89" spans="2:33" ht="13.5" thickBot="1" x14ac:dyDescent="0.25">
      <c r="C89" s="13" t="s">
        <v>15</v>
      </c>
      <c r="D89" s="13"/>
      <c r="E89" s="15"/>
      <c r="F89" s="15"/>
      <c r="G89" s="15"/>
      <c r="H89" s="15">
        <f>H52</f>
        <v>1178982.40624044</v>
      </c>
      <c r="I89" s="15"/>
      <c r="J89" s="15"/>
      <c r="K89" s="15"/>
      <c r="L89" s="15"/>
      <c r="M89" s="15"/>
      <c r="N89" s="15">
        <f>N52+N59</f>
        <v>1239412.2814342673</v>
      </c>
      <c r="O89" s="15"/>
      <c r="P89" s="15"/>
      <c r="Q89" s="15"/>
      <c r="R89" s="15"/>
      <c r="S89" s="15"/>
      <c r="T89" s="15">
        <f>T80+T73+T66+T59+T52</f>
        <v>1698427.5573996259</v>
      </c>
      <c r="U89" s="15"/>
      <c r="V89" s="15"/>
      <c r="W89" s="15"/>
      <c r="X89" s="15"/>
      <c r="Y89" s="15"/>
      <c r="Z89" s="15">
        <f>Z80+Z73+Z66+Z59+Z52</f>
        <v>2078003.2553485516</v>
      </c>
      <c r="AA89" s="15"/>
      <c r="AB89" s="15"/>
      <c r="AC89" s="15"/>
      <c r="AD89" s="15"/>
      <c r="AE89" s="15"/>
      <c r="AF89" s="15">
        <f>AF80+AF73+AF66+AF59+AF52</f>
        <v>2754071.9989599278</v>
      </c>
      <c r="AG89" s="15"/>
    </row>
    <row r="92" spans="2:33" ht="13.5" thickBot="1" x14ac:dyDescent="0.25">
      <c r="C92" s="13" t="s">
        <v>16</v>
      </c>
      <c r="D92" s="13"/>
      <c r="E92" s="15"/>
      <c r="F92" s="15"/>
      <c r="G92" s="15"/>
      <c r="H92" s="15">
        <f>H89-H44</f>
        <v>0</v>
      </c>
      <c r="I92" s="15"/>
      <c r="J92" s="15"/>
      <c r="K92" s="15"/>
      <c r="L92" s="15"/>
      <c r="M92" s="15"/>
      <c r="N92" s="15">
        <f>N89-N44</f>
        <v>-632624.68624044</v>
      </c>
      <c r="O92" s="15"/>
      <c r="P92" s="15"/>
      <c r="Q92" s="15"/>
      <c r="R92" s="15"/>
      <c r="S92" s="15"/>
      <c r="T92" s="15">
        <f>T89-T44</f>
        <v>-812087.46687470702</v>
      </c>
      <c r="U92" s="15"/>
      <c r="V92" s="15"/>
      <c r="W92" s="15"/>
      <c r="X92" s="15"/>
      <c r="Y92" s="15"/>
      <c r="Z92" s="15">
        <f>Z89-Z44</f>
        <v>-1020744.7266743327</v>
      </c>
      <c r="AA92" s="15"/>
      <c r="AB92" s="15"/>
      <c r="AC92" s="15"/>
      <c r="AD92" s="15"/>
      <c r="AE92" s="15"/>
      <c r="AF92" s="15">
        <f>AF89-AF44</f>
        <v>-886650.12404144462</v>
      </c>
      <c r="AG92" s="15"/>
    </row>
    <row r="94" spans="2:33" ht="13.5" thickBot="1" x14ac:dyDescent="0.25">
      <c r="C94" s="21" t="s">
        <v>22</v>
      </c>
      <c r="D94" s="21"/>
      <c r="E94" s="23"/>
      <c r="F94" s="23"/>
      <c r="G94" s="23"/>
      <c r="H94" s="23">
        <f>H92*0.265</f>
        <v>0</v>
      </c>
      <c r="I94" s="23"/>
      <c r="J94" s="23"/>
      <c r="K94" s="23"/>
      <c r="L94" s="23"/>
      <c r="M94" s="23"/>
      <c r="N94" s="23">
        <f>N92*0.265</f>
        <v>-167645.5418537166</v>
      </c>
      <c r="O94" s="23"/>
      <c r="P94" s="23"/>
      <c r="Q94" s="23"/>
      <c r="R94" s="23"/>
      <c r="S94" s="23"/>
      <c r="T94" s="23">
        <f>T92*0.265</f>
        <v>-215203.17872179736</v>
      </c>
      <c r="U94" s="23"/>
      <c r="V94" s="23"/>
      <c r="W94" s="23"/>
      <c r="X94" s="23"/>
      <c r="Y94" s="23"/>
      <c r="Z94" s="23">
        <f>Z92*0.265</f>
        <v>-270497.35256869817</v>
      </c>
      <c r="AA94" s="23"/>
      <c r="AB94" s="23"/>
      <c r="AC94" s="23"/>
      <c r="AD94" s="23"/>
      <c r="AE94" s="23"/>
      <c r="AF94" s="23">
        <f>AF92*0.265</f>
        <v>-234962.28287098283</v>
      </c>
      <c r="AG94" s="23"/>
    </row>
    <row r="96" spans="2:33" x14ac:dyDescent="0.2">
      <c r="H96" s="11">
        <f>H94/(1-0.265)</f>
        <v>0</v>
      </c>
      <c r="I96" s="11"/>
      <c r="N96" s="11">
        <f>N94/(1-0.265)</f>
        <v>-228089.1725900906</v>
      </c>
      <c r="O96" s="11"/>
      <c r="T96" s="11">
        <f>T94/(1-0.265)</f>
        <v>-292793.44043781952</v>
      </c>
      <c r="U96" s="11"/>
      <c r="Z96" s="11">
        <f>Z94/(1-0.265)</f>
        <v>-368023.60893700435</v>
      </c>
      <c r="AA96" s="11"/>
      <c r="AF96" s="11">
        <f>AF94/(1-0.265)</f>
        <v>-319676.57533467055</v>
      </c>
      <c r="AG96" s="11"/>
    </row>
    <row r="100" spans="2:4" x14ac:dyDescent="0.2">
      <c r="B100" s="19"/>
      <c r="C100" s="19"/>
      <c r="D100" s="19"/>
    </row>
    <row r="102" spans="2:4" x14ac:dyDescent="0.2">
      <c r="B102" s="3" t="s">
        <v>18</v>
      </c>
    </row>
    <row r="103" spans="2:4" x14ac:dyDescent="0.2">
      <c r="C103" s="5" t="s">
        <v>0</v>
      </c>
      <c r="D103" s="5" t="s">
        <v>11</v>
      </c>
    </row>
    <row r="104" spans="2:4" x14ac:dyDescent="0.2">
      <c r="B104" s="3">
        <v>1</v>
      </c>
      <c r="C104" s="6">
        <v>8455</v>
      </c>
      <c r="D104" s="6">
        <v>0</v>
      </c>
    </row>
    <row r="105" spans="2:4" x14ac:dyDescent="0.2">
      <c r="B105" s="3">
        <v>47</v>
      </c>
      <c r="C105" s="6">
        <v>5125819</v>
      </c>
      <c r="D105" s="6">
        <v>0</v>
      </c>
    </row>
  </sheetData>
  <mergeCells count="60">
    <mergeCell ref="B3:B8"/>
    <mergeCell ref="B10:B15"/>
    <mergeCell ref="E3:I3"/>
    <mergeCell ref="K3:O3"/>
    <mergeCell ref="Q3:U3"/>
    <mergeCell ref="E17:I17"/>
    <mergeCell ref="K17:O17"/>
    <mergeCell ref="Q17:U17"/>
    <mergeCell ref="W17:AA17"/>
    <mergeCell ref="AC3:AG3"/>
    <mergeCell ref="W3:AA3"/>
    <mergeCell ref="E10:I10"/>
    <mergeCell ref="K10:O10"/>
    <mergeCell ref="Q10:U10"/>
    <mergeCell ref="W10:AA10"/>
    <mergeCell ref="AC10:AG10"/>
    <mergeCell ref="B17:B22"/>
    <mergeCell ref="AC24:AG24"/>
    <mergeCell ref="AC47:AG47"/>
    <mergeCell ref="B47:B52"/>
    <mergeCell ref="E31:I31"/>
    <mergeCell ref="K31:O31"/>
    <mergeCell ref="Q31:U31"/>
    <mergeCell ref="W31:AA31"/>
    <mergeCell ref="AC31:AG31"/>
    <mergeCell ref="B31:B36"/>
    <mergeCell ref="B24:B29"/>
    <mergeCell ref="E24:I24"/>
    <mergeCell ref="K24:O24"/>
    <mergeCell ref="Q24:U24"/>
    <mergeCell ref="W24:AA24"/>
    <mergeCell ref="AC17:AG17"/>
    <mergeCell ref="B54:B59"/>
    <mergeCell ref="E47:I47"/>
    <mergeCell ref="K47:O47"/>
    <mergeCell ref="Q47:U47"/>
    <mergeCell ref="W47:AA47"/>
    <mergeCell ref="W61:AA61"/>
    <mergeCell ref="AC61:AG61"/>
    <mergeCell ref="E54:I54"/>
    <mergeCell ref="K54:O54"/>
    <mergeCell ref="Q54:U54"/>
    <mergeCell ref="W54:AA54"/>
    <mergeCell ref="AC54:AG54"/>
    <mergeCell ref="B75:B80"/>
    <mergeCell ref="B68:B73"/>
    <mergeCell ref="E61:I61"/>
    <mergeCell ref="K61:O61"/>
    <mergeCell ref="Q61:U61"/>
    <mergeCell ref="B61:B66"/>
    <mergeCell ref="E68:I68"/>
    <mergeCell ref="K68:O68"/>
    <mergeCell ref="Q68:U68"/>
    <mergeCell ref="W68:AA68"/>
    <mergeCell ref="AC68:AG68"/>
    <mergeCell ref="E75:I75"/>
    <mergeCell ref="K75:O75"/>
    <mergeCell ref="Q75:U75"/>
    <mergeCell ref="W75:AA75"/>
    <mergeCell ref="AC75:AG75"/>
  </mergeCells>
  <conditionalFormatting sqref="D5:D7">
    <cfRule type="expression" dxfId="59" priority="33" stopIfTrue="1">
      <formula>LEN(D5)&gt;0</formula>
    </cfRule>
  </conditionalFormatting>
  <conditionalFormatting sqref="C5:C6">
    <cfRule type="expression" dxfId="58" priority="32" stopIfTrue="1">
      <formula>LEN(C5)&gt;0</formula>
    </cfRule>
  </conditionalFormatting>
  <conditionalFormatting sqref="C7">
    <cfRule type="expression" dxfId="57" priority="31" stopIfTrue="1">
      <formula>LEN(C7)&gt;0</formula>
    </cfRule>
  </conditionalFormatting>
  <conditionalFormatting sqref="D12:D14">
    <cfRule type="expression" dxfId="56" priority="30" stopIfTrue="1">
      <formula>LEN(D12)&gt;0</formula>
    </cfRule>
  </conditionalFormatting>
  <conditionalFormatting sqref="C12:C13">
    <cfRule type="expression" dxfId="55" priority="29" stopIfTrue="1">
      <formula>LEN(C12)&gt;0</formula>
    </cfRule>
  </conditionalFormatting>
  <conditionalFormatting sqref="C14">
    <cfRule type="expression" dxfId="54" priority="28" stopIfTrue="1">
      <formula>LEN(C14)&gt;0</formula>
    </cfRule>
  </conditionalFormatting>
  <conditionalFormatting sqref="D19:D21">
    <cfRule type="expression" dxfId="53" priority="27" stopIfTrue="1">
      <formula>LEN(D19)&gt;0</formula>
    </cfRule>
  </conditionalFormatting>
  <conditionalFormatting sqref="C19:C20">
    <cfRule type="expression" dxfId="52" priority="26" stopIfTrue="1">
      <formula>LEN(C19)&gt;0</formula>
    </cfRule>
  </conditionalFormatting>
  <conditionalFormatting sqref="C21">
    <cfRule type="expression" dxfId="51" priority="25" stopIfTrue="1">
      <formula>LEN(C21)&gt;0</formula>
    </cfRule>
  </conditionalFormatting>
  <conditionalFormatting sqref="D26:D28">
    <cfRule type="expression" dxfId="50" priority="24" stopIfTrue="1">
      <formula>LEN(D26)&gt;0</formula>
    </cfRule>
  </conditionalFormatting>
  <conditionalFormatting sqref="C26:C27">
    <cfRule type="expression" dxfId="49" priority="23" stopIfTrue="1">
      <formula>LEN(C26)&gt;0</formula>
    </cfRule>
  </conditionalFormatting>
  <conditionalFormatting sqref="C28">
    <cfRule type="expression" dxfId="48" priority="22" stopIfTrue="1">
      <formula>LEN(C28)&gt;0</formula>
    </cfRule>
  </conditionalFormatting>
  <conditionalFormatting sqref="D33:D35">
    <cfRule type="expression" dxfId="47" priority="21" stopIfTrue="1">
      <formula>LEN(D33)&gt;0</formula>
    </cfRule>
  </conditionalFormatting>
  <conditionalFormatting sqref="C33:C34">
    <cfRule type="expression" dxfId="46" priority="20" stopIfTrue="1">
      <formula>LEN(C33)&gt;0</formula>
    </cfRule>
  </conditionalFormatting>
  <conditionalFormatting sqref="C35">
    <cfRule type="expression" dxfId="45" priority="19" stopIfTrue="1">
      <formula>LEN(C35)&gt;0</formula>
    </cfRule>
  </conditionalFormatting>
  <conditionalFormatting sqref="D49:D51">
    <cfRule type="expression" dxfId="44" priority="15" stopIfTrue="1">
      <formula>LEN(D49)&gt;0</formula>
    </cfRule>
  </conditionalFormatting>
  <conditionalFormatting sqref="C49:C50">
    <cfRule type="expression" dxfId="43" priority="14" stopIfTrue="1">
      <formula>LEN(C49)&gt;0</formula>
    </cfRule>
  </conditionalFormatting>
  <conditionalFormatting sqref="C51">
    <cfRule type="expression" dxfId="42" priority="13" stopIfTrue="1">
      <formula>LEN(C51)&gt;0</formula>
    </cfRule>
  </conditionalFormatting>
  <conditionalFormatting sqref="D56:D58">
    <cfRule type="expression" dxfId="41" priority="12" stopIfTrue="1">
      <formula>LEN(D56)&gt;0</formula>
    </cfRule>
  </conditionalFormatting>
  <conditionalFormatting sqref="C56:C57">
    <cfRule type="expression" dxfId="40" priority="11" stopIfTrue="1">
      <formula>LEN(C56)&gt;0</formula>
    </cfRule>
  </conditionalFormatting>
  <conditionalFormatting sqref="C58">
    <cfRule type="expression" dxfId="39" priority="10" stopIfTrue="1">
      <formula>LEN(C58)&gt;0</formula>
    </cfRule>
  </conditionalFormatting>
  <conditionalFormatting sqref="D63:D65">
    <cfRule type="expression" dxfId="38" priority="9" stopIfTrue="1">
      <formula>LEN(D63)&gt;0</formula>
    </cfRule>
  </conditionalFormatting>
  <conditionalFormatting sqref="C63:C64">
    <cfRule type="expression" dxfId="37" priority="8" stopIfTrue="1">
      <formula>LEN(C63)&gt;0</formula>
    </cfRule>
  </conditionalFormatting>
  <conditionalFormatting sqref="C65">
    <cfRule type="expression" dxfId="36" priority="7" stopIfTrue="1">
      <formula>LEN(C65)&gt;0</formula>
    </cfRule>
  </conditionalFormatting>
  <conditionalFormatting sqref="D70:D72">
    <cfRule type="expression" dxfId="35" priority="6" stopIfTrue="1">
      <formula>LEN(D70)&gt;0</formula>
    </cfRule>
  </conditionalFormatting>
  <conditionalFormatting sqref="C70:C71">
    <cfRule type="expression" dxfId="34" priority="5" stopIfTrue="1">
      <formula>LEN(C70)&gt;0</formula>
    </cfRule>
  </conditionalFormatting>
  <conditionalFormatting sqref="C72">
    <cfRule type="expression" dxfId="33" priority="4" stopIfTrue="1">
      <formula>LEN(C72)&gt;0</formula>
    </cfRule>
  </conditionalFormatting>
  <conditionalFormatting sqref="D77:D79">
    <cfRule type="expression" dxfId="32" priority="3" stopIfTrue="1">
      <formula>LEN(D77)&gt;0</formula>
    </cfRule>
  </conditionalFormatting>
  <conditionalFormatting sqref="C77:C78">
    <cfRule type="expression" dxfId="31" priority="2" stopIfTrue="1">
      <formula>LEN(C77)&gt;0</formula>
    </cfRule>
  </conditionalFormatting>
  <conditionalFormatting sqref="C79">
    <cfRule type="expression" dxfId="30" priority="1" stopIfTrue="1">
      <formula>LEN(C79)&gt;0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FF563-8ED8-433E-8380-FB737CEA9B5A}">
  <dimension ref="A3:AH125"/>
  <sheetViews>
    <sheetView tabSelected="1" zoomScale="115" zoomScaleNormal="115" workbookViewId="0">
      <pane xSplit="4" ySplit="2" topLeftCell="E77" activePane="bottomRight" state="frozen"/>
      <selection pane="topRight" activeCell="E1" sqref="E1"/>
      <selection pane="bottomLeft" activeCell="A5" sqref="A5"/>
      <selection pane="bottomRight" activeCell="C98" sqref="C98"/>
    </sheetView>
  </sheetViews>
  <sheetFormatPr defaultColWidth="8.7109375" defaultRowHeight="12.75" x14ac:dyDescent="0.2"/>
  <cols>
    <col min="1" max="2" width="8.7109375" style="3"/>
    <col min="3" max="3" width="15.7109375" style="3" customWidth="1"/>
    <col min="4" max="4" width="10.28515625" style="3" customWidth="1"/>
    <col min="5" max="5" width="18.7109375" style="3" bestFit="1" customWidth="1"/>
    <col min="6" max="6" width="11" style="3" bestFit="1" customWidth="1"/>
    <col min="7" max="7" width="10" style="3" bestFit="1" customWidth="1"/>
    <col min="8" max="8" width="25.7109375" style="3" customWidth="1"/>
    <col min="9" max="9" width="25.28515625" style="3" bestFit="1" customWidth="1"/>
    <col min="10" max="10" width="8.7109375" style="3"/>
    <col min="11" max="11" width="12.42578125" style="3" customWidth="1"/>
    <col min="12" max="12" width="11" style="3" bestFit="1" customWidth="1"/>
    <col min="13" max="13" width="10" style="3" bestFit="1" customWidth="1"/>
    <col min="14" max="14" width="18.28515625" style="3" bestFit="1" customWidth="1"/>
    <col min="15" max="15" width="12.42578125" style="3" bestFit="1" customWidth="1"/>
    <col min="16" max="16" width="8.7109375" style="3"/>
    <col min="17" max="17" width="12.42578125" style="3" bestFit="1" customWidth="1"/>
    <col min="18" max="18" width="11" style="3" bestFit="1" customWidth="1"/>
    <col min="19" max="19" width="8.7109375" style="3"/>
    <col min="20" max="20" width="10.5703125" style="3" bestFit="1" customWidth="1"/>
    <col min="21" max="21" width="11" style="3" bestFit="1" customWidth="1"/>
    <col min="22" max="22" width="8.7109375" style="3"/>
    <col min="23" max="23" width="12.5703125" style="3" bestFit="1" customWidth="1"/>
    <col min="24" max="24" width="11" style="3" bestFit="1" customWidth="1"/>
    <col min="25" max="25" width="8.7109375" style="3"/>
    <col min="26" max="26" width="11" style="3" bestFit="1" customWidth="1"/>
    <col min="27" max="27" width="12.42578125" style="3" bestFit="1" customWidth="1"/>
    <col min="28" max="28" width="8.7109375" style="3"/>
    <col min="29" max="29" width="12.5703125" style="3" bestFit="1" customWidth="1"/>
    <col min="30" max="30" width="11" style="3" bestFit="1" customWidth="1"/>
    <col min="31" max="31" width="8.7109375" style="3"/>
    <col min="32" max="33" width="11" style="3" bestFit="1" customWidth="1"/>
    <col min="34" max="34" width="10" style="3" bestFit="1" customWidth="1"/>
    <col min="35" max="16384" width="8.7109375" style="3"/>
  </cols>
  <sheetData>
    <row r="3" spans="2:33" x14ac:dyDescent="0.2">
      <c r="B3" s="65" t="s">
        <v>56</v>
      </c>
      <c r="E3" s="63">
        <v>2023</v>
      </c>
      <c r="F3" s="63"/>
      <c r="G3" s="63"/>
      <c r="H3" s="63"/>
      <c r="I3" s="63"/>
      <c r="J3" s="4"/>
      <c r="K3" s="63">
        <v>2024</v>
      </c>
      <c r="L3" s="63"/>
      <c r="M3" s="63"/>
      <c r="N3" s="63"/>
      <c r="O3" s="63"/>
      <c r="P3" s="4"/>
      <c r="Q3" s="63">
        <v>2025</v>
      </c>
      <c r="R3" s="63"/>
      <c r="S3" s="63"/>
      <c r="T3" s="63"/>
      <c r="U3" s="63"/>
      <c r="V3" s="4"/>
      <c r="W3" s="63">
        <v>2026</v>
      </c>
      <c r="X3" s="63"/>
      <c r="Y3" s="63"/>
      <c r="Z3" s="63"/>
      <c r="AA3" s="63"/>
      <c r="AB3" s="4"/>
      <c r="AC3" s="63">
        <v>2027</v>
      </c>
      <c r="AD3" s="63"/>
      <c r="AE3" s="63"/>
      <c r="AF3" s="63"/>
      <c r="AG3" s="63"/>
    </row>
    <row r="4" spans="2:33" x14ac:dyDescent="0.2">
      <c r="B4" s="65"/>
      <c r="C4" s="8"/>
      <c r="D4" s="3" t="s">
        <v>1</v>
      </c>
      <c r="E4" s="3" t="s">
        <v>3</v>
      </c>
      <c r="F4" s="5" t="s">
        <v>2</v>
      </c>
      <c r="G4" s="5" t="s">
        <v>11</v>
      </c>
      <c r="H4" s="3" t="s">
        <v>4</v>
      </c>
      <c r="I4" s="3" t="s">
        <v>5</v>
      </c>
      <c r="K4" s="3" t="s">
        <v>3</v>
      </c>
      <c r="L4" s="5" t="s">
        <v>2</v>
      </c>
      <c r="M4" s="5" t="s">
        <v>11</v>
      </c>
      <c r="N4" s="3" t="s">
        <v>4</v>
      </c>
      <c r="O4" s="3" t="s">
        <v>5</v>
      </c>
      <c r="Q4" s="3" t="s">
        <v>3</v>
      </c>
      <c r="R4" s="5" t="s">
        <v>2</v>
      </c>
      <c r="S4" s="5" t="s">
        <v>11</v>
      </c>
      <c r="T4" s="3" t="s">
        <v>4</v>
      </c>
      <c r="U4" s="3" t="s">
        <v>5</v>
      </c>
      <c r="W4" s="3" t="s">
        <v>3</v>
      </c>
      <c r="X4" s="5" t="s">
        <v>2</v>
      </c>
      <c r="Y4" s="5" t="s">
        <v>11</v>
      </c>
      <c r="Z4" s="3" t="s">
        <v>4</v>
      </c>
      <c r="AA4" s="3" t="s">
        <v>5</v>
      </c>
      <c r="AC4" s="3" t="s">
        <v>3</v>
      </c>
      <c r="AD4" s="5" t="s">
        <v>2</v>
      </c>
      <c r="AE4" s="5" t="s">
        <v>11</v>
      </c>
      <c r="AF4" s="3" t="s">
        <v>4</v>
      </c>
      <c r="AG4" s="3" t="s">
        <v>5</v>
      </c>
    </row>
    <row r="5" spans="2:33" x14ac:dyDescent="0.2">
      <c r="B5" s="65"/>
      <c r="C5" s="2">
        <v>0.04</v>
      </c>
      <c r="D5" s="1">
        <v>1</v>
      </c>
      <c r="F5" s="17"/>
      <c r="H5" s="29">
        <f>F5*1.5*C5</f>
        <v>0</v>
      </c>
      <c r="I5" s="27">
        <f>F5-H5</f>
        <v>0</v>
      </c>
      <c r="K5" s="17">
        <f>I5</f>
        <v>0</v>
      </c>
      <c r="L5" s="17"/>
      <c r="N5" s="29">
        <f>K5*C5</f>
        <v>0</v>
      </c>
      <c r="O5" s="27">
        <f>K5-N5</f>
        <v>0</v>
      </c>
      <c r="Q5" s="17">
        <f>O5</f>
        <v>0</v>
      </c>
      <c r="R5" s="17"/>
      <c r="T5" s="29">
        <f>Q5*C5</f>
        <v>0</v>
      </c>
      <c r="U5" s="27">
        <f>Q5-T5</f>
        <v>0</v>
      </c>
      <c r="W5" s="17">
        <f>U5</f>
        <v>0</v>
      </c>
      <c r="X5" s="17"/>
      <c r="Z5" s="29">
        <f>W5*C5</f>
        <v>0</v>
      </c>
      <c r="AA5" s="29">
        <f>W5-Z5</f>
        <v>0</v>
      </c>
      <c r="AC5" s="17">
        <f>AA5</f>
        <v>0</v>
      </c>
      <c r="AD5" s="17"/>
      <c r="AF5" s="29">
        <f>AC5*C5</f>
        <v>0</v>
      </c>
      <c r="AG5" s="29">
        <f>AC5-AF5</f>
        <v>0</v>
      </c>
    </row>
    <row r="6" spans="2:33" x14ac:dyDescent="0.2">
      <c r="B6" s="65"/>
      <c r="C6" s="2">
        <v>0.06</v>
      </c>
      <c r="D6" s="1" t="s">
        <v>23</v>
      </c>
      <c r="F6" s="27">
        <v>282245.62772599806</v>
      </c>
      <c r="H6" s="29">
        <f>F6*1.5*C6</f>
        <v>25402.106495339824</v>
      </c>
      <c r="I6" s="27">
        <f>F6-H6</f>
        <v>256843.52123065823</v>
      </c>
      <c r="K6" s="17">
        <f>I6</f>
        <v>256843.52123065823</v>
      </c>
      <c r="L6" s="27"/>
      <c r="N6" s="29">
        <f>K6*C6</f>
        <v>15410.611273839493</v>
      </c>
      <c r="O6" s="27">
        <f>K6-N6</f>
        <v>241432.90995681874</v>
      </c>
      <c r="Q6" s="17">
        <f>O6</f>
        <v>241432.90995681874</v>
      </c>
      <c r="R6" s="27"/>
      <c r="T6" s="29">
        <f>Q6*C6</f>
        <v>14485.974597409124</v>
      </c>
      <c r="U6" s="27">
        <f>Q6-T6</f>
        <v>226946.9353594096</v>
      </c>
      <c r="W6" s="17">
        <f>U6</f>
        <v>226946.9353594096</v>
      </c>
      <c r="X6" s="17"/>
      <c r="Z6" s="29">
        <f>W6*C6</f>
        <v>13616.816121564576</v>
      </c>
      <c r="AA6" s="29">
        <f>W6-Z6</f>
        <v>213330.11923784504</v>
      </c>
      <c r="AC6" s="17">
        <f>AA6</f>
        <v>213330.11923784504</v>
      </c>
      <c r="AD6" s="17"/>
      <c r="AF6" s="29">
        <f>AC6*C6</f>
        <v>12799.807154270702</v>
      </c>
      <c r="AG6" s="29">
        <f>AC6-AF6</f>
        <v>200530.31208357433</v>
      </c>
    </row>
    <row r="7" spans="2:33" x14ac:dyDescent="0.2">
      <c r="B7" s="65"/>
      <c r="C7" s="2">
        <v>0.2</v>
      </c>
      <c r="D7" s="1">
        <v>8</v>
      </c>
      <c r="F7" s="27">
        <v>294789</v>
      </c>
      <c r="H7" s="29">
        <f>F7*1.5*C7</f>
        <v>88436.700000000012</v>
      </c>
      <c r="I7" s="27">
        <f>F7-H7</f>
        <v>206352.3</v>
      </c>
      <c r="K7" s="17">
        <f>I7</f>
        <v>206352.3</v>
      </c>
      <c r="L7" s="27"/>
      <c r="N7" s="29">
        <f>K7*C7</f>
        <v>41270.46</v>
      </c>
      <c r="O7" s="27">
        <f>K7-N7</f>
        <v>165081.84</v>
      </c>
      <c r="Q7" s="17">
        <f>O7</f>
        <v>165081.84</v>
      </c>
      <c r="R7" s="27"/>
      <c r="T7" s="29">
        <f>Q7*C7</f>
        <v>33016.368000000002</v>
      </c>
      <c r="U7" s="27">
        <f>Q7-T7</f>
        <v>132065.47200000001</v>
      </c>
      <c r="W7" s="17">
        <f>U7</f>
        <v>132065.47200000001</v>
      </c>
      <c r="X7" s="17"/>
      <c r="Z7" s="29">
        <f>W7*C7</f>
        <v>26413.094400000002</v>
      </c>
      <c r="AA7" s="29">
        <f>W7-Z7</f>
        <v>105652.37760000001</v>
      </c>
      <c r="AC7" s="17">
        <f>AA7</f>
        <v>105652.37760000001</v>
      </c>
      <c r="AD7" s="17"/>
      <c r="AF7" s="29">
        <f>AC7*C7</f>
        <v>21130.475520000004</v>
      </c>
      <c r="AG7" s="29">
        <f>AC7-AF7</f>
        <v>84521.90208</v>
      </c>
    </row>
    <row r="8" spans="2:33" x14ac:dyDescent="0.2">
      <c r="B8" s="65"/>
      <c r="C8" s="2">
        <v>1</v>
      </c>
      <c r="D8" s="1">
        <v>12</v>
      </c>
      <c r="F8" s="27">
        <v>80000</v>
      </c>
      <c r="H8" s="29">
        <f>F8*C8</f>
        <v>80000</v>
      </c>
      <c r="I8" s="27">
        <f>F8-H8</f>
        <v>0</v>
      </c>
      <c r="K8" s="17">
        <f>I8</f>
        <v>0</v>
      </c>
      <c r="L8" s="27"/>
      <c r="N8" s="29">
        <f>K8*C8</f>
        <v>0</v>
      </c>
      <c r="O8" s="27">
        <f>K8-N8</f>
        <v>0</v>
      </c>
      <c r="Q8" s="17">
        <f>O8</f>
        <v>0</v>
      </c>
      <c r="R8" s="27"/>
      <c r="T8" s="29">
        <f>Q8*C8</f>
        <v>0</v>
      </c>
      <c r="U8" s="27">
        <f>Q8-T8</f>
        <v>0</v>
      </c>
      <c r="W8" s="17">
        <f>U8</f>
        <v>0</v>
      </c>
      <c r="X8" s="17"/>
      <c r="Z8" s="29">
        <f>W8*C8</f>
        <v>0</v>
      </c>
      <c r="AA8" s="29">
        <f>W8-Z8</f>
        <v>0</v>
      </c>
      <c r="AC8" s="17">
        <f>AA8</f>
        <v>0</v>
      </c>
      <c r="AD8" s="17"/>
      <c r="AF8" s="29">
        <f>AC8*C8</f>
        <v>0</v>
      </c>
      <c r="AG8" s="29">
        <f>AC8-AF8</f>
        <v>0</v>
      </c>
    </row>
    <row r="9" spans="2:33" x14ac:dyDescent="0.2">
      <c r="B9" s="65"/>
      <c r="C9" s="2">
        <v>0.08</v>
      </c>
      <c r="D9" s="1">
        <v>47</v>
      </c>
      <c r="E9" s="7"/>
      <c r="F9" s="28">
        <f>6345965.071474+3190371</f>
        <v>9536336.0714740008</v>
      </c>
      <c r="G9" s="7"/>
      <c r="H9" s="28">
        <f>F9*1.5*C9</f>
        <v>1144360.32857688</v>
      </c>
      <c r="I9" s="28">
        <f>F9-H9</f>
        <v>8391975.7428971212</v>
      </c>
      <c r="K9" s="18">
        <f>I9</f>
        <v>8391975.7428971212</v>
      </c>
      <c r="L9" s="28"/>
      <c r="M9" s="7"/>
      <c r="N9" s="28">
        <f>K9*C9</f>
        <v>671358.05943176977</v>
      </c>
      <c r="O9" s="28">
        <f>K9-N9</f>
        <v>7720617.6834653514</v>
      </c>
      <c r="Q9" s="18">
        <f>O9</f>
        <v>7720617.6834653514</v>
      </c>
      <c r="R9" s="28"/>
      <c r="S9" s="7"/>
      <c r="T9" s="28">
        <f>Q9*C9</f>
        <v>617649.41467722808</v>
      </c>
      <c r="U9" s="28">
        <f>Q9-T9</f>
        <v>7102968.2687881235</v>
      </c>
      <c r="W9" s="18">
        <f>U9</f>
        <v>7102968.2687881235</v>
      </c>
      <c r="X9" s="18"/>
      <c r="Y9" s="7"/>
      <c r="Z9" s="28">
        <f>W9*C9</f>
        <v>568237.46150304994</v>
      </c>
      <c r="AA9" s="28">
        <f>W9-Z9</f>
        <v>6534730.8072850732</v>
      </c>
      <c r="AC9" s="18">
        <f>AA9</f>
        <v>6534730.8072850732</v>
      </c>
      <c r="AD9" s="18"/>
      <c r="AE9" s="7"/>
      <c r="AF9" s="28">
        <f>AC9*C9</f>
        <v>522778.46458280587</v>
      </c>
      <c r="AG9" s="28">
        <f>AC9-AF9</f>
        <v>6011952.3427022677</v>
      </c>
    </row>
    <row r="10" spans="2:33" x14ac:dyDescent="0.2">
      <c r="B10" s="65"/>
      <c r="E10" s="3">
        <f>SUM(E5:E9)</f>
        <v>0</v>
      </c>
      <c r="F10" s="11">
        <f>SUM(F5:F9)</f>
        <v>10193370.699199999</v>
      </c>
      <c r="G10" s="11"/>
      <c r="H10" s="11">
        <f>SUM(H5:H9)</f>
        <v>1338199.1350722199</v>
      </c>
      <c r="I10" s="11">
        <f>SUM(I5:I9)</f>
        <v>8855171.5641277786</v>
      </c>
      <c r="J10" s="11"/>
      <c r="K10" s="11">
        <f>SUM(K5:K9)</f>
        <v>8855171.5641277786</v>
      </c>
      <c r="L10" s="11">
        <f>SUM(L5:L9)</f>
        <v>0</v>
      </c>
      <c r="M10" s="11"/>
      <c r="N10" s="11">
        <f>SUM(N5:N9)</f>
        <v>728039.13070560922</v>
      </c>
      <c r="O10" s="11">
        <f>SUM(O5:O9)</f>
        <v>8127132.4334221706</v>
      </c>
      <c r="P10" s="11"/>
      <c r="Q10" s="11">
        <f>SUM(Q5:Q9)</f>
        <v>8127132.4334221706</v>
      </c>
      <c r="R10" s="11">
        <f>SUM(R5:R9)</f>
        <v>0</v>
      </c>
      <c r="S10" s="11"/>
      <c r="T10" s="11">
        <f>SUM(T5:T9)</f>
        <v>665151.75727463723</v>
      </c>
      <c r="U10" s="11">
        <f>SUM(U5:U9)</f>
        <v>7461980.6761475336</v>
      </c>
      <c r="V10" s="11"/>
      <c r="W10" s="11">
        <f>SUM(W5:W9)</f>
        <v>7461980.6761475336</v>
      </c>
      <c r="X10" s="11">
        <f>SUM(X5:X9)</f>
        <v>0</v>
      </c>
      <c r="Y10" s="11"/>
      <c r="Z10" s="11">
        <f>SUM(Z5:Z9)</f>
        <v>608267.37202461448</v>
      </c>
      <c r="AA10" s="11">
        <f>SUM(AA5:AA9)</f>
        <v>6853713.3041229183</v>
      </c>
      <c r="AB10" s="11"/>
      <c r="AC10" s="11">
        <f>SUM(AC5:AC9)</f>
        <v>6853713.3041229183</v>
      </c>
      <c r="AD10" s="11">
        <f>SUM(AD5:AD9)</f>
        <v>0</v>
      </c>
      <c r="AE10" s="11"/>
      <c r="AF10" s="11">
        <f>SUM(AF5:AF9)</f>
        <v>556708.74725707655</v>
      </c>
      <c r="AG10" s="11">
        <f>SUM(AG5:AG9)</f>
        <v>6297004.5568658421</v>
      </c>
    </row>
    <row r="11" spans="2:33" x14ac:dyDescent="0.2">
      <c r="B11" s="25"/>
      <c r="F11" s="11"/>
      <c r="G11" s="11"/>
      <c r="H11" s="11"/>
      <c r="I11" s="11"/>
      <c r="J11" s="11"/>
      <c r="L11" s="11"/>
      <c r="M11" s="11"/>
      <c r="N11" s="11"/>
      <c r="O11" s="11"/>
      <c r="P11" s="11"/>
      <c r="R11" s="11"/>
      <c r="S11" s="11"/>
      <c r="T11" s="11"/>
      <c r="U11" s="11"/>
      <c r="V11" s="11"/>
      <c r="X11" s="11"/>
      <c r="Y11" s="11"/>
      <c r="Z11" s="11"/>
      <c r="AA11" s="11"/>
      <c r="AB11" s="11"/>
      <c r="AD11" s="11"/>
      <c r="AE11" s="11"/>
      <c r="AF11" s="11"/>
      <c r="AG11" s="11"/>
    </row>
    <row r="12" spans="2:33" x14ac:dyDescent="0.2">
      <c r="B12" s="64" t="s">
        <v>52</v>
      </c>
      <c r="E12" s="63">
        <f>E3</f>
        <v>2023</v>
      </c>
      <c r="F12" s="63"/>
      <c r="G12" s="63"/>
      <c r="H12" s="63"/>
      <c r="I12" s="63"/>
      <c r="J12" s="4"/>
      <c r="K12" s="63">
        <f>K3</f>
        <v>2024</v>
      </c>
      <c r="L12" s="63"/>
      <c r="M12" s="63"/>
      <c r="N12" s="63"/>
      <c r="O12" s="63"/>
      <c r="P12" s="4"/>
      <c r="Q12" s="63">
        <v>2025</v>
      </c>
      <c r="R12" s="63"/>
      <c r="S12" s="63"/>
      <c r="T12" s="63"/>
      <c r="U12" s="63"/>
      <c r="V12" s="4"/>
      <c r="W12" s="63">
        <v>2026</v>
      </c>
      <c r="X12" s="63"/>
      <c r="Y12" s="63"/>
      <c r="Z12" s="63"/>
      <c r="AA12" s="63"/>
      <c r="AB12" s="4"/>
      <c r="AC12" s="63">
        <v>2027</v>
      </c>
      <c r="AD12" s="63"/>
      <c r="AE12" s="63"/>
      <c r="AF12" s="63"/>
      <c r="AG12" s="63"/>
    </row>
    <row r="13" spans="2:33" x14ac:dyDescent="0.2">
      <c r="B13" s="64"/>
      <c r="C13" s="8"/>
      <c r="D13" s="3" t="s">
        <v>1</v>
      </c>
      <c r="E13" s="3" t="s">
        <v>3</v>
      </c>
      <c r="F13" s="5" t="s">
        <v>2</v>
      </c>
      <c r="G13" s="5" t="s">
        <v>11</v>
      </c>
      <c r="H13" s="3" t="s">
        <v>4</v>
      </c>
      <c r="I13" s="3" t="s">
        <v>5</v>
      </c>
      <c r="K13" s="3" t="s">
        <v>3</v>
      </c>
      <c r="L13" s="5" t="s">
        <v>2</v>
      </c>
      <c r="M13" s="5" t="s">
        <v>11</v>
      </c>
      <c r="N13" s="3" t="s">
        <v>4</v>
      </c>
      <c r="O13" s="3" t="s">
        <v>5</v>
      </c>
      <c r="Q13" s="3" t="s">
        <v>3</v>
      </c>
      <c r="R13" s="5" t="s">
        <v>2</v>
      </c>
      <c r="S13" s="5" t="s">
        <v>11</v>
      </c>
      <c r="T13" s="3" t="s">
        <v>4</v>
      </c>
      <c r="U13" s="3" t="s">
        <v>5</v>
      </c>
      <c r="W13" s="3" t="s">
        <v>3</v>
      </c>
      <c r="X13" s="5" t="s">
        <v>2</v>
      </c>
      <c r="Y13" s="5" t="s">
        <v>11</v>
      </c>
      <c r="Z13" s="3" t="s">
        <v>4</v>
      </c>
      <c r="AA13" s="3" t="s">
        <v>5</v>
      </c>
      <c r="AC13" s="3" t="s">
        <v>3</v>
      </c>
      <c r="AD13" s="5" t="s">
        <v>2</v>
      </c>
      <c r="AE13" s="5" t="s">
        <v>11</v>
      </c>
      <c r="AF13" s="3" t="s">
        <v>4</v>
      </c>
      <c r="AG13" s="3" t="s">
        <v>5</v>
      </c>
    </row>
    <row r="14" spans="2:33" x14ac:dyDescent="0.2">
      <c r="B14" s="64"/>
      <c r="C14" s="2">
        <v>0.04</v>
      </c>
      <c r="D14" s="1">
        <v>1</v>
      </c>
      <c r="E14" s="9"/>
      <c r="F14" s="9"/>
      <c r="G14" s="9"/>
      <c r="H14" s="9"/>
      <c r="I14" s="9"/>
      <c r="L14" s="17">
        <f>F5</f>
        <v>0</v>
      </c>
      <c r="N14" s="29">
        <f>L14*1.5*C14</f>
        <v>0</v>
      </c>
      <c r="O14" s="27">
        <f>L14-N14</f>
        <v>0</v>
      </c>
      <c r="Q14" s="17">
        <f>O14</f>
        <v>0</v>
      </c>
      <c r="R14" s="17">
        <f>L6</f>
        <v>0</v>
      </c>
      <c r="T14" s="29">
        <f>Q14*C14</f>
        <v>0</v>
      </c>
      <c r="U14" s="27">
        <f>Q14-T14</f>
        <v>0</v>
      </c>
      <c r="W14" s="17">
        <f>U14</f>
        <v>0</v>
      </c>
      <c r="X14" s="17">
        <f>R6</f>
        <v>0</v>
      </c>
      <c r="Z14" s="29">
        <f>W14*C14</f>
        <v>0</v>
      </c>
      <c r="AA14" s="29">
        <f>W14-Z14</f>
        <v>0</v>
      </c>
      <c r="AC14" s="17">
        <f>AA14</f>
        <v>0</v>
      </c>
      <c r="AD14" s="17">
        <f>X6</f>
        <v>0</v>
      </c>
      <c r="AF14" s="29">
        <f>AC14*C14</f>
        <v>0</v>
      </c>
      <c r="AG14" s="29">
        <f>AC14-AF14</f>
        <v>0</v>
      </c>
    </row>
    <row r="15" spans="2:33" x14ac:dyDescent="0.2">
      <c r="B15" s="64"/>
      <c r="C15" s="2">
        <v>0.06</v>
      </c>
      <c r="D15" s="1" t="s">
        <v>23</v>
      </c>
      <c r="E15" s="9"/>
      <c r="F15" s="9"/>
      <c r="G15" s="9"/>
      <c r="H15" s="9"/>
      <c r="I15" s="9"/>
      <c r="L15" s="17">
        <f>F6</f>
        <v>282245.62772599806</v>
      </c>
      <c r="N15" s="29">
        <f>L15*1.5*C15</f>
        <v>25402.106495339824</v>
      </c>
      <c r="O15" s="27">
        <f>L15-N15</f>
        <v>256843.52123065823</v>
      </c>
      <c r="Q15" s="17">
        <f>O15</f>
        <v>256843.52123065823</v>
      </c>
      <c r="R15" s="27">
        <f>L9</f>
        <v>0</v>
      </c>
      <c r="T15" s="29">
        <f>Q15*C15</f>
        <v>15410.611273839493</v>
      </c>
      <c r="U15" s="27">
        <f>Q15-T15</f>
        <v>241432.90995681874</v>
      </c>
      <c r="W15" s="17">
        <f>U15</f>
        <v>241432.90995681874</v>
      </c>
      <c r="X15" s="17">
        <f>R7</f>
        <v>0</v>
      </c>
      <c r="Z15" s="29">
        <f>W15*C15</f>
        <v>14485.974597409124</v>
      </c>
      <c r="AA15" s="29">
        <f>W15-Z15</f>
        <v>226946.9353594096</v>
      </c>
      <c r="AC15" s="17">
        <f>AA15</f>
        <v>226946.9353594096</v>
      </c>
      <c r="AD15" s="17">
        <f>X7</f>
        <v>0</v>
      </c>
      <c r="AF15" s="29">
        <f>AC15*C15</f>
        <v>13616.816121564576</v>
      </c>
      <c r="AG15" s="29">
        <f>AC15-AF15</f>
        <v>213330.11923784504</v>
      </c>
    </row>
    <row r="16" spans="2:33" x14ac:dyDescent="0.2">
      <c r="B16" s="64"/>
      <c r="C16" s="2">
        <v>0.2</v>
      </c>
      <c r="D16" s="1">
        <v>8</v>
      </c>
      <c r="E16" s="9"/>
      <c r="F16" s="9"/>
      <c r="G16" s="9"/>
      <c r="H16" s="9"/>
      <c r="I16" s="9"/>
      <c r="L16" s="17">
        <f>F7</f>
        <v>294789</v>
      </c>
      <c r="N16" s="29">
        <f>L16*1.5*C16</f>
        <v>88436.700000000012</v>
      </c>
      <c r="O16" s="27">
        <f>L16-N16</f>
        <v>206352.3</v>
      </c>
      <c r="Q16" s="17">
        <f>O16</f>
        <v>206352.3</v>
      </c>
      <c r="R16" s="27"/>
      <c r="T16" s="29">
        <f>Q16*C16</f>
        <v>41270.46</v>
      </c>
      <c r="U16" s="27">
        <f>Q16-T16</f>
        <v>165081.84</v>
      </c>
      <c r="W16" s="17">
        <f>U16</f>
        <v>165081.84</v>
      </c>
      <c r="X16" s="17">
        <f>R9</f>
        <v>0</v>
      </c>
      <c r="Z16" s="29">
        <f>W16*C16</f>
        <v>33016.368000000002</v>
      </c>
      <c r="AA16" s="29">
        <f>W16-Z16</f>
        <v>132065.47200000001</v>
      </c>
      <c r="AC16" s="17">
        <f>AA16</f>
        <v>132065.47200000001</v>
      </c>
      <c r="AD16" s="17">
        <f>X9</f>
        <v>0</v>
      </c>
      <c r="AF16" s="29">
        <f>AC16*C16</f>
        <v>26413.094400000002</v>
      </c>
      <c r="AG16" s="29">
        <f>AC16-AF16</f>
        <v>105652.37760000001</v>
      </c>
    </row>
    <row r="17" spans="2:33" x14ac:dyDescent="0.2">
      <c r="B17" s="64"/>
      <c r="C17" s="2">
        <v>1</v>
      </c>
      <c r="D17" s="1">
        <v>12</v>
      </c>
      <c r="E17" s="9"/>
      <c r="F17" s="9"/>
      <c r="G17" s="9"/>
      <c r="H17" s="9"/>
      <c r="I17" s="9"/>
      <c r="L17" s="17">
        <f>F8</f>
        <v>80000</v>
      </c>
      <c r="N17" s="29">
        <f>L17</f>
        <v>80000</v>
      </c>
      <c r="O17" s="27">
        <f>L17-N17</f>
        <v>0</v>
      </c>
      <c r="Q17" s="17">
        <f>O17</f>
        <v>0</v>
      </c>
      <c r="R17" s="27"/>
      <c r="T17" s="29">
        <f>Q17*C17</f>
        <v>0</v>
      </c>
      <c r="U17" s="27">
        <f>Q17-T17</f>
        <v>0</v>
      </c>
      <c r="W17" s="17">
        <f>U17</f>
        <v>0</v>
      </c>
      <c r="X17" s="17">
        <f>R10</f>
        <v>0</v>
      </c>
      <c r="Z17" s="29">
        <f>W17*C17</f>
        <v>0</v>
      </c>
      <c r="AA17" s="29">
        <f>W17-Z17</f>
        <v>0</v>
      </c>
      <c r="AC17" s="17">
        <f>AA17</f>
        <v>0</v>
      </c>
      <c r="AD17" s="17">
        <f>X10</f>
        <v>0</v>
      </c>
      <c r="AF17" s="29">
        <f>AC17*C17</f>
        <v>0</v>
      </c>
      <c r="AG17" s="29">
        <f>AC17-AF17</f>
        <v>0</v>
      </c>
    </row>
    <row r="18" spans="2:33" x14ac:dyDescent="0.2">
      <c r="B18" s="64"/>
      <c r="C18" s="2">
        <v>0.08</v>
      </c>
      <c r="D18" s="1">
        <v>47</v>
      </c>
      <c r="E18" s="10"/>
      <c r="F18" s="10"/>
      <c r="G18" s="10"/>
      <c r="H18" s="10"/>
      <c r="I18" s="10"/>
      <c r="K18" s="7"/>
      <c r="L18" s="28">
        <f>F9</f>
        <v>9536336.0714740008</v>
      </c>
      <c r="M18" s="7"/>
      <c r="N18" s="28">
        <f>L18*1.5*C18</f>
        <v>1144360.32857688</v>
      </c>
      <c r="O18" s="28">
        <f>L18-N18</f>
        <v>8391975.7428971212</v>
      </c>
      <c r="Q18" s="18">
        <f>O18</f>
        <v>8391975.7428971212</v>
      </c>
      <c r="R18" s="28">
        <f>L10</f>
        <v>0</v>
      </c>
      <c r="S18" s="7"/>
      <c r="T18" s="28">
        <f>Q18*C18</f>
        <v>671358.05943176977</v>
      </c>
      <c r="U18" s="28">
        <f>Q18-T18</f>
        <v>7720617.6834653514</v>
      </c>
      <c r="W18" s="18">
        <f>U18</f>
        <v>7720617.6834653514</v>
      </c>
      <c r="X18" s="18">
        <f>R10</f>
        <v>0</v>
      </c>
      <c r="Y18" s="7"/>
      <c r="Z18" s="28">
        <f>W18*C18</f>
        <v>617649.41467722808</v>
      </c>
      <c r="AA18" s="28">
        <f>W18-Z18</f>
        <v>7102968.2687881235</v>
      </c>
      <c r="AC18" s="18">
        <f>AA18</f>
        <v>7102968.2687881235</v>
      </c>
      <c r="AD18" s="18">
        <f>X10</f>
        <v>0</v>
      </c>
      <c r="AE18" s="7"/>
      <c r="AF18" s="28">
        <f>AC18*C18</f>
        <v>568237.46150304994</v>
      </c>
      <c r="AG18" s="28">
        <f>AC18-AF18</f>
        <v>6534730.8072850732</v>
      </c>
    </row>
    <row r="19" spans="2:33" x14ac:dyDescent="0.2">
      <c r="B19" s="64"/>
      <c r="E19" s="3">
        <f>SUM(E14:E18)</f>
        <v>0</v>
      </c>
      <c r="F19" s="11">
        <f>SUM(F14:F18)</f>
        <v>0</v>
      </c>
      <c r="G19" s="11"/>
      <c r="H19" s="11">
        <f>SUM(H14:H18)</f>
        <v>0</v>
      </c>
      <c r="I19" s="11">
        <f>SUM(I14:I18)</f>
        <v>0</v>
      </c>
      <c r="J19" s="11"/>
      <c r="K19" s="3">
        <f>SUM(K14:K18)</f>
        <v>0</v>
      </c>
      <c r="L19" s="11">
        <f>SUM(L14:L18)</f>
        <v>10193370.699199999</v>
      </c>
      <c r="M19" s="11"/>
      <c r="N19" s="11">
        <f>SUM(N14:N18)</f>
        <v>1338199.1350722199</v>
      </c>
      <c r="O19" s="11">
        <f>SUM(O14:O18)</f>
        <v>8855171.5641277786</v>
      </c>
      <c r="P19" s="11"/>
      <c r="Q19" s="11">
        <f>SUM(Q14:Q18)</f>
        <v>8855171.5641277786</v>
      </c>
      <c r="R19" s="11">
        <f>SUM(R14:R18)</f>
        <v>0</v>
      </c>
      <c r="S19" s="11"/>
      <c r="T19" s="11">
        <f>SUM(T14:T18)</f>
        <v>728039.13070560922</v>
      </c>
      <c r="U19" s="11">
        <f>SUM(U14:U18)</f>
        <v>8127132.4334221706</v>
      </c>
      <c r="V19" s="11"/>
      <c r="W19" s="11">
        <f>SUM(W14:W18)</f>
        <v>8127132.4334221706</v>
      </c>
      <c r="X19" s="11">
        <f>SUM(X14:X18)</f>
        <v>0</v>
      </c>
      <c r="Y19" s="11"/>
      <c r="Z19" s="11">
        <f>SUM(Z14:Z18)</f>
        <v>665151.75727463723</v>
      </c>
      <c r="AA19" s="11">
        <f>SUM(AA14:AA18)</f>
        <v>7461980.6761475336</v>
      </c>
      <c r="AB19" s="11"/>
      <c r="AC19" s="11">
        <f>SUM(AC14:AC18)</f>
        <v>7461980.6761475336</v>
      </c>
      <c r="AD19" s="11">
        <f>SUM(AD14:AD18)</f>
        <v>0</v>
      </c>
      <c r="AE19" s="11"/>
      <c r="AF19" s="11">
        <f>SUM(AF14:AF18)</f>
        <v>608267.37202461448</v>
      </c>
      <c r="AG19" s="11">
        <f>SUM(AG14:AG18)</f>
        <v>6853713.3041229183</v>
      </c>
    </row>
    <row r="20" spans="2:33" x14ac:dyDescent="0.2">
      <c r="B20" s="25"/>
      <c r="F20" s="11"/>
      <c r="G20" s="11"/>
      <c r="H20" s="11"/>
      <c r="I20" s="11"/>
      <c r="J20" s="11"/>
      <c r="L20" s="11"/>
      <c r="M20" s="11"/>
      <c r="N20" s="11"/>
      <c r="O20" s="11"/>
      <c r="P20" s="11"/>
      <c r="R20" s="11"/>
      <c r="S20" s="11"/>
      <c r="T20" s="11"/>
      <c r="U20" s="11"/>
      <c r="V20" s="11"/>
      <c r="X20" s="11"/>
      <c r="Y20" s="11"/>
      <c r="Z20" s="11"/>
      <c r="AA20" s="11"/>
      <c r="AB20" s="11"/>
      <c r="AD20" s="11"/>
      <c r="AE20" s="11"/>
      <c r="AF20" s="11"/>
      <c r="AG20" s="11"/>
    </row>
    <row r="21" spans="2:33" ht="13.9" customHeight="1" x14ac:dyDescent="0.2">
      <c r="B21" s="64" t="s">
        <v>53</v>
      </c>
      <c r="E21" s="63">
        <f>E12</f>
        <v>2023</v>
      </c>
      <c r="F21" s="63"/>
      <c r="G21" s="63"/>
      <c r="H21" s="63"/>
      <c r="I21" s="63"/>
      <c r="J21" s="4"/>
      <c r="K21" s="63">
        <f>K12</f>
        <v>2024</v>
      </c>
      <c r="L21" s="63"/>
      <c r="M21" s="63"/>
      <c r="N21" s="63"/>
      <c r="O21" s="63"/>
      <c r="P21" s="4"/>
      <c r="Q21" s="63">
        <v>2025</v>
      </c>
      <c r="R21" s="63"/>
      <c r="S21" s="63"/>
      <c r="T21" s="63"/>
      <c r="U21" s="63"/>
      <c r="V21" s="4"/>
      <c r="W21" s="63">
        <v>2026</v>
      </c>
      <c r="X21" s="63"/>
      <c r="Y21" s="63"/>
      <c r="Z21" s="63"/>
      <c r="AA21" s="63"/>
      <c r="AB21" s="4"/>
      <c r="AC21" s="63">
        <v>2027</v>
      </c>
      <c r="AD21" s="63"/>
      <c r="AE21" s="63"/>
      <c r="AF21" s="63"/>
      <c r="AG21" s="63"/>
    </row>
    <row r="22" spans="2:33" x14ac:dyDescent="0.2">
      <c r="B22" s="64"/>
      <c r="C22" s="8"/>
      <c r="D22" s="3" t="s">
        <v>1</v>
      </c>
      <c r="E22" s="3" t="s">
        <v>3</v>
      </c>
      <c r="F22" s="5" t="s">
        <v>2</v>
      </c>
      <c r="G22" s="5" t="s">
        <v>11</v>
      </c>
      <c r="H22" s="3" t="s">
        <v>4</v>
      </c>
      <c r="I22" s="3" t="s">
        <v>5</v>
      </c>
      <c r="K22" s="3" t="s">
        <v>3</v>
      </c>
      <c r="L22" s="5" t="s">
        <v>2</v>
      </c>
      <c r="M22" s="5" t="s">
        <v>11</v>
      </c>
      <c r="N22" s="3" t="s">
        <v>4</v>
      </c>
      <c r="O22" s="3" t="s">
        <v>5</v>
      </c>
      <c r="Q22" s="3" t="s">
        <v>3</v>
      </c>
      <c r="R22" s="5" t="s">
        <v>2</v>
      </c>
      <c r="S22" s="5" t="s">
        <v>11</v>
      </c>
      <c r="T22" s="3" t="s">
        <v>4</v>
      </c>
      <c r="U22" s="3" t="s">
        <v>5</v>
      </c>
      <c r="W22" s="3" t="s">
        <v>3</v>
      </c>
      <c r="X22" s="5" t="s">
        <v>2</v>
      </c>
      <c r="Y22" s="5" t="s">
        <v>11</v>
      </c>
      <c r="Z22" s="3" t="s">
        <v>4</v>
      </c>
      <c r="AA22" s="3" t="s">
        <v>5</v>
      </c>
      <c r="AC22" s="3" t="s">
        <v>3</v>
      </c>
      <c r="AD22" s="5" t="s">
        <v>2</v>
      </c>
      <c r="AE22" s="5" t="s">
        <v>11</v>
      </c>
      <c r="AF22" s="3" t="s">
        <v>4</v>
      </c>
      <c r="AG22" s="3" t="s">
        <v>5</v>
      </c>
    </row>
    <row r="23" spans="2:33" x14ac:dyDescent="0.2">
      <c r="B23" s="64"/>
      <c r="C23" s="2">
        <v>0.04</v>
      </c>
      <c r="D23" s="1">
        <v>1</v>
      </c>
      <c r="E23" s="9"/>
      <c r="F23" s="9"/>
      <c r="G23" s="9"/>
      <c r="H23" s="9"/>
      <c r="I23" s="9"/>
      <c r="K23" s="9"/>
      <c r="L23" s="9"/>
      <c r="M23" s="9"/>
      <c r="N23" s="9"/>
      <c r="O23" s="9"/>
      <c r="R23" s="17">
        <f>L14</f>
        <v>0</v>
      </c>
      <c r="T23" s="29">
        <f>R23*C23*1.5</f>
        <v>0</v>
      </c>
      <c r="U23" s="27">
        <f>R23-T23</f>
        <v>0</v>
      </c>
      <c r="W23" s="17">
        <f>U23</f>
        <v>0</v>
      </c>
      <c r="X23" s="17">
        <f>R15</f>
        <v>0</v>
      </c>
      <c r="Z23" s="29">
        <f>W23*C23</f>
        <v>0</v>
      </c>
      <c r="AA23" s="27">
        <f>W23-Z23</f>
        <v>0</v>
      </c>
      <c r="AC23" s="17">
        <f>AA23</f>
        <v>0</v>
      </c>
      <c r="AD23" s="17">
        <f>X15</f>
        <v>0</v>
      </c>
      <c r="AF23" s="29">
        <f>AC23*C23</f>
        <v>0</v>
      </c>
      <c r="AG23" s="27">
        <f>AC23-AF23</f>
        <v>0</v>
      </c>
    </row>
    <row r="24" spans="2:33" x14ac:dyDescent="0.2">
      <c r="B24" s="64"/>
      <c r="C24" s="2">
        <v>0.06</v>
      </c>
      <c r="D24" s="1" t="s">
        <v>23</v>
      </c>
      <c r="E24" s="9"/>
      <c r="F24" s="9"/>
      <c r="G24" s="9"/>
      <c r="H24" s="9"/>
      <c r="I24" s="9"/>
      <c r="K24" s="9"/>
      <c r="L24" s="9"/>
      <c r="M24" s="9"/>
      <c r="N24" s="9"/>
      <c r="O24" s="9"/>
      <c r="R24" s="17">
        <f>L15</f>
        <v>282245.62772599806</v>
      </c>
      <c r="T24" s="29">
        <f>R24*C24*1.5</f>
        <v>25402.106495339824</v>
      </c>
      <c r="U24" s="27">
        <f>R24-T24</f>
        <v>256843.52123065823</v>
      </c>
      <c r="W24" s="17">
        <f>U24</f>
        <v>256843.52123065823</v>
      </c>
      <c r="X24" s="17">
        <f>R16</f>
        <v>0</v>
      </c>
      <c r="Z24" s="29">
        <f>W24*C24</f>
        <v>15410.611273839493</v>
      </c>
      <c r="AA24" s="27">
        <f>W24-Z24</f>
        <v>241432.90995681874</v>
      </c>
      <c r="AC24" s="17">
        <f>AA24</f>
        <v>241432.90995681874</v>
      </c>
      <c r="AD24" s="17">
        <f>X16</f>
        <v>0</v>
      </c>
      <c r="AF24" s="29">
        <f>AC24*C24</f>
        <v>14485.974597409124</v>
      </c>
      <c r="AG24" s="27">
        <f>AC24-AF24</f>
        <v>226946.9353594096</v>
      </c>
    </row>
    <row r="25" spans="2:33" x14ac:dyDescent="0.2">
      <c r="B25" s="64"/>
      <c r="C25" s="2">
        <v>0.2</v>
      </c>
      <c r="D25" s="1">
        <v>8</v>
      </c>
      <c r="E25" s="9"/>
      <c r="F25" s="9"/>
      <c r="G25" s="9"/>
      <c r="H25" s="9"/>
      <c r="I25" s="9"/>
      <c r="K25" s="9"/>
      <c r="L25" s="9"/>
      <c r="M25" s="9"/>
      <c r="N25" s="9"/>
      <c r="O25" s="9"/>
      <c r="R25" s="17">
        <f>L16</f>
        <v>294789</v>
      </c>
      <c r="T25" s="29">
        <f>R25*C25*1.5</f>
        <v>88436.700000000012</v>
      </c>
      <c r="U25" s="27">
        <f>R25-T25</f>
        <v>206352.3</v>
      </c>
      <c r="W25" s="17">
        <f>U25</f>
        <v>206352.3</v>
      </c>
      <c r="X25" s="17">
        <f>R18</f>
        <v>0</v>
      </c>
      <c r="Z25" s="29">
        <f>W25*C25</f>
        <v>41270.46</v>
      </c>
      <c r="AA25" s="27">
        <f>W25-Z25</f>
        <v>165081.84</v>
      </c>
      <c r="AC25" s="17">
        <f>AA25</f>
        <v>165081.84</v>
      </c>
      <c r="AD25" s="17">
        <f>X18</f>
        <v>0</v>
      </c>
      <c r="AF25" s="29">
        <f>AC25*C25</f>
        <v>33016.368000000002</v>
      </c>
      <c r="AG25" s="27">
        <f>AC25-AF25</f>
        <v>132065.47200000001</v>
      </c>
    </row>
    <row r="26" spans="2:33" x14ac:dyDescent="0.2">
      <c r="B26" s="64"/>
      <c r="C26" s="2">
        <v>1</v>
      </c>
      <c r="D26" s="1">
        <v>12</v>
      </c>
      <c r="E26" s="9"/>
      <c r="F26" s="9"/>
      <c r="G26" s="9"/>
      <c r="H26" s="9"/>
      <c r="I26" s="9"/>
      <c r="K26" s="9"/>
      <c r="L26" s="9"/>
      <c r="M26" s="9"/>
      <c r="N26" s="9"/>
      <c r="O26" s="9"/>
      <c r="R26" s="17">
        <f>L17</f>
        <v>80000</v>
      </c>
      <c r="T26" s="29">
        <f>R26</f>
        <v>80000</v>
      </c>
      <c r="U26" s="27">
        <f>R26-T26</f>
        <v>0</v>
      </c>
      <c r="W26" s="17">
        <f>U26</f>
        <v>0</v>
      </c>
      <c r="X26" s="17">
        <f>R19</f>
        <v>0</v>
      </c>
      <c r="Z26" s="29">
        <f>W26*C26</f>
        <v>0</v>
      </c>
      <c r="AA26" s="27">
        <f>W26-Z26</f>
        <v>0</v>
      </c>
      <c r="AC26" s="17">
        <f>AA26</f>
        <v>0</v>
      </c>
      <c r="AD26" s="17">
        <f>X19</f>
        <v>0</v>
      </c>
      <c r="AF26" s="29">
        <f>AC26*C26</f>
        <v>0</v>
      </c>
      <c r="AG26" s="27">
        <f>AC26-AF26</f>
        <v>0</v>
      </c>
    </row>
    <row r="27" spans="2:33" x14ac:dyDescent="0.2">
      <c r="B27" s="64"/>
      <c r="C27" s="2">
        <v>0.08</v>
      </c>
      <c r="D27" s="1">
        <v>47</v>
      </c>
      <c r="E27" s="10"/>
      <c r="F27" s="10"/>
      <c r="G27" s="10"/>
      <c r="H27" s="10"/>
      <c r="I27" s="10"/>
      <c r="K27" s="10"/>
      <c r="L27" s="10"/>
      <c r="M27" s="10"/>
      <c r="N27" s="10"/>
      <c r="O27" s="10"/>
      <c r="Q27" s="7"/>
      <c r="R27" s="18">
        <f>L18</f>
        <v>9536336.0714740008</v>
      </c>
      <c r="S27" s="7"/>
      <c r="T27" s="28">
        <f>R27*C27*1.5</f>
        <v>1144360.32857688</v>
      </c>
      <c r="U27" s="28">
        <f>R27-T27</f>
        <v>8391975.7428971212</v>
      </c>
      <c r="W27" s="18">
        <f>U27</f>
        <v>8391975.7428971212</v>
      </c>
      <c r="X27" s="18">
        <f>R19</f>
        <v>0</v>
      </c>
      <c r="Y27" s="7"/>
      <c r="Z27" s="28">
        <f>W27*C27</f>
        <v>671358.05943176977</v>
      </c>
      <c r="AA27" s="28">
        <f>W27-Z27</f>
        <v>7720617.6834653514</v>
      </c>
      <c r="AC27" s="18">
        <f>AA27</f>
        <v>7720617.6834653514</v>
      </c>
      <c r="AD27" s="18">
        <f>X19</f>
        <v>0</v>
      </c>
      <c r="AE27" s="7"/>
      <c r="AF27" s="28">
        <f>AC27*C27</f>
        <v>617649.41467722808</v>
      </c>
      <c r="AG27" s="28">
        <f>AC27-AF27</f>
        <v>7102968.2687881235</v>
      </c>
    </row>
    <row r="28" spans="2:33" x14ac:dyDescent="0.2">
      <c r="B28" s="64"/>
      <c r="E28" s="3">
        <f>SUM(E23:E27)</f>
        <v>0</v>
      </c>
      <c r="F28" s="11">
        <f>SUM(F23:F27)</f>
        <v>0</v>
      </c>
      <c r="G28" s="11"/>
      <c r="H28" s="11">
        <f>SUM(H23:H27)</f>
        <v>0</v>
      </c>
      <c r="I28" s="11">
        <f>SUM(I23:I27)</f>
        <v>0</v>
      </c>
      <c r="J28" s="11"/>
      <c r="K28" s="3">
        <f>SUM(K23:K27)</f>
        <v>0</v>
      </c>
      <c r="L28" s="11">
        <f>SUM(L23:L27)</f>
        <v>0</v>
      </c>
      <c r="M28" s="11"/>
      <c r="N28" s="11">
        <f>SUM(N23:N27)</f>
        <v>0</v>
      </c>
      <c r="O28" s="11">
        <f>SUM(O23:O27)</f>
        <v>0</v>
      </c>
      <c r="P28" s="11"/>
      <c r="Q28" s="3">
        <f>SUM(Q23:Q27)</f>
        <v>0</v>
      </c>
      <c r="R28" s="11">
        <f>SUM(R23:R27)</f>
        <v>10193370.699199999</v>
      </c>
      <c r="S28" s="11"/>
      <c r="T28" s="11">
        <f>SUM(T23:T27)</f>
        <v>1338199.1350722199</v>
      </c>
      <c r="U28" s="11">
        <f>SUM(U23:U27)</f>
        <v>8855171.5641277786</v>
      </c>
      <c r="V28" s="11"/>
      <c r="W28" s="11">
        <f>SUM(W23:W27)</f>
        <v>8855171.5641277786</v>
      </c>
      <c r="X28" s="11">
        <f>SUM(X23:X27)</f>
        <v>0</v>
      </c>
      <c r="Y28" s="11"/>
      <c r="Z28" s="11">
        <f>SUM(Z23:Z27)</f>
        <v>728039.13070560922</v>
      </c>
      <c r="AA28" s="11">
        <f>SUM(AA23:AA27)</f>
        <v>8127132.4334221706</v>
      </c>
      <c r="AB28" s="11"/>
      <c r="AC28" s="11">
        <f>SUM(AC23:AC27)</f>
        <v>8127132.4334221706</v>
      </c>
      <c r="AD28" s="11">
        <f>SUM(AD23:AD27)</f>
        <v>0</v>
      </c>
      <c r="AE28" s="11"/>
      <c r="AF28" s="11">
        <f>SUM(AF23:AF27)</f>
        <v>665151.75727463723</v>
      </c>
      <c r="AG28" s="11">
        <f>SUM(AG23:AG27)</f>
        <v>7461980.6761475336</v>
      </c>
    </row>
    <row r="29" spans="2:33" x14ac:dyDescent="0.2">
      <c r="B29" s="25"/>
      <c r="F29" s="11"/>
      <c r="G29" s="11"/>
      <c r="H29" s="11"/>
      <c r="I29" s="11"/>
      <c r="J29" s="11"/>
      <c r="L29" s="11"/>
      <c r="M29" s="11"/>
      <c r="N29" s="11"/>
      <c r="O29" s="11"/>
      <c r="P29" s="11"/>
      <c r="R29" s="11"/>
      <c r="S29" s="11"/>
      <c r="T29" s="11"/>
      <c r="U29" s="11"/>
      <c r="V29" s="11"/>
      <c r="X29" s="11"/>
      <c r="Y29" s="11"/>
      <c r="Z29" s="11"/>
      <c r="AA29" s="11"/>
      <c r="AB29" s="11"/>
      <c r="AD29" s="11"/>
      <c r="AE29" s="11"/>
      <c r="AF29" s="11"/>
      <c r="AG29" s="11"/>
    </row>
    <row r="30" spans="2:33" ht="13.9" customHeight="1" x14ac:dyDescent="0.2">
      <c r="B30" s="64" t="s">
        <v>54</v>
      </c>
      <c r="E30" s="63">
        <f>E21</f>
        <v>2023</v>
      </c>
      <c r="F30" s="63"/>
      <c r="G30" s="63"/>
      <c r="H30" s="63"/>
      <c r="I30" s="63"/>
      <c r="J30" s="4"/>
      <c r="K30" s="63">
        <f>K21</f>
        <v>2024</v>
      </c>
      <c r="L30" s="63"/>
      <c r="M30" s="63"/>
      <c r="N30" s="63"/>
      <c r="O30" s="63"/>
      <c r="P30" s="4"/>
      <c r="Q30" s="63">
        <v>2025</v>
      </c>
      <c r="R30" s="63"/>
      <c r="S30" s="63"/>
      <c r="T30" s="63"/>
      <c r="U30" s="63"/>
      <c r="V30" s="4"/>
      <c r="W30" s="63">
        <v>2026</v>
      </c>
      <c r="X30" s="63"/>
      <c r="Y30" s="63"/>
      <c r="Z30" s="63"/>
      <c r="AA30" s="63"/>
      <c r="AB30" s="4"/>
      <c r="AC30" s="63">
        <v>2027</v>
      </c>
      <c r="AD30" s="63"/>
      <c r="AE30" s="63"/>
      <c r="AF30" s="63"/>
      <c r="AG30" s="63"/>
    </row>
    <row r="31" spans="2:33" x14ac:dyDescent="0.2">
      <c r="B31" s="64"/>
      <c r="C31" s="8"/>
      <c r="D31" s="3" t="s">
        <v>1</v>
      </c>
      <c r="E31" s="3" t="s">
        <v>3</v>
      </c>
      <c r="F31" s="5" t="s">
        <v>2</v>
      </c>
      <c r="G31" s="5" t="s">
        <v>11</v>
      </c>
      <c r="H31" s="3" t="s">
        <v>4</v>
      </c>
      <c r="I31" s="3" t="s">
        <v>5</v>
      </c>
      <c r="K31" s="3" t="s">
        <v>3</v>
      </c>
      <c r="L31" s="5" t="s">
        <v>2</v>
      </c>
      <c r="M31" s="5" t="s">
        <v>11</v>
      </c>
      <c r="N31" s="3" t="s">
        <v>4</v>
      </c>
      <c r="O31" s="3" t="s">
        <v>5</v>
      </c>
      <c r="Q31" s="3" t="s">
        <v>3</v>
      </c>
      <c r="R31" s="5" t="s">
        <v>2</v>
      </c>
      <c r="S31" s="5" t="s">
        <v>11</v>
      </c>
      <c r="T31" s="3" t="s">
        <v>4</v>
      </c>
      <c r="U31" s="3" t="s">
        <v>5</v>
      </c>
      <c r="W31" s="3" t="s">
        <v>3</v>
      </c>
      <c r="X31" s="5" t="s">
        <v>2</v>
      </c>
      <c r="Y31" s="5" t="s">
        <v>11</v>
      </c>
      <c r="Z31" s="3" t="s">
        <v>4</v>
      </c>
      <c r="AA31" s="3" t="s">
        <v>5</v>
      </c>
      <c r="AC31" s="3" t="s">
        <v>3</v>
      </c>
      <c r="AD31" s="5" t="s">
        <v>2</v>
      </c>
      <c r="AE31" s="5" t="s">
        <v>11</v>
      </c>
      <c r="AF31" s="3" t="s">
        <v>4</v>
      </c>
      <c r="AG31" s="3" t="s">
        <v>5</v>
      </c>
    </row>
    <row r="32" spans="2:33" x14ac:dyDescent="0.2">
      <c r="B32" s="64"/>
      <c r="C32" s="2">
        <v>0.04</v>
      </c>
      <c r="D32" s="1">
        <v>1</v>
      </c>
      <c r="E32" s="9"/>
      <c r="F32" s="9"/>
      <c r="G32" s="9"/>
      <c r="H32" s="9"/>
      <c r="I32" s="9"/>
      <c r="K32" s="9"/>
      <c r="L32" s="9"/>
      <c r="M32" s="9"/>
      <c r="N32" s="9"/>
      <c r="O32" s="9"/>
      <c r="Q32" s="9"/>
      <c r="R32" s="9"/>
      <c r="S32" s="9"/>
      <c r="T32" s="9"/>
      <c r="U32" s="9"/>
      <c r="X32" s="17">
        <f>R23</f>
        <v>0</v>
      </c>
      <c r="Z32" s="29">
        <f>X32*C32*1.5</f>
        <v>0</v>
      </c>
      <c r="AA32" s="29">
        <f>X32-Z32</f>
        <v>0</v>
      </c>
      <c r="AC32" s="17">
        <f>AA32</f>
        <v>0</v>
      </c>
      <c r="AD32" s="17">
        <f>X24</f>
        <v>0</v>
      </c>
      <c r="AF32" s="29">
        <f>AC32*C32</f>
        <v>0</v>
      </c>
      <c r="AG32" s="29">
        <f>AC32-AF32</f>
        <v>0</v>
      </c>
    </row>
    <row r="33" spans="2:33" x14ac:dyDescent="0.2">
      <c r="B33" s="64"/>
      <c r="C33" s="2">
        <v>0.06</v>
      </c>
      <c r="D33" s="1" t="s">
        <v>23</v>
      </c>
      <c r="E33" s="9"/>
      <c r="F33" s="9"/>
      <c r="G33" s="9"/>
      <c r="H33" s="9"/>
      <c r="I33" s="9"/>
      <c r="K33" s="9"/>
      <c r="L33" s="9"/>
      <c r="M33" s="9"/>
      <c r="N33" s="9"/>
      <c r="O33" s="9"/>
      <c r="Q33" s="9"/>
      <c r="R33" s="9"/>
      <c r="S33" s="9"/>
      <c r="T33" s="9"/>
      <c r="U33" s="9"/>
      <c r="X33" s="17">
        <f>R24</f>
        <v>282245.62772599806</v>
      </c>
      <c r="Z33" s="29">
        <f>X33*C33*1.5</f>
        <v>25402.106495339824</v>
      </c>
      <c r="AA33" s="29">
        <f>X33-Z33</f>
        <v>256843.52123065823</v>
      </c>
      <c r="AC33" s="17">
        <f>AA33</f>
        <v>256843.52123065823</v>
      </c>
      <c r="AD33" s="17">
        <f>X25</f>
        <v>0</v>
      </c>
      <c r="AF33" s="29">
        <f>AC33*C33</f>
        <v>15410.611273839493</v>
      </c>
      <c r="AG33" s="29">
        <f>AC33-AF33</f>
        <v>241432.90995681874</v>
      </c>
    </row>
    <row r="34" spans="2:33" x14ac:dyDescent="0.2">
      <c r="B34" s="64"/>
      <c r="C34" s="2">
        <v>0.2</v>
      </c>
      <c r="D34" s="1">
        <v>8</v>
      </c>
      <c r="E34" s="9"/>
      <c r="F34" s="9"/>
      <c r="G34" s="9"/>
      <c r="H34" s="9"/>
      <c r="I34" s="9"/>
      <c r="K34" s="9"/>
      <c r="L34" s="9"/>
      <c r="M34" s="9"/>
      <c r="N34" s="9"/>
      <c r="O34" s="9"/>
      <c r="Q34" s="9"/>
      <c r="R34" s="9"/>
      <c r="S34" s="9"/>
      <c r="T34" s="9"/>
      <c r="U34" s="9"/>
      <c r="X34" s="17">
        <f>R25</f>
        <v>294789</v>
      </c>
      <c r="Z34" s="29">
        <f>X34*C34*1.5</f>
        <v>88436.700000000012</v>
      </c>
      <c r="AA34" s="29">
        <f>X34-Z34</f>
        <v>206352.3</v>
      </c>
      <c r="AC34" s="17">
        <f>AA34</f>
        <v>206352.3</v>
      </c>
      <c r="AD34" s="17">
        <f>X27</f>
        <v>0</v>
      </c>
      <c r="AF34" s="29">
        <f>AC34*C34</f>
        <v>41270.46</v>
      </c>
      <c r="AG34" s="29">
        <f>AC34-AF34</f>
        <v>165081.84</v>
      </c>
    </row>
    <row r="35" spans="2:33" x14ac:dyDescent="0.2">
      <c r="B35" s="64"/>
      <c r="C35" s="2">
        <v>1</v>
      </c>
      <c r="D35" s="1">
        <v>12</v>
      </c>
      <c r="E35" s="9"/>
      <c r="F35" s="9"/>
      <c r="G35" s="9"/>
      <c r="H35" s="9"/>
      <c r="I35" s="9"/>
      <c r="K35" s="9"/>
      <c r="L35" s="9"/>
      <c r="M35" s="9"/>
      <c r="N35" s="9"/>
      <c r="O35" s="9"/>
      <c r="Q35" s="9"/>
      <c r="R35" s="9"/>
      <c r="S35" s="9"/>
      <c r="T35" s="9"/>
      <c r="U35" s="9"/>
      <c r="X35" s="17">
        <f>R26</f>
        <v>80000</v>
      </c>
      <c r="Z35" s="29">
        <f>X35</f>
        <v>80000</v>
      </c>
      <c r="AA35" s="29">
        <f>X35-Z35</f>
        <v>0</v>
      </c>
      <c r="AC35" s="17">
        <f>AA35</f>
        <v>0</v>
      </c>
      <c r="AD35" s="17">
        <f>X28</f>
        <v>0</v>
      </c>
      <c r="AF35" s="29">
        <f>AC35*C35</f>
        <v>0</v>
      </c>
      <c r="AG35" s="29">
        <f>AC35-AF35</f>
        <v>0</v>
      </c>
    </row>
    <row r="36" spans="2:33" x14ac:dyDescent="0.2">
      <c r="B36" s="64"/>
      <c r="C36" s="2">
        <v>0.08</v>
      </c>
      <c r="D36" s="1">
        <v>47</v>
      </c>
      <c r="E36" s="10"/>
      <c r="F36" s="10"/>
      <c r="G36" s="10"/>
      <c r="H36" s="10"/>
      <c r="I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W36" s="7"/>
      <c r="X36" s="18">
        <f>R27</f>
        <v>9536336.0714740008</v>
      </c>
      <c r="Y36" s="7"/>
      <c r="Z36" s="28">
        <f>X36*C36*1.5</f>
        <v>1144360.32857688</v>
      </c>
      <c r="AA36" s="28">
        <f>X36-Z36</f>
        <v>8391975.7428971212</v>
      </c>
      <c r="AC36" s="18">
        <f>AA36</f>
        <v>8391975.7428971212</v>
      </c>
      <c r="AD36" s="18">
        <f>X28</f>
        <v>0</v>
      </c>
      <c r="AE36" s="7"/>
      <c r="AF36" s="28">
        <f>AC36*C36</f>
        <v>671358.05943176977</v>
      </c>
      <c r="AG36" s="28">
        <f>AC36-AF36</f>
        <v>7720617.6834653514</v>
      </c>
    </row>
    <row r="37" spans="2:33" x14ac:dyDescent="0.2">
      <c r="B37" s="64"/>
      <c r="E37" s="3">
        <f>SUM(E32:E36)</f>
        <v>0</v>
      </c>
      <c r="F37" s="11">
        <f>SUM(F32:F36)</f>
        <v>0</v>
      </c>
      <c r="G37" s="11"/>
      <c r="H37" s="11">
        <f>SUM(H32:H36)</f>
        <v>0</v>
      </c>
      <c r="I37" s="11">
        <f>SUM(I32:I36)</f>
        <v>0</v>
      </c>
      <c r="J37" s="11"/>
      <c r="K37" s="3">
        <f>SUM(K32:K36)</f>
        <v>0</v>
      </c>
      <c r="L37" s="11">
        <f>SUM(L32:L36)</f>
        <v>0</v>
      </c>
      <c r="M37" s="11"/>
      <c r="N37" s="11">
        <f>SUM(N32:N36)</f>
        <v>0</v>
      </c>
      <c r="O37" s="11">
        <f>SUM(O32:O36)</f>
        <v>0</v>
      </c>
      <c r="P37" s="11"/>
      <c r="Q37" s="3">
        <f>SUM(Q32:Q36)</f>
        <v>0</v>
      </c>
      <c r="R37" s="11">
        <f>SUM(R32:R36)</f>
        <v>0</v>
      </c>
      <c r="S37" s="11"/>
      <c r="T37" s="11">
        <f>SUM(T32:T36)</f>
        <v>0</v>
      </c>
      <c r="U37" s="11">
        <f>SUM(U32:U36)</f>
        <v>0</v>
      </c>
      <c r="V37" s="11"/>
      <c r="W37" s="3">
        <f>SUM(W32:W36)</f>
        <v>0</v>
      </c>
      <c r="X37" s="11">
        <f>SUM(X32:X36)</f>
        <v>10193370.699199999</v>
      </c>
      <c r="Y37" s="11"/>
      <c r="Z37" s="11">
        <f>SUM(Z32:Z36)</f>
        <v>1338199.1350722199</v>
      </c>
      <c r="AA37" s="11">
        <f>SUM(AA32:AA36)</f>
        <v>8855171.5641277786</v>
      </c>
      <c r="AB37" s="11"/>
      <c r="AC37" s="11">
        <f>SUM(AC32:AC36)</f>
        <v>8855171.5641277786</v>
      </c>
      <c r="AD37" s="11">
        <f>SUM(AD32:AD36)</f>
        <v>0</v>
      </c>
      <c r="AE37" s="11"/>
      <c r="AF37" s="11">
        <f>SUM(AF32:AF36)</f>
        <v>728039.13070560922</v>
      </c>
      <c r="AG37" s="11">
        <f>SUM(AG32:AG36)</f>
        <v>8127132.4334221706</v>
      </c>
    </row>
    <row r="38" spans="2:33" x14ac:dyDescent="0.2">
      <c r="B38" s="25"/>
      <c r="F38" s="11"/>
      <c r="G38" s="11"/>
      <c r="H38" s="11"/>
      <c r="I38" s="11"/>
      <c r="J38" s="11"/>
      <c r="L38" s="11"/>
      <c r="M38" s="11"/>
      <c r="N38" s="11"/>
      <c r="O38" s="11"/>
      <c r="P38" s="11"/>
      <c r="R38" s="11"/>
      <c r="S38" s="11"/>
      <c r="T38" s="11"/>
      <c r="U38" s="11"/>
      <c r="V38" s="11"/>
      <c r="X38" s="11"/>
      <c r="Y38" s="11"/>
      <c r="Z38" s="11"/>
      <c r="AA38" s="11"/>
      <c r="AB38" s="11"/>
      <c r="AD38" s="11"/>
      <c r="AE38" s="11"/>
      <c r="AF38" s="11"/>
      <c r="AG38" s="11"/>
    </row>
    <row r="39" spans="2:33" ht="13.9" customHeight="1" x14ac:dyDescent="0.2">
      <c r="B39" s="64" t="s">
        <v>55</v>
      </c>
      <c r="E39" s="63">
        <f>E30</f>
        <v>2023</v>
      </c>
      <c r="F39" s="63"/>
      <c r="G39" s="63"/>
      <c r="H39" s="63"/>
      <c r="I39" s="63"/>
      <c r="J39" s="4"/>
      <c r="K39" s="63">
        <f>K30</f>
        <v>2024</v>
      </c>
      <c r="L39" s="63"/>
      <c r="M39" s="63"/>
      <c r="N39" s="63"/>
      <c r="O39" s="63"/>
      <c r="P39" s="4"/>
      <c r="Q39" s="63">
        <v>2025</v>
      </c>
      <c r="R39" s="63"/>
      <c r="S39" s="63"/>
      <c r="T39" s="63"/>
      <c r="U39" s="63"/>
      <c r="V39" s="4"/>
      <c r="W39" s="63">
        <v>2026</v>
      </c>
      <c r="X39" s="63"/>
      <c r="Y39" s="63"/>
      <c r="Z39" s="63"/>
      <c r="AA39" s="63"/>
      <c r="AB39" s="4"/>
      <c r="AC39" s="63">
        <v>2027</v>
      </c>
      <c r="AD39" s="63"/>
      <c r="AE39" s="63"/>
      <c r="AF39" s="63"/>
      <c r="AG39" s="63"/>
    </row>
    <row r="40" spans="2:33" x14ac:dyDescent="0.2">
      <c r="B40" s="64"/>
      <c r="C40" s="8"/>
      <c r="D40" s="3" t="s">
        <v>1</v>
      </c>
      <c r="E40" s="3" t="s">
        <v>3</v>
      </c>
      <c r="F40" s="5" t="s">
        <v>2</v>
      </c>
      <c r="G40" s="5" t="s">
        <v>11</v>
      </c>
      <c r="H40" s="3" t="s">
        <v>4</v>
      </c>
      <c r="I40" s="3" t="s">
        <v>5</v>
      </c>
      <c r="K40" s="3" t="s">
        <v>3</v>
      </c>
      <c r="L40" s="5" t="s">
        <v>2</v>
      </c>
      <c r="M40" s="5" t="s">
        <v>11</v>
      </c>
      <c r="N40" s="3" t="s">
        <v>4</v>
      </c>
      <c r="O40" s="3" t="s">
        <v>5</v>
      </c>
      <c r="Q40" s="3" t="s">
        <v>3</v>
      </c>
      <c r="R40" s="5" t="s">
        <v>2</v>
      </c>
      <c r="S40" s="5" t="s">
        <v>11</v>
      </c>
      <c r="T40" s="3" t="s">
        <v>4</v>
      </c>
      <c r="U40" s="3" t="s">
        <v>5</v>
      </c>
      <c r="W40" s="3" t="s">
        <v>3</v>
      </c>
      <c r="X40" s="5" t="s">
        <v>2</v>
      </c>
      <c r="Y40" s="5" t="s">
        <v>11</v>
      </c>
      <c r="Z40" s="3" t="s">
        <v>4</v>
      </c>
      <c r="AA40" s="3" t="s">
        <v>5</v>
      </c>
      <c r="AC40" s="3" t="s">
        <v>3</v>
      </c>
      <c r="AD40" s="5" t="s">
        <v>2</v>
      </c>
      <c r="AE40" s="5" t="s">
        <v>11</v>
      </c>
      <c r="AF40" s="3" t="s">
        <v>4</v>
      </c>
      <c r="AG40" s="3" t="s">
        <v>5</v>
      </c>
    </row>
    <row r="41" spans="2:33" x14ac:dyDescent="0.2">
      <c r="B41" s="64"/>
      <c r="C41" s="2">
        <v>0.04</v>
      </c>
      <c r="D41" s="1">
        <v>1</v>
      </c>
      <c r="E41" s="9"/>
      <c r="F41" s="9"/>
      <c r="G41" s="9"/>
      <c r="H41" s="9"/>
      <c r="I41" s="9"/>
      <c r="K41" s="9"/>
      <c r="L41" s="9"/>
      <c r="M41" s="9"/>
      <c r="N41" s="9"/>
      <c r="O41" s="9"/>
      <c r="Q41" s="9"/>
      <c r="R41" s="9"/>
      <c r="S41" s="9"/>
      <c r="T41" s="9"/>
      <c r="U41" s="9"/>
      <c r="W41" s="9"/>
      <c r="X41" s="9"/>
      <c r="Y41" s="9"/>
      <c r="Z41" s="9"/>
      <c r="AA41" s="9"/>
      <c r="AD41" s="17">
        <f>X32</f>
        <v>0</v>
      </c>
      <c r="AF41" s="29">
        <f>AD41*C41*1.5</f>
        <v>0</v>
      </c>
      <c r="AG41" s="27">
        <f>AD41-AF41</f>
        <v>0</v>
      </c>
    </row>
    <row r="42" spans="2:33" x14ac:dyDescent="0.2">
      <c r="B42" s="64"/>
      <c r="C42" s="2">
        <v>0.06</v>
      </c>
      <c r="D42" s="1" t="s">
        <v>23</v>
      </c>
      <c r="E42" s="9"/>
      <c r="F42" s="9"/>
      <c r="G42" s="9"/>
      <c r="H42" s="9"/>
      <c r="I42" s="9"/>
      <c r="K42" s="9"/>
      <c r="L42" s="9"/>
      <c r="M42" s="9"/>
      <c r="N42" s="9"/>
      <c r="O42" s="9"/>
      <c r="Q42" s="9"/>
      <c r="R42" s="9"/>
      <c r="S42" s="9"/>
      <c r="T42" s="9"/>
      <c r="U42" s="9"/>
      <c r="W42" s="9"/>
      <c r="X42" s="9"/>
      <c r="Y42" s="9"/>
      <c r="Z42" s="9"/>
      <c r="AA42" s="9"/>
      <c r="AD42" s="17">
        <f>X33</f>
        <v>282245.62772599806</v>
      </c>
      <c r="AF42" s="29">
        <f>AD42*C42*1.5</f>
        <v>25402.106495339824</v>
      </c>
      <c r="AG42" s="27">
        <f>AD42-AF42</f>
        <v>256843.52123065823</v>
      </c>
    </row>
    <row r="43" spans="2:33" x14ac:dyDescent="0.2">
      <c r="B43" s="64"/>
      <c r="C43" s="2">
        <v>0.2</v>
      </c>
      <c r="D43" s="1">
        <v>8</v>
      </c>
      <c r="E43" s="9"/>
      <c r="F43" s="9"/>
      <c r="G43" s="9"/>
      <c r="H43" s="9"/>
      <c r="I43" s="9"/>
      <c r="K43" s="9"/>
      <c r="L43" s="9"/>
      <c r="M43" s="9"/>
      <c r="N43" s="9"/>
      <c r="O43" s="9"/>
      <c r="Q43" s="9"/>
      <c r="R43" s="9"/>
      <c r="S43" s="9"/>
      <c r="T43" s="9"/>
      <c r="U43" s="9"/>
      <c r="W43" s="9"/>
      <c r="X43" s="9"/>
      <c r="Y43" s="9"/>
      <c r="Z43" s="9"/>
      <c r="AA43" s="9"/>
      <c r="AD43" s="17">
        <f>X34</f>
        <v>294789</v>
      </c>
      <c r="AF43" s="29">
        <f>AD43*C43*1.5</f>
        <v>88436.700000000012</v>
      </c>
      <c r="AG43" s="27">
        <f>AD43-AF43</f>
        <v>206352.3</v>
      </c>
    </row>
    <row r="44" spans="2:33" x14ac:dyDescent="0.2">
      <c r="B44" s="64"/>
      <c r="C44" s="2">
        <v>1</v>
      </c>
      <c r="D44" s="1">
        <v>12</v>
      </c>
      <c r="E44" s="9"/>
      <c r="F44" s="9"/>
      <c r="G44" s="9"/>
      <c r="H44" s="9"/>
      <c r="I44" s="9"/>
      <c r="K44" s="9"/>
      <c r="L44" s="9"/>
      <c r="M44" s="9"/>
      <c r="N44" s="9"/>
      <c r="O44" s="9"/>
      <c r="Q44" s="9"/>
      <c r="R44" s="9"/>
      <c r="S44" s="9"/>
      <c r="T44" s="9"/>
      <c r="U44" s="9"/>
      <c r="W44" s="9"/>
      <c r="X44" s="9"/>
      <c r="Y44" s="9"/>
      <c r="Z44" s="9"/>
      <c r="AA44" s="9"/>
      <c r="AD44" s="17">
        <f>X35</f>
        <v>80000</v>
      </c>
      <c r="AF44" s="29">
        <f>AD44</f>
        <v>80000</v>
      </c>
      <c r="AG44" s="27">
        <f>AD44-AF44</f>
        <v>0</v>
      </c>
    </row>
    <row r="45" spans="2:33" x14ac:dyDescent="0.2">
      <c r="B45" s="64"/>
      <c r="C45" s="2">
        <v>0.08</v>
      </c>
      <c r="D45" s="1">
        <v>47</v>
      </c>
      <c r="E45" s="10"/>
      <c r="F45" s="10"/>
      <c r="G45" s="10"/>
      <c r="H45" s="10"/>
      <c r="I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W45" s="10"/>
      <c r="X45" s="10"/>
      <c r="Y45" s="10"/>
      <c r="Z45" s="10"/>
      <c r="AA45" s="10"/>
      <c r="AC45" s="7"/>
      <c r="AD45" s="18">
        <f>X36</f>
        <v>9536336.0714740008</v>
      </c>
      <c r="AE45" s="7"/>
      <c r="AF45" s="28">
        <f>AD45*C45*1.5</f>
        <v>1144360.32857688</v>
      </c>
      <c r="AG45" s="28">
        <f>AD45-AF45</f>
        <v>8391975.7428971212</v>
      </c>
    </row>
    <row r="46" spans="2:33" x14ac:dyDescent="0.2">
      <c r="B46" s="64"/>
      <c r="E46" s="3">
        <f>SUM(E41:E45)</f>
        <v>0</v>
      </c>
      <c r="F46" s="11">
        <f>SUM(F41:F45)</f>
        <v>0</v>
      </c>
      <c r="G46" s="11"/>
      <c r="H46" s="11">
        <f>SUM(H41:H45)</f>
        <v>0</v>
      </c>
      <c r="I46" s="11">
        <f>SUM(I41:I45)</f>
        <v>0</v>
      </c>
      <c r="J46" s="11"/>
      <c r="K46" s="3">
        <f>SUM(K41:K45)</f>
        <v>0</v>
      </c>
      <c r="L46" s="11">
        <f>SUM(L41:L45)</f>
        <v>0</v>
      </c>
      <c r="M46" s="11"/>
      <c r="N46" s="11">
        <f>SUM(N41:N45)</f>
        <v>0</v>
      </c>
      <c r="O46" s="11">
        <f>SUM(O41:O45)</f>
        <v>0</v>
      </c>
      <c r="P46" s="11"/>
      <c r="Q46" s="3">
        <f>SUM(Q41:Q45)</f>
        <v>0</v>
      </c>
      <c r="R46" s="11">
        <f>SUM(R41:R45)</f>
        <v>0</v>
      </c>
      <c r="S46" s="11"/>
      <c r="T46" s="11">
        <f>SUM(T41:T45)</f>
        <v>0</v>
      </c>
      <c r="U46" s="11">
        <f>SUM(U41:U45)</f>
        <v>0</v>
      </c>
      <c r="V46" s="11"/>
      <c r="W46" s="3">
        <f>SUM(W41:W45)</f>
        <v>0</v>
      </c>
      <c r="X46" s="11">
        <f>SUM(X41:X45)</f>
        <v>0</v>
      </c>
      <c r="Y46" s="11"/>
      <c r="Z46" s="11">
        <f>SUM(Z41:Z45)</f>
        <v>0</v>
      </c>
      <c r="AA46" s="11">
        <f>SUM(AA41:AA45)</f>
        <v>0</v>
      </c>
      <c r="AB46" s="11"/>
      <c r="AC46" s="3">
        <f>SUM(AC41:AC45)</f>
        <v>0</v>
      </c>
      <c r="AD46" s="11">
        <f>SUM(AD41:AD45)</f>
        <v>10193370.699199999</v>
      </c>
      <c r="AE46" s="11"/>
      <c r="AF46" s="11">
        <f>SUM(AF41:AF45)</f>
        <v>1338199.1350722199</v>
      </c>
      <c r="AG46" s="11">
        <f>SUM(AG41:AG45)</f>
        <v>8855171.5641277786</v>
      </c>
    </row>
    <row r="47" spans="2:33" x14ac:dyDescent="0.2">
      <c r="B47" s="25"/>
      <c r="F47" s="11"/>
      <c r="G47" s="11"/>
      <c r="H47" s="11"/>
      <c r="I47" s="11"/>
      <c r="J47" s="11"/>
      <c r="L47" s="11"/>
      <c r="M47" s="11"/>
      <c r="N47" s="11"/>
      <c r="O47" s="11"/>
      <c r="P47" s="11"/>
      <c r="R47" s="11"/>
      <c r="S47" s="11"/>
      <c r="T47" s="11"/>
      <c r="U47" s="11"/>
      <c r="V47" s="11"/>
      <c r="X47" s="11"/>
      <c r="Y47" s="11"/>
      <c r="Z47" s="11"/>
      <c r="AA47" s="11"/>
      <c r="AB47" s="11"/>
      <c r="AD47" s="11"/>
      <c r="AE47" s="11"/>
      <c r="AF47" s="11"/>
      <c r="AG47" s="11"/>
    </row>
    <row r="48" spans="2:33" x14ac:dyDescent="0.2">
      <c r="B48" s="25"/>
      <c r="F48" s="11"/>
      <c r="G48" s="11"/>
      <c r="H48" s="11"/>
      <c r="I48" s="11"/>
      <c r="J48" s="11"/>
      <c r="L48" s="11"/>
      <c r="M48" s="11"/>
      <c r="N48" s="11"/>
      <c r="O48" s="11"/>
      <c r="P48" s="11"/>
      <c r="R48" s="11"/>
      <c r="S48" s="11"/>
      <c r="T48" s="11"/>
      <c r="U48" s="11"/>
      <c r="V48" s="11"/>
      <c r="X48" s="11"/>
      <c r="Y48" s="11"/>
      <c r="Z48" s="11"/>
      <c r="AA48" s="11"/>
      <c r="AB48" s="11"/>
      <c r="AD48" s="11"/>
      <c r="AE48" s="11"/>
      <c r="AF48" s="11"/>
      <c r="AG48" s="11"/>
    </row>
    <row r="49" spans="2:34" x14ac:dyDescent="0.2">
      <c r="B49" s="25"/>
      <c r="F49" s="11"/>
      <c r="G49" s="11"/>
      <c r="H49" s="11"/>
      <c r="I49" s="11"/>
      <c r="J49" s="11"/>
      <c r="L49" s="11"/>
      <c r="M49" s="11"/>
      <c r="N49" s="11"/>
      <c r="O49" s="11"/>
      <c r="P49" s="11"/>
      <c r="R49" s="11"/>
      <c r="S49" s="11"/>
      <c r="T49" s="11"/>
      <c r="U49" s="11"/>
      <c r="V49" s="11"/>
      <c r="X49" s="11"/>
      <c r="Y49" s="11"/>
      <c r="Z49" s="11"/>
      <c r="AA49" s="11"/>
      <c r="AB49" s="11"/>
      <c r="AD49" s="11"/>
      <c r="AE49" s="11"/>
      <c r="AF49" s="11"/>
      <c r="AG49" s="11"/>
    </row>
    <row r="50" spans="2:34" x14ac:dyDescent="0.2">
      <c r="B50" s="25"/>
      <c r="F50" s="11"/>
      <c r="G50" s="11"/>
      <c r="H50" s="11"/>
      <c r="I50" s="11"/>
      <c r="J50" s="11"/>
      <c r="L50" s="11"/>
      <c r="M50" s="11"/>
      <c r="N50" s="11"/>
      <c r="O50" s="11"/>
      <c r="P50" s="11"/>
      <c r="R50" s="11"/>
      <c r="S50" s="11"/>
      <c r="T50" s="11"/>
      <c r="U50" s="11"/>
      <c r="V50" s="11"/>
      <c r="X50" s="11"/>
      <c r="Y50" s="11"/>
      <c r="Z50" s="11"/>
      <c r="AA50" s="11"/>
      <c r="AB50" s="11"/>
      <c r="AD50" s="11"/>
      <c r="AE50" s="11"/>
      <c r="AF50" s="11"/>
      <c r="AG50" s="11"/>
    </row>
    <row r="51" spans="2:34" x14ac:dyDescent="0.2">
      <c r="B51" s="25"/>
      <c r="F51" s="11"/>
      <c r="G51" s="11"/>
      <c r="H51" s="11"/>
      <c r="I51" s="11"/>
      <c r="J51" s="11"/>
      <c r="L51" s="11"/>
      <c r="M51" s="11"/>
      <c r="N51" s="11"/>
      <c r="O51" s="11"/>
      <c r="P51" s="11"/>
      <c r="R51" s="11"/>
      <c r="S51" s="11"/>
      <c r="T51" s="11"/>
      <c r="U51" s="11"/>
      <c r="V51" s="11"/>
      <c r="X51" s="11"/>
      <c r="Y51" s="11"/>
      <c r="Z51" s="11"/>
      <c r="AA51" s="11"/>
      <c r="AB51" s="11"/>
      <c r="AD51" s="11"/>
      <c r="AE51" s="11"/>
      <c r="AF51" s="11"/>
      <c r="AG51" s="11"/>
    </row>
    <row r="52" spans="2:34" x14ac:dyDescent="0.2">
      <c r="B52" s="25"/>
      <c r="F52" s="11"/>
      <c r="G52" s="11"/>
      <c r="H52" s="11"/>
      <c r="I52" s="11"/>
      <c r="J52" s="11"/>
      <c r="L52" s="11"/>
      <c r="M52" s="11"/>
      <c r="N52" s="11"/>
      <c r="O52" s="11"/>
      <c r="P52" s="11"/>
      <c r="R52" s="11"/>
      <c r="S52" s="11"/>
      <c r="T52" s="11"/>
      <c r="U52" s="11"/>
      <c r="V52" s="11"/>
      <c r="X52" s="11"/>
      <c r="Y52" s="11"/>
      <c r="Z52" s="11"/>
      <c r="AA52" s="11"/>
      <c r="AB52" s="11"/>
      <c r="AD52" s="11"/>
      <c r="AE52" s="11"/>
      <c r="AF52" s="11"/>
      <c r="AG52" s="11"/>
    </row>
    <row r="53" spans="2:34" x14ac:dyDescent="0.2">
      <c r="B53" s="25"/>
      <c r="F53" s="11"/>
      <c r="G53" s="11"/>
      <c r="H53" s="11"/>
      <c r="I53" s="11"/>
      <c r="J53" s="11"/>
      <c r="L53" s="11"/>
      <c r="M53" s="11"/>
      <c r="N53" s="11"/>
      <c r="O53" s="11"/>
      <c r="P53" s="11"/>
      <c r="R53" s="11"/>
      <c r="S53" s="11"/>
      <c r="T53" s="11"/>
      <c r="U53" s="11"/>
      <c r="V53" s="11"/>
      <c r="X53" s="11"/>
      <c r="Y53" s="11"/>
      <c r="Z53" s="11"/>
      <c r="AA53" s="11"/>
      <c r="AB53" s="11"/>
      <c r="AD53" s="11"/>
      <c r="AE53" s="11"/>
      <c r="AF53" s="11"/>
      <c r="AG53" s="11"/>
    </row>
    <row r="54" spans="2:34" ht="13.5" thickBot="1" x14ac:dyDescent="0.25">
      <c r="C54" s="13" t="s">
        <v>14</v>
      </c>
      <c r="D54" s="13"/>
      <c r="E54" s="15"/>
      <c r="F54" s="15"/>
      <c r="G54" s="15"/>
      <c r="H54" s="15">
        <f>H10</f>
        <v>1338199.1350722199</v>
      </c>
      <c r="I54" s="15"/>
      <c r="J54" s="15"/>
      <c r="K54" s="15"/>
      <c r="L54" s="15"/>
      <c r="M54" s="15"/>
      <c r="N54" s="15">
        <f>N10+N19</f>
        <v>2066238.2657778291</v>
      </c>
      <c r="O54" s="15"/>
      <c r="P54" s="15"/>
      <c r="Q54" s="15"/>
      <c r="R54" s="15"/>
      <c r="S54" s="15"/>
      <c r="T54" s="15">
        <f>T10+T19+T28+T37+T46</f>
        <v>2731390.0230524661</v>
      </c>
      <c r="U54" s="15"/>
      <c r="V54" s="15"/>
      <c r="W54" s="15"/>
      <c r="X54" s="15"/>
      <c r="Y54" s="15"/>
      <c r="Z54" s="15">
        <f>Z10+Z19+Z28+Z37+Z46</f>
        <v>3339657.3950770809</v>
      </c>
      <c r="AA54" s="15"/>
      <c r="AB54" s="15"/>
      <c r="AC54" s="15"/>
      <c r="AD54" s="15"/>
      <c r="AE54" s="15"/>
      <c r="AF54" s="15">
        <f>AF10+AF19+AF28+AF37+AF46</f>
        <v>3896366.1423341576</v>
      </c>
      <c r="AG54" s="15"/>
      <c r="AH54" s="16">
        <f>SUM(H54:AG54)</f>
        <v>13371850.961313754</v>
      </c>
    </row>
    <row r="56" spans="2:34" x14ac:dyDescent="0.2">
      <c r="B56" s="25"/>
      <c r="F56" s="11"/>
      <c r="G56" s="11"/>
      <c r="H56" s="11"/>
      <c r="I56" s="11"/>
      <c r="J56" s="11"/>
      <c r="L56" s="11"/>
      <c r="M56" s="11"/>
      <c r="N56" s="11"/>
      <c r="O56" s="11"/>
      <c r="P56" s="11"/>
      <c r="R56" s="11"/>
      <c r="S56" s="11"/>
      <c r="T56" s="11"/>
      <c r="U56" s="11"/>
      <c r="V56" s="11"/>
      <c r="X56" s="11"/>
      <c r="Y56" s="11"/>
      <c r="Z56" s="11"/>
      <c r="AA56" s="11"/>
      <c r="AB56" s="11"/>
      <c r="AD56" s="11"/>
      <c r="AE56" s="11"/>
      <c r="AF56" s="11"/>
      <c r="AG56" s="11"/>
    </row>
    <row r="57" spans="2:34" x14ac:dyDescent="0.2">
      <c r="B57" s="64" t="s">
        <v>47</v>
      </c>
      <c r="E57" s="63">
        <v>2023</v>
      </c>
      <c r="F57" s="63"/>
      <c r="G57" s="63"/>
      <c r="H57" s="63"/>
      <c r="I57" s="63"/>
      <c r="J57" s="4"/>
      <c r="K57" s="63">
        <v>2024</v>
      </c>
      <c r="L57" s="63"/>
      <c r="M57" s="63"/>
      <c r="N57" s="63"/>
      <c r="O57" s="63"/>
      <c r="P57" s="4"/>
      <c r="Q57" s="63">
        <v>2025</v>
      </c>
      <c r="R57" s="63"/>
      <c r="S57" s="63"/>
      <c r="T57" s="63"/>
      <c r="U57" s="63"/>
      <c r="V57" s="4"/>
      <c r="W57" s="63">
        <v>2026</v>
      </c>
      <c r="X57" s="63"/>
      <c r="Y57" s="63"/>
      <c r="Z57" s="63"/>
      <c r="AA57" s="63"/>
      <c r="AB57" s="4"/>
      <c r="AC57" s="63">
        <v>2027</v>
      </c>
      <c r="AD57" s="63"/>
      <c r="AE57" s="63"/>
      <c r="AF57" s="63"/>
      <c r="AG57" s="63"/>
      <c r="AH57" s="39"/>
    </row>
    <row r="58" spans="2:34" x14ac:dyDescent="0.2">
      <c r="B58" s="64"/>
      <c r="C58" s="8"/>
      <c r="D58" s="3" t="s">
        <v>1</v>
      </c>
      <c r="E58" s="3" t="s">
        <v>3</v>
      </c>
      <c r="F58" s="5" t="s">
        <v>2</v>
      </c>
      <c r="G58" s="5" t="s">
        <v>11</v>
      </c>
      <c r="H58" s="3" t="s">
        <v>4</v>
      </c>
      <c r="I58" s="3" t="s">
        <v>5</v>
      </c>
      <c r="K58" s="3" t="s">
        <v>3</v>
      </c>
      <c r="L58" s="5" t="s">
        <v>2</v>
      </c>
      <c r="M58" s="5" t="s">
        <v>11</v>
      </c>
      <c r="N58" s="3" t="s">
        <v>4</v>
      </c>
      <c r="O58" s="3" t="s">
        <v>5</v>
      </c>
      <c r="Q58" s="3" t="s">
        <v>3</v>
      </c>
      <c r="R58" s="5" t="s">
        <v>2</v>
      </c>
      <c r="S58" s="5" t="s">
        <v>11</v>
      </c>
      <c r="T58" s="3" t="s">
        <v>4</v>
      </c>
      <c r="U58" s="3" t="s">
        <v>5</v>
      </c>
      <c r="W58" s="3" t="s">
        <v>3</v>
      </c>
      <c r="X58" s="5" t="s">
        <v>2</v>
      </c>
      <c r="Y58" s="5" t="s">
        <v>11</v>
      </c>
      <c r="Z58" s="3" t="s">
        <v>4</v>
      </c>
      <c r="AA58" s="3" t="s">
        <v>5</v>
      </c>
      <c r="AC58" s="3" t="s">
        <v>3</v>
      </c>
      <c r="AD58" s="5" t="s">
        <v>2</v>
      </c>
      <c r="AE58" s="5" t="s">
        <v>11</v>
      </c>
      <c r="AF58" s="3" t="s">
        <v>4</v>
      </c>
      <c r="AG58" s="3" t="s">
        <v>5</v>
      </c>
      <c r="AH58" s="17"/>
    </row>
    <row r="59" spans="2:34" x14ac:dyDescent="0.2">
      <c r="B59" s="64"/>
      <c r="C59" s="2">
        <v>0.04</v>
      </c>
      <c r="D59" s="1">
        <v>1</v>
      </c>
      <c r="F59" s="17">
        <f>F5</f>
        <v>0</v>
      </c>
      <c r="H59" s="29">
        <f>F59*1.5*C59</f>
        <v>0</v>
      </c>
      <c r="I59" s="27">
        <f>F59-H59</f>
        <v>0</v>
      </c>
      <c r="K59" s="17">
        <f>I59</f>
        <v>0</v>
      </c>
      <c r="N59" s="49">
        <f>K59*C59</f>
        <v>0</v>
      </c>
      <c r="O59" s="17">
        <f>K59-N59</f>
        <v>0</v>
      </c>
      <c r="Q59" s="17">
        <f>O59</f>
        <v>0</v>
      </c>
      <c r="T59" s="49">
        <f>Q59*C59</f>
        <v>0</v>
      </c>
      <c r="U59" s="17">
        <f>Q59-T59</f>
        <v>0</v>
      </c>
      <c r="W59" s="17">
        <f>U59</f>
        <v>0</v>
      </c>
      <c r="Z59" s="49">
        <f>W59*C59</f>
        <v>0</v>
      </c>
      <c r="AA59" s="17">
        <f>W59-Z59</f>
        <v>0</v>
      </c>
      <c r="AC59" s="17">
        <f>AA59</f>
        <v>0</v>
      </c>
      <c r="AF59" s="49">
        <f>C59*AC59</f>
        <v>0</v>
      </c>
      <c r="AG59" s="17">
        <f>AC59-AF59</f>
        <v>0</v>
      </c>
    </row>
    <row r="60" spans="2:34" x14ac:dyDescent="0.2">
      <c r="B60" s="64"/>
      <c r="C60" s="2">
        <v>0.06</v>
      </c>
      <c r="D60" s="1" t="s">
        <v>23</v>
      </c>
      <c r="F60" s="17">
        <f>F6</f>
        <v>282245.62772599806</v>
      </c>
      <c r="H60" s="29">
        <f>F60*1.5*C60</f>
        <v>25402.106495339824</v>
      </c>
      <c r="I60" s="27">
        <f>F60-H60</f>
        <v>256843.52123065823</v>
      </c>
      <c r="K60" s="17">
        <f>I60</f>
        <v>256843.52123065823</v>
      </c>
      <c r="N60" s="49">
        <f>K60*C60</f>
        <v>15410.611273839493</v>
      </c>
      <c r="O60" s="17">
        <f>K60-N60</f>
        <v>241432.90995681874</v>
      </c>
      <c r="Q60" s="17">
        <f>O60</f>
        <v>241432.90995681874</v>
      </c>
      <c r="T60" s="49">
        <f>Q60*C60</f>
        <v>14485.974597409124</v>
      </c>
      <c r="U60" s="17">
        <f>Q60-T60</f>
        <v>226946.9353594096</v>
      </c>
      <c r="W60" s="17">
        <f>U60</f>
        <v>226946.9353594096</v>
      </c>
      <c r="Z60" s="49">
        <f>W60*C60</f>
        <v>13616.816121564576</v>
      </c>
      <c r="AA60" s="17">
        <f>W60-Z60</f>
        <v>213330.11923784504</v>
      </c>
      <c r="AC60" s="17">
        <f>AA60</f>
        <v>213330.11923784504</v>
      </c>
      <c r="AF60" s="49">
        <f>C60*AC60</f>
        <v>12799.807154270702</v>
      </c>
      <c r="AG60" s="17">
        <f>AC60-AF60</f>
        <v>200530.31208357433</v>
      </c>
      <c r="AH60" s="39"/>
    </row>
    <row r="61" spans="2:34" x14ac:dyDescent="0.2">
      <c r="B61" s="64"/>
      <c r="C61" s="2">
        <v>0.2</v>
      </c>
      <c r="D61" s="1">
        <v>8</v>
      </c>
      <c r="F61" s="17">
        <f>F7</f>
        <v>294789</v>
      </c>
      <c r="H61" s="29">
        <f>F61*1.5*C61</f>
        <v>88436.700000000012</v>
      </c>
      <c r="I61" s="27">
        <f>F61-H61</f>
        <v>206352.3</v>
      </c>
      <c r="K61" s="17">
        <f>I61</f>
        <v>206352.3</v>
      </c>
      <c r="N61" s="49">
        <f>K61*C61</f>
        <v>41270.46</v>
      </c>
      <c r="O61" s="17">
        <f>K61-N61</f>
        <v>165081.84</v>
      </c>
      <c r="Q61" s="17">
        <f>O61</f>
        <v>165081.84</v>
      </c>
      <c r="T61" s="49">
        <f>Q61*C61</f>
        <v>33016.368000000002</v>
      </c>
      <c r="U61" s="17">
        <f>Q61-T61</f>
        <v>132065.47200000001</v>
      </c>
      <c r="W61" s="17">
        <f>U61</f>
        <v>132065.47200000001</v>
      </c>
      <c r="Z61" s="49">
        <f>W61*C61</f>
        <v>26413.094400000002</v>
      </c>
      <c r="AA61" s="17">
        <f>W61-Z61</f>
        <v>105652.37760000001</v>
      </c>
      <c r="AC61" s="17">
        <f>AA61</f>
        <v>105652.37760000001</v>
      </c>
      <c r="AF61" s="49">
        <f>C61*AC61</f>
        <v>21130.475520000004</v>
      </c>
      <c r="AG61" s="17">
        <f>AC61-AF61</f>
        <v>84521.90208</v>
      </c>
      <c r="AH61" s="39"/>
    </row>
    <row r="62" spans="2:34" x14ac:dyDescent="0.2">
      <c r="B62" s="64"/>
      <c r="C62" s="2">
        <v>1</v>
      </c>
      <c r="D62" s="1">
        <v>12</v>
      </c>
      <c r="F62" s="17">
        <f>F8</f>
        <v>80000</v>
      </c>
      <c r="H62" s="29">
        <f>F62</f>
        <v>80000</v>
      </c>
      <c r="I62" s="27">
        <f>F62-H62</f>
        <v>0</v>
      </c>
      <c r="K62" s="17">
        <f>I62</f>
        <v>0</v>
      </c>
      <c r="N62" s="49">
        <f>K62*C62</f>
        <v>0</v>
      </c>
      <c r="O62" s="17">
        <f>K62-N62</f>
        <v>0</v>
      </c>
      <c r="Q62" s="17"/>
      <c r="T62" s="49"/>
      <c r="U62" s="17"/>
      <c r="W62" s="17"/>
      <c r="Z62" s="49"/>
      <c r="AA62" s="17"/>
      <c r="AC62" s="17"/>
      <c r="AF62" s="49"/>
      <c r="AG62" s="17"/>
      <c r="AH62" s="39"/>
    </row>
    <row r="63" spans="2:34" x14ac:dyDescent="0.2">
      <c r="B63" s="64"/>
      <c r="C63" s="2">
        <v>0.08</v>
      </c>
      <c r="D63" s="1">
        <v>47</v>
      </c>
      <c r="E63" s="7"/>
      <c r="F63" s="28">
        <f>F9</f>
        <v>9536336.0714740008</v>
      </c>
      <c r="G63" s="7"/>
      <c r="H63" s="28">
        <f>F63*1.5*C63</f>
        <v>1144360.32857688</v>
      </c>
      <c r="I63" s="28">
        <f>F63-H63</f>
        <v>8391975.7428971212</v>
      </c>
      <c r="K63" s="18">
        <f>I63</f>
        <v>8391975.7428971212</v>
      </c>
      <c r="L63" s="7"/>
      <c r="M63" s="28"/>
      <c r="N63" s="40">
        <f>K63*C63</f>
        <v>671358.05943176977</v>
      </c>
      <c r="O63" s="18">
        <f>K63-N63</f>
        <v>7720617.6834653514</v>
      </c>
      <c r="Q63" s="18">
        <f>O63</f>
        <v>7720617.6834653514</v>
      </c>
      <c r="R63" s="7"/>
      <c r="S63" s="28"/>
      <c r="T63" s="40">
        <f>Q63*C63</f>
        <v>617649.41467722808</v>
      </c>
      <c r="U63" s="18">
        <f>Q63-T63</f>
        <v>7102968.2687881235</v>
      </c>
      <c r="W63" s="18">
        <f>U63</f>
        <v>7102968.2687881235</v>
      </c>
      <c r="X63" s="7"/>
      <c r="Y63" s="7"/>
      <c r="Z63" s="40">
        <f>W63*C63</f>
        <v>568237.46150304994</v>
      </c>
      <c r="AA63" s="18">
        <f>W63-Z63</f>
        <v>6534730.8072850732</v>
      </c>
      <c r="AC63" s="18">
        <f>AA63</f>
        <v>6534730.8072850732</v>
      </c>
      <c r="AD63" s="7"/>
      <c r="AE63" s="7"/>
      <c r="AF63" s="40">
        <f>C63*AC63</f>
        <v>522778.46458280587</v>
      </c>
      <c r="AG63" s="18">
        <f>AC63-AF63</f>
        <v>6011952.3427022677</v>
      </c>
    </row>
    <row r="64" spans="2:34" x14ac:dyDescent="0.2">
      <c r="B64" s="64"/>
      <c r="E64" s="3">
        <f>SUM(E59:E63)</f>
        <v>0</v>
      </c>
      <c r="F64" s="11">
        <f>SUM(F59:F63)</f>
        <v>10193370.699199999</v>
      </c>
      <c r="G64" s="11"/>
      <c r="H64" s="11">
        <f>SUM(H59:H63)</f>
        <v>1338199.1350722199</v>
      </c>
      <c r="I64" s="11">
        <f>SUM(I59:I63)</f>
        <v>8855171.5641277786</v>
      </c>
      <c r="J64" s="11"/>
      <c r="K64" s="11">
        <f>SUM(K59:K63)</f>
        <v>8855171.5641277786</v>
      </c>
      <c r="L64" s="11">
        <f>SUM(L59:L63)</f>
        <v>0</v>
      </c>
      <c r="M64" s="11"/>
      <c r="N64" s="11">
        <f>SUM(N59:N63)</f>
        <v>728039.13070560922</v>
      </c>
      <c r="O64" s="11">
        <f>SUM(O59:O63)</f>
        <v>8127132.4334221706</v>
      </c>
      <c r="P64" s="11"/>
      <c r="Q64" s="11">
        <f>SUM(Q59:Q63)</f>
        <v>8127132.4334221706</v>
      </c>
      <c r="R64" s="11">
        <f>SUM(R59:R63)</f>
        <v>0</v>
      </c>
      <c r="S64" s="11"/>
      <c r="T64" s="11">
        <f>SUM(T59:T63)</f>
        <v>665151.75727463723</v>
      </c>
      <c r="U64" s="11">
        <f>SUM(U59:U63)</f>
        <v>7461980.6761475336</v>
      </c>
      <c r="V64" s="11"/>
      <c r="W64" s="11">
        <f>SUM(W59:W63)</f>
        <v>7461980.6761475336</v>
      </c>
      <c r="X64" s="11">
        <f>SUM(X59:X63)</f>
        <v>0</v>
      </c>
      <c r="Y64" s="11"/>
      <c r="Z64" s="11">
        <f>SUM(Z59:Z63)</f>
        <v>608267.37202461448</v>
      </c>
      <c r="AA64" s="11">
        <f>SUM(AA59:AA63)</f>
        <v>6853713.3041229183</v>
      </c>
      <c r="AB64" s="11"/>
      <c r="AC64" s="11">
        <f>SUM(AC59:AC63)</f>
        <v>6853713.3041229183</v>
      </c>
      <c r="AD64" s="11">
        <f>SUM(AD59:AD63)</f>
        <v>0</v>
      </c>
      <c r="AE64" s="11"/>
      <c r="AF64" s="11">
        <f>SUM(AF59:AF63)</f>
        <v>556708.74725707655</v>
      </c>
      <c r="AG64" s="11">
        <f>SUM(AG59:AG63)</f>
        <v>6297004.5568658421</v>
      </c>
      <c r="AH64" s="39"/>
    </row>
    <row r="65" spans="1:34" x14ac:dyDescent="0.2">
      <c r="B65" s="25"/>
      <c r="F65" s="11"/>
      <c r="G65" s="11"/>
      <c r="H65" s="11"/>
      <c r="I65" s="11"/>
      <c r="J65" s="11"/>
      <c r="L65" s="11"/>
      <c r="M65" s="11"/>
      <c r="N65" s="11"/>
      <c r="O65" s="11"/>
      <c r="P65" s="11"/>
      <c r="R65" s="11"/>
      <c r="S65" s="11"/>
      <c r="T65" s="11"/>
      <c r="U65" s="11"/>
      <c r="V65" s="11"/>
      <c r="X65" s="11"/>
      <c r="Y65" s="11"/>
      <c r="Z65" s="11"/>
      <c r="AA65" s="11"/>
      <c r="AB65" s="11"/>
      <c r="AD65" s="11"/>
      <c r="AE65" s="11"/>
      <c r="AF65" s="11"/>
      <c r="AG65" s="11"/>
    </row>
    <row r="66" spans="1:34" x14ac:dyDescent="0.2">
      <c r="B66" s="64" t="s">
        <v>48</v>
      </c>
      <c r="E66" s="63">
        <f>E57</f>
        <v>2023</v>
      </c>
      <c r="F66" s="63"/>
      <c r="G66" s="63"/>
      <c r="H66" s="63"/>
      <c r="I66" s="63"/>
      <c r="J66" s="4"/>
      <c r="K66" s="63">
        <v>2024</v>
      </c>
      <c r="L66" s="63"/>
      <c r="M66" s="63"/>
      <c r="N66" s="63"/>
      <c r="O66" s="63"/>
      <c r="P66" s="4"/>
      <c r="Q66" s="63">
        <v>2025</v>
      </c>
      <c r="R66" s="63"/>
      <c r="S66" s="63"/>
      <c r="T66" s="63"/>
      <c r="U66" s="63"/>
      <c r="V66" s="4"/>
      <c r="W66" s="63">
        <v>2026</v>
      </c>
      <c r="X66" s="63"/>
      <c r="Y66" s="63"/>
      <c r="Z66" s="63"/>
      <c r="AA66" s="63"/>
      <c r="AB66" s="4"/>
      <c r="AC66" s="63">
        <v>2027</v>
      </c>
      <c r="AD66" s="63"/>
      <c r="AE66" s="63"/>
      <c r="AF66" s="63"/>
      <c r="AG66" s="63"/>
      <c r="AH66" s="17"/>
    </row>
    <row r="67" spans="1:34" x14ac:dyDescent="0.2">
      <c r="B67" s="64"/>
      <c r="C67" s="8"/>
      <c r="D67" s="3" t="s">
        <v>1</v>
      </c>
      <c r="E67" s="3" t="s">
        <v>3</v>
      </c>
      <c r="F67" s="5" t="s">
        <v>2</v>
      </c>
      <c r="G67" s="5" t="s">
        <v>11</v>
      </c>
      <c r="H67" s="3" t="s">
        <v>4</v>
      </c>
      <c r="I67" s="3" t="s">
        <v>5</v>
      </c>
      <c r="K67" s="3" t="s">
        <v>3</v>
      </c>
      <c r="L67" s="5" t="s">
        <v>2</v>
      </c>
      <c r="M67" s="5" t="s">
        <v>11</v>
      </c>
      <c r="N67" s="3" t="s">
        <v>4</v>
      </c>
      <c r="O67" s="3" t="s">
        <v>5</v>
      </c>
      <c r="Q67" s="3" t="s">
        <v>3</v>
      </c>
      <c r="R67" s="5" t="s">
        <v>2</v>
      </c>
      <c r="S67" s="5" t="s">
        <v>11</v>
      </c>
      <c r="T67" s="3" t="s">
        <v>4</v>
      </c>
      <c r="U67" s="3" t="s">
        <v>5</v>
      </c>
      <c r="W67" s="3" t="s">
        <v>3</v>
      </c>
      <c r="X67" s="5" t="s">
        <v>2</v>
      </c>
      <c r="Y67" s="5" t="s">
        <v>11</v>
      </c>
      <c r="Z67" s="3" t="s">
        <v>4</v>
      </c>
      <c r="AA67" s="3" t="s">
        <v>5</v>
      </c>
      <c r="AC67" s="3" t="s">
        <v>3</v>
      </c>
      <c r="AD67" s="5" t="s">
        <v>2</v>
      </c>
      <c r="AE67" s="5" t="s">
        <v>11</v>
      </c>
      <c r="AF67" s="3" t="s">
        <v>4</v>
      </c>
      <c r="AG67" s="3" t="s">
        <v>5</v>
      </c>
    </row>
    <row r="68" spans="1:34" x14ac:dyDescent="0.2">
      <c r="B68" s="64"/>
      <c r="C68" s="2">
        <v>0.04</v>
      </c>
      <c r="D68" s="1">
        <v>1</v>
      </c>
      <c r="E68" s="9"/>
      <c r="F68" s="9"/>
      <c r="G68" s="9"/>
      <c r="H68" s="9"/>
      <c r="I68" s="9"/>
      <c r="L68" s="17"/>
      <c r="N68" s="29">
        <f>L68*C68</f>
        <v>0</v>
      </c>
      <c r="O68" s="27">
        <f>L68-N68</f>
        <v>0</v>
      </c>
      <c r="Q68" s="17">
        <f>O68</f>
        <v>0</v>
      </c>
      <c r="R68" s="17">
        <f>L60</f>
        <v>0</v>
      </c>
      <c r="T68" s="29">
        <f>Q68*C68</f>
        <v>0</v>
      </c>
      <c r="U68" s="29">
        <f>Q68-T68</f>
        <v>0</v>
      </c>
      <c r="W68" s="17">
        <f>U68</f>
        <v>0</v>
      </c>
      <c r="X68" s="17">
        <f>R60</f>
        <v>0</v>
      </c>
      <c r="Z68" s="29">
        <f>W68*C68</f>
        <v>0</v>
      </c>
      <c r="AA68" s="27">
        <f>W68-Z68</f>
        <v>0</v>
      </c>
      <c r="AC68" s="17">
        <f>AA68</f>
        <v>0</v>
      </c>
      <c r="AD68" s="17">
        <f>X60</f>
        <v>0</v>
      </c>
      <c r="AF68" s="29">
        <f>AC68*C68</f>
        <v>0</v>
      </c>
      <c r="AG68" s="29">
        <f>AC68-AF68</f>
        <v>0</v>
      </c>
    </row>
    <row r="69" spans="1:34" x14ac:dyDescent="0.2">
      <c r="B69" s="64"/>
      <c r="C69" s="2">
        <v>0.06</v>
      </c>
      <c r="D69" s="1" t="s">
        <v>23</v>
      </c>
      <c r="E69" s="9"/>
      <c r="F69" s="9"/>
      <c r="G69" s="9"/>
      <c r="H69" s="9"/>
      <c r="I69" s="9"/>
      <c r="L69" s="17">
        <f>813499-438969</f>
        <v>374530</v>
      </c>
      <c r="N69" s="29">
        <f>L69*C69</f>
        <v>22471.8</v>
      </c>
      <c r="O69" s="27">
        <f>L69-N69</f>
        <v>352058.2</v>
      </c>
      <c r="Q69" s="17">
        <f>O69</f>
        <v>352058.2</v>
      </c>
      <c r="R69" s="17">
        <f>L61</f>
        <v>0</v>
      </c>
      <c r="T69" s="29">
        <f>Q69*C69</f>
        <v>21123.491999999998</v>
      </c>
      <c r="U69" s="29">
        <f>Q69-T69</f>
        <v>330934.70799999998</v>
      </c>
      <c r="W69" s="17">
        <f>U69</f>
        <v>330934.70799999998</v>
      </c>
      <c r="X69" s="17">
        <f>R61</f>
        <v>0</v>
      </c>
      <c r="Z69" s="29">
        <f>W69*C69</f>
        <v>19856.082479999997</v>
      </c>
      <c r="AA69" s="27">
        <f>W69-Z69</f>
        <v>311078.62552</v>
      </c>
      <c r="AC69" s="17">
        <f>AA69</f>
        <v>311078.62552</v>
      </c>
      <c r="AD69" s="17">
        <f>X61</f>
        <v>0</v>
      </c>
      <c r="AF69" s="29">
        <f>AC69*C69</f>
        <v>18664.7175312</v>
      </c>
      <c r="AG69" s="29">
        <f>AC69-AF69</f>
        <v>292413.90798880003</v>
      </c>
    </row>
    <row r="70" spans="1:34" x14ac:dyDescent="0.2">
      <c r="B70" s="64"/>
      <c r="C70" s="2">
        <v>0.2</v>
      </c>
      <c r="D70" s="1">
        <v>8</v>
      </c>
      <c r="E70" s="9"/>
      <c r="F70" s="9"/>
      <c r="G70" s="9"/>
      <c r="H70" s="9"/>
      <c r="I70" s="9"/>
      <c r="L70" s="17"/>
      <c r="N70" s="29">
        <f>L70*C70</f>
        <v>0</v>
      </c>
      <c r="O70" s="27">
        <f>L70-N70</f>
        <v>0</v>
      </c>
      <c r="Q70" s="17">
        <f>O70</f>
        <v>0</v>
      </c>
      <c r="R70" s="17">
        <f>L63</f>
        <v>0</v>
      </c>
      <c r="T70" s="29">
        <f>Q70*C70</f>
        <v>0</v>
      </c>
      <c r="U70" s="29">
        <f>Q70-T70</f>
        <v>0</v>
      </c>
      <c r="W70" s="17">
        <f>U70</f>
        <v>0</v>
      </c>
      <c r="X70" s="17">
        <f>R63</f>
        <v>0</v>
      </c>
      <c r="Z70" s="29">
        <f>W70*C70</f>
        <v>0</v>
      </c>
      <c r="AA70" s="27">
        <f>W70-Z70</f>
        <v>0</v>
      </c>
      <c r="AC70" s="17">
        <f>AA70</f>
        <v>0</v>
      </c>
      <c r="AD70" s="17">
        <f>X63</f>
        <v>0</v>
      </c>
      <c r="AF70" s="29">
        <f>AC70*C70</f>
        <v>0</v>
      </c>
      <c r="AG70" s="29">
        <f>AC70-AF70</f>
        <v>0</v>
      </c>
    </row>
    <row r="71" spans="1:34" x14ac:dyDescent="0.2">
      <c r="B71" s="64"/>
      <c r="C71" s="2">
        <v>1</v>
      </c>
      <c r="D71" s="1">
        <v>12</v>
      </c>
      <c r="E71" s="9"/>
      <c r="F71" s="9"/>
      <c r="G71" s="9"/>
      <c r="H71" s="9"/>
      <c r="I71" s="9"/>
      <c r="L71" s="17"/>
      <c r="N71" s="29"/>
      <c r="O71" s="27"/>
      <c r="Q71" s="17"/>
      <c r="R71" s="17"/>
      <c r="T71" s="29"/>
      <c r="U71" s="29"/>
      <c r="W71" s="17"/>
      <c r="X71" s="17"/>
      <c r="Z71" s="29"/>
      <c r="AA71" s="27"/>
      <c r="AC71" s="17"/>
      <c r="AD71" s="17"/>
      <c r="AF71" s="29"/>
      <c r="AG71" s="29"/>
    </row>
    <row r="72" spans="1:34" x14ac:dyDescent="0.2">
      <c r="A72" s="19" t="s">
        <v>17</v>
      </c>
      <c r="B72" s="64"/>
      <c r="C72" s="2">
        <v>0.08</v>
      </c>
      <c r="D72" s="1">
        <v>47</v>
      </c>
      <c r="E72" s="10"/>
      <c r="F72" s="10"/>
      <c r="G72" s="10"/>
      <c r="H72" s="10"/>
      <c r="I72" s="10"/>
      <c r="K72" s="7"/>
      <c r="L72" s="18">
        <f>7236221-L69</f>
        <v>6861691</v>
      </c>
      <c r="M72" s="18"/>
      <c r="N72" s="28">
        <f>L72*C72</f>
        <v>548935.28</v>
      </c>
      <c r="O72" s="28">
        <f>L72-N72</f>
        <v>6312755.7199999997</v>
      </c>
      <c r="Q72" s="18">
        <f>O72</f>
        <v>6312755.7199999997</v>
      </c>
      <c r="R72" s="18">
        <f>L64</f>
        <v>0</v>
      </c>
      <c r="S72" s="7"/>
      <c r="T72" s="28">
        <f>Q72*C72</f>
        <v>505020.45759999997</v>
      </c>
      <c r="U72" s="28">
        <f>Q72-T72</f>
        <v>5807735.2623999994</v>
      </c>
      <c r="W72" s="18">
        <f>U72</f>
        <v>5807735.2623999994</v>
      </c>
      <c r="X72" s="18">
        <f>R64</f>
        <v>0</v>
      </c>
      <c r="Y72" s="7"/>
      <c r="Z72" s="28">
        <f>W72*C72</f>
        <v>464618.82099199994</v>
      </c>
      <c r="AA72" s="28">
        <f>W72-Z72</f>
        <v>5343116.441407999</v>
      </c>
      <c r="AC72" s="18">
        <f>AA72</f>
        <v>5343116.441407999</v>
      </c>
      <c r="AD72" s="18">
        <f>X64</f>
        <v>0</v>
      </c>
      <c r="AE72" s="7"/>
      <c r="AF72" s="28">
        <f>AC72*C72</f>
        <v>427449.31531263993</v>
      </c>
      <c r="AG72" s="28">
        <f>AC72-AF72</f>
        <v>4915667.1260953592</v>
      </c>
    </row>
    <row r="73" spans="1:34" x14ac:dyDescent="0.2">
      <c r="B73" s="64"/>
      <c r="E73" s="3">
        <f>SUM(E68:E72)</f>
        <v>0</v>
      </c>
      <c r="F73" s="11">
        <f>SUM(F68:F72)</f>
        <v>0</v>
      </c>
      <c r="G73" s="11"/>
      <c r="H73" s="11">
        <f>SUM(H68:H72)</f>
        <v>0</v>
      </c>
      <c r="I73" s="11">
        <f>SUM(I68:I72)</f>
        <v>0</v>
      </c>
      <c r="J73" s="11"/>
      <c r="K73" s="3">
        <f>SUM(K68:K72)</f>
        <v>0</v>
      </c>
      <c r="L73" s="11">
        <f>SUM(L68:L72)</f>
        <v>7236221</v>
      </c>
      <c r="M73" s="11"/>
      <c r="N73" s="11">
        <f>SUM(N68:N72)</f>
        <v>571407.08000000007</v>
      </c>
      <c r="O73" s="11">
        <f>SUM(O68:O72)</f>
        <v>6664813.9199999999</v>
      </c>
      <c r="P73" s="11"/>
      <c r="Q73" s="11">
        <f>SUM(Q68:Q72)</f>
        <v>6664813.9199999999</v>
      </c>
      <c r="R73" s="11">
        <f>SUM(R68:R72)</f>
        <v>0</v>
      </c>
      <c r="S73" s="11"/>
      <c r="T73" s="11">
        <f>SUM(T68:T72)</f>
        <v>526143.94959999993</v>
      </c>
      <c r="U73" s="11">
        <f>SUM(U68:U72)</f>
        <v>6138669.9703999991</v>
      </c>
      <c r="V73" s="11"/>
      <c r="W73" s="11">
        <f>SUM(W68:W72)</f>
        <v>6138669.9703999991</v>
      </c>
      <c r="X73" s="11">
        <f>SUM(X68:X72)</f>
        <v>0</v>
      </c>
      <c r="Y73" s="11"/>
      <c r="Z73" s="11">
        <f>SUM(Z68:Z72)</f>
        <v>484474.90347199992</v>
      </c>
      <c r="AA73" s="11">
        <f>SUM(AA68:AA72)</f>
        <v>5654195.0669279993</v>
      </c>
      <c r="AB73" s="11"/>
      <c r="AC73" s="11">
        <f>SUM(AC68:AC72)</f>
        <v>5654195.0669279993</v>
      </c>
      <c r="AD73" s="11">
        <f>SUM(AD68:AD72)</f>
        <v>0</v>
      </c>
      <c r="AE73" s="11"/>
      <c r="AF73" s="11">
        <f>SUM(AF68:AF72)</f>
        <v>446114.0328438399</v>
      </c>
      <c r="AG73" s="11">
        <f>SUM(AG68:AG72)</f>
        <v>5208081.0340841589</v>
      </c>
    </row>
    <row r="74" spans="1:34" x14ac:dyDescent="0.2">
      <c r="B74" s="25"/>
      <c r="F74" s="11"/>
      <c r="G74" s="11"/>
      <c r="H74" s="11"/>
      <c r="I74" s="11"/>
      <c r="J74" s="11"/>
      <c r="L74" s="11"/>
      <c r="M74" s="11"/>
      <c r="N74" s="11"/>
      <c r="O74" s="11"/>
      <c r="P74" s="11"/>
      <c r="R74" s="11"/>
      <c r="S74" s="11"/>
      <c r="T74" s="11"/>
      <c r="U74" s="11"/>
      <c r="V74" s="11"/>
      <c r="X74" s="11"/>
      <c r="Y74" s="11"/>
      <c r="Z74" s="11"/>
      <c r="AA74" s="11"/>
      <c r="AB74" s="11"/>
      <c r="AD74" s="11"/>
      <c r="AE74" s="11"/>
      <c r="AF74" s="11"/>
      <c r="AG74" s="11"/>
    </row>
    <row r="75" spans="1:34" x14ac:dyDescent="0.2">
      <c r="B75" s="64" t="s">
        <v>49</v>
      </c>
      <c r="E75" s="63">
        <f>E66</f>
        <v>2023</v>
      </c>
      <c r="F75" s="63"/>
      <c r="G75" s="63"/>
      <c r="H75" s="63"/>
      <c r="I75" s="63"/>
      <c r="J75" s="4"/>
      <c r="K75" s="63">
        <v>2024</v>
      </c>
      <c r="L75" s="63"/>
      <c r="M75" s="63"/>
      <c r="N75" s="63"/>
      <c r="O75" s="63"/>
      <c r="P75" s="4"/>
      <c r="Q75" s="63">
        <v>2025</v>
      </c>
      <c r="R75" s="63"/>
      <c r="S75" s="63"/>
      <c r="T75" s="63"/>
      <c r="U75" s="63"/>
      <c r="V75" s="4"/>
      <c r="W75" s="63">
        <v>2026</v>
      </c>
      <c r="X75" s="63"/>
      <c r="Y75" s="63"/>
      <c r="Z75" s="63"/>
      <c r="AA75" s="63"/>
      <c r="AB75" s="4"/>
      <c r="AC75" s="63">
        <v>2027</v>
      </c>
      <c r="AD75" s="63"/>
      <c r="AE75" s="63"/>
      <c r="AF75" s="63"/>
      <c r="AG75" s="63"/>
    </row>
    <row r="76" spans="1:34" x14ac:dyDescent="0.2">
      <c r="B76" s="64"/>
      <c r="C76" s="8"/>
      <c r="D76" s="3" t="s">
        <v>1</v>
      </c>
      <c r="E76" s="3" t="s">
        <v>3</v>
      </c>
      <c r="F76" s="5" t="s">
        <v>2</v>
      </c>
      <c r="G76" s="5" t="s">
        <v>11</v>
      </c>
      <c r="H76" s="3" t="s">
        <v>4</v>
      </c>
      <c r="I76" s="3" t="s">
        <v>5</v>
      </c>
      <c r="K76" s="3" t="s">
        <v>3</v>
      </c>
      <c r="L76" s="5" t="s">
        <v>2</v>
      </c>
      <c r="M76" s="5" t="s">
        <v>11</v>
      </c>
      <c r="N76" s="3" t="s">
        <v>4</v>
      </c>
      <c r="O76" s="3" t="s">
        <v>5</v>
      </c>
      <c r="Q76" s="3" t="s">
        <v>3</v>
      </c>
      <c r="R76" s="5" t="s">
        <v>2</v>
      </c>
      <c r="S76" s="5" t="s">
        <v>11</v>
      </c>
      <c r="T76" s="3" t="s">
        <v>4</v>
      </c>
      <c r="U76" s="3" t="s">
        <v>5</v>
      </c>
      <c r="W76" s="3" t="s">
        <v>3</v>
      </c>
      <c r="X76" s="5" t="s">
        <v>2</v>
      </c>
      <c r="Y76" s="5" t="s">
        <v>11</v>
      </c>
      <c r="Z76" s="3" t="s">
        <v>4</v>
      </c>
      <c r="AA76" s="3" t="s">
        <v>5</v>
      </c>
      <c r="AC76" s="3" t="s">
        <v>3</v>
      </c>
      <c r="AD76" s="5" t="s">
        <v>2</v>
      </c>
      <c r="AE76" s="5" t="s">
        <v>11</v>
      </c>
      <c r="AF76" s="3" t="s">
        <v>4</v>
      </c>
      <c r="AG76" s="3" t="s">
        <v>5</v>
      </c>
    </row>
    <row r="77" spans="1:34" x14ac:dyDescent="0.2">
      <c r="B77" s="64"/>
      <c r="C77" s="2">
        <v>0.04</v>
      </c>
      <c r="D77" s="1">
        <v>1</v>
      </c>
      <c r="E77" s="9"/>
      <c r="F77" s="9"/>
      <c r="G77" s="9"/>
      <c r="H77" s="9"/>
      <c r="I77" s="9"/>
      <c r="K77" s="9"/>
      <c r="L77" s="9"/>
      <c r="M77" s="9"/>
      <c r="N77" s="9"/>
      <c r="O77" s="9"/>
      <c r="R77" s="17"/>
      <c r="T77" s="29">
        <f>R77*C77</f>
        <v>0</v>
      </c>
      <c r="U77" s="27">
        <f>R77-T77</f>
        <v>0</v>
      </c>
      <c r="W77" s="17">
        <f>U77</f>
        <v>0</v>
      </c>
      <c r="X77" s="17">
        <f>R69</f>
        <v>0</v>
      </c>
      <c r="Z77" s="29">
        <f>C77*W77</f>
        <v>0</v>
      </c>
      <c r="AA77" s="29">
        <f>W77-Z77</f>
        <v>0</v>
      </c>
      <c r="AC77" s="17">
        <f>AA77</f>
        <v>0</v>
      </c>
      <c r="AD77" s="17">
        <f>X69</f>
        <v>0</v>
      </c>
      <c r="AF77" s="29">
        <f>AC77*C77</f>
        <v>0</v>
      </c>
      <c r="AG77" s="29">
        <f>AC77-AF77</f>
        <v>0</v>
      </c>
    </row>
    <row r="78" spans="1:34" x14ac:dyDescent="0.2">
      <c r="B78" s="64"/>
      <c r="C78" s="2">
        <v>0.06</v>
      </c>
      <c r="D78" s="1" t="s">
        <v>23</v>
      </c>
      <c r="E78" s="9"/>
      <c r="F78" s="9"/>
      <c r="G78" s="9"/>
      <c r="H78" s="9"/>
      <c r="I78" s="9"/>
      <c r="K78" s="9"/>
      <c r="L78" s="9"/>
      <c r="M78" s="9"/>
      <c r="N78" s="9"/>
      <c r="O78" s="9"/>
      <c r="R78" s="17">
        <f>1033414-511916</f>
        <v>521498</v>
      </c>
      <c r="T78" s="29">
        <f>R78*C78</f>
        <v>31289.879999999997</v>
      </c>
      <c r="U78" s="27">
        <f>R78-T78</f>
        <v>490208.12</v>
      </c>
      <c r="W78" s="17">
        <f>U78</f>
        <v>490208.12</v>
      </c>
      <c r="X78" s="17">
        <f>R70</f>
        <v>0</v>
      </c>
      <c r="Z78" s="29">
        <f>C78*W78</f>
        <v>29412.4872</v>
      </c>
      <c r="AA78" s="29">
        <f>W78-Z78</f>
        <v>460795.63280000002</v>
      </c>
      <c r="AC78" s="17">
        <f>AA78</f>
        <v>460795.63280000002</v>
      </c>
      <c r="AD78" s="17">
        <f>X70</f>
        <v>0</v>
      </c>
      <c r="AF78" s="29">
        <f>AC78*C78</f>
        <v>27647.737968000001</v>
      </c>
      <c r="AG78" s="29">
        <f>AC78-AF78</f>
        <v>433147.89483200002</v>
      </c>
    </row>
    <row r="79" spans="1:34" x14ac:dyDescent="0.2">
      <c r="B79" s="64"/>
      <c r="C79" s="2">
        <v>0.2</v>
      </c>
      <c r="D79" s="1">
        <v>8</v>
      </c>
      <c r="E79" s="9"/>
      <c r="F79" s="9"/>
      <c r="G79" s="9"/>
      <c r="H79" s="9"/>
      <c r="I79" s="9"/>
      <c r="K79" s="9"/>
      <c r="L79" s="9"/>
      <c r="M79" s="9"/>
      <c r="N79" s="9"/>
      <c r="O79" s="9"/>
      <c r="R79" s="17"/>
      <c r="T79" s="29">
        <f>R79*C79</f>
        <v>0</v>
      </c>
      <c r="U79" s="27">
        <f>R79-T79</f>
        <v>0</v>
      </c>
      <c r="W79" s="17">
        <f>U79</f>
        <v>0</v>
      </c>
      <c r="X79" s="17">
        <f>R72</f>
        <v>0</v>
      </c>
      <c r="Z79" s="29">
        <f>C79*W79</f>
        <v>0</v>
      </c>
      <c r="AA79" s="29">
        <f>W79-Z79</f>
        <v>0</v>
      </c>
      <c r="AC79" s="17">
        <f>AA79</f>
        <v>0</v>
      </c>
      <c r="AD79" s="17">
        <f>X72</f>
        <v>0</v>
      </c>
      <c r="AF79" s="29">
        <f>AC79*C79</f>
        <v>0</v>
      </c>
      <c r="AG79" s="29">
        <f>AC79-AF79</f>
        <v>0</v>
      </c>
    </row>
    <row r="80" spans="1:34" x14ac:dyDescent="0.2">
      <c r="B80" s="64"/>
      <c r="C80" s="2">
        <v>1</v>
      </c>
      <c r="D80" s="1">
        <v>12</v>
      </c>
      <c r="E80" s="9"/>
      <c r="F80" s="9"/>
      <c r="G80" s="9"/>
      <c r="H80" s="9"/>
      <c r="I80" s="9"/>
      <c r="K80" s="9"/>
      <c r="L80" s="9"/>
      <c r="M80" s="9"/>
      <c r="N80" s="9"/>
      <c r="O80" s="9"/>
      <c r="R80" s="17"/>
      <c r="T80" s="29"/>
      <c r="U80" s="27"/>
      <c r="W80" s="17"/>
      <c r="X80" s="17"/>
      <c r="Z80" s="29"/>
      <c r="AA80" s="29"/>
      <c r="AC80" s="17"/>
      <c r="AD80" s="17"/>
      <c r="AF80" s="29"/>
      <c r="AG80" s="29"/>
    </row>
    <row r="81" spans="2:33" x14ac:dyDescent="0.2">
      <c r="B81" s="64"/>
      <c r="C81" s="2">
        <v>0.08</v>
      </c>
      <c r="D81" s="1">
        <v>47</v>
      </c>
      <c r="E81" s="10"/>
      <c r="F81" s="10"/>
      <c r="G81" s="10"/>
      <c r="H81" s="10"/>
      <c r="I81" s="10"/>
      <c r="K81" s="10"/>
      <c r="L81" s="10"/>
      <c r="M81" s="10"/>
      <c r="N81" s="10"/>
      <c r="O81" s="10"/>
      <c r="Q81" s="7"/>
      <c r="R81" s="18">
        <f>7466692-R78</f>
        <v>6945194</v>
      </c>
      <c r="S81" s="18"/>
      <c r="T81" s="28">
        <f>R81*C81</f>
        <v>555615.52</v>
      </c>
      <c r="U81" s="28">
        <f>R81-T81</f>
        <v>6389578.4800000004</v>
      </c>
      <c r="W81" s="18">
        <f>U81</f>
        <v>6389578.4800000004</v>
      </c>
      <c r="X81" s="18">
        <f>R73</f>
        <v>0</v>
      </c>
      <c r="Y81" s="7"/>
      <c r="Z81" s="28">
        <f>C81*W81</f>
        <v>511166.27840000007</v>
      </c>
      <c r="AA81" s="28">
        <f>W81-Z81</f>
        <v>5878412.2016000003</v>
      </c>
      <c r="AC81" s="18">
        <f>AA81</f>
        <v>5878412.2016000003</v>
      </c>
      <c r="AD81" s="18">
        <f>X73</f>
        <v>0</v>
      </c>
      <c r="AE81" s="7"/>
      <c r="AF81" s="28">
        <f>AC81*C81</f>
        <v>470272.97612800001</v>
      </c>
      <c r="AG81" s="28">
        <f>AC81-AF81</f>
        <v>5408139.2254720004</v>
      </c>
    </row>
    <row r="82" spans="2:33" x14ac:dyDescent="0.2">
      <c r="B82" s="64"/>
      <c r="E82" s="3">
        <f>SUM(E77:E81)</f>
        <v>0</v>
      </c>
      <c r="F82" s="11">
        <f>SUM(F77:F81)</f>
        <v>0</v>
      </c>
      <c r="G82" s="11"/>
      <c r="H82" s="11">
        <f>SUM(H77:H81)</f>
        <v>0</v>
      </c>
      <c r="I82" s="11">
        <f>SUM(I77:I81)</f>
        <v>0</v>
      </c>
      <c r="J82" s="11"/>
      <c r="K82" s="3">
        <f>SUM(K77:K81)</f>
        <v>0</v>
      </c>
      <c r="L82" s="11">
        <f>SUM(L77:L81)</f>
        <v>0</v>
      </c>
      <c r="M82" s="11"/>
      <c r="N82" s="11">
        <f>SUM(N77:N81)</f>
        <v>0</v>
      </c>
      <c r="O82" s="11">
        <f>SUM(O77:O81)</f>
        <v>0</v>
      </c>
      <c r="P82" s="11"/>
      <c r="Q82" s="3">
        <f>SUM(Q77:Q81)</f>
        <v>0</v>
      </c>
      <c r="R82" s="11">
        <f>SUM(R77:R81)</f>
        <v>7466692</v>
      </c>
      <c r="S82" s="11"/>
      <c r="T82" s="11">
        <f>SUM(T77:T81)</f>
        <v>586905.4</v>
      </c>
      <c r="U82" s="11">
        <f>SUM(U77:U81)</f>
        <v>6879786.6000000006</v>
      </c>
      <c r="V82" s="11"/>
      <c r="W82" s="11">
        <f>SUM(W77:W81)</f>
        <v>6879786.6000000006</v>
      </c>
      <c r="X82" s="11">
        <f>SUM(X77:X81)</f>
        <v>0</v>
      </c>
      <c r="Y82" s="11"/>
      <c r="Z82" s="11">
        <f>SUM(Z77:Z81)</f>
        <v>540578.76560000004</v>
      </c>
      <c r="AA82" s="11">
        <f>SUM(AA77:AA81)</f>
        <v>6339207.8344000001</v>
      </c>
      <c r="AB82" s="11"/>
      <c r="AC82" s="11">
        <f>SUM(AC77:AC81)</f>
        <v>6339207.8344000001</v>
      </c>
      <c r="AD82" s="11">
        <f>SUM(AD77:AD81)</f>
        <v>0</v>
      </c>
      <c r="AE82" s="11"/>
      <c r="AF82" s="11">
        <f>SUM(AF77:AF81)</f>
        <v>497920.71409600001</v>
      </c>
      <c r="AG82" s="11">
        <f>SUM(AG77:AG81)</f>
        <v>5841287.1203040006</v>
      </c>
    </row>
    <row r="83" spans="2:33" x14ac:dyDescent="0.2">
      <c r="B83" s="25"/>
      <c r="F83" s="11"/>
      <c r="G83" s="11"/>
      <c r="H83" s="11"/>
      <c r="I83" s="11"/>
      <c r="J83" s="11"/>
      <c r="L83" s="11"/>
      <c r="M83" s="11"/>
      <c r="N83" s="11"/>
      <c r="O83" s="11"/>
      <c r="P83" s="11"/>
      <c r="R83" s="11"/>
      <c r="S83" s="11"/>
      <c r="T83" s="11"/>
      <c r="U83" s="11"/>
      <c r="V83" s="11"/>
      <c r="X83" s="11"/>
      <c r="Y83" s="11"/>
      <c r="Z83" s="11"/>
      <c r="AA83" s="11"/>
      <c r="AB83" s="11"/>
      <c r="AD83" s="11"/>
      <c r="AE83" s="11"/>
      <c r="AF83" s="11"/>
      <c r="AG83" s="11"/>
    </row>
    <row r="84" spans="2:33" x14ac:dyDescent="0.2">
      <c r="B84" s="64" t="s">
        <v>50</v>
      </c>
      <c r="E84" s="63">
        <f>E75</f>
        <v>2023</v>
      </c>
      <c r="F84" s="63"/>
      <c r="G84" s="63"/>
      <c r="H84" s="63"/>
      <c r="I84" s="63"/>
      <c r="J84" s="4"/>
      <c r="K84" s="63">
        <v>2024</v>
      </c>
      <c r="L84" s="63"/>
      <c r="M84" s="63"/>
      <c r="N84" s="63"/>
      <c r="O84" s="63"/>
      <c r="P84" s="4"/>
      <c r="Q84" s="63">
        <v>2025</v>
      </c>
      <c r="R84" s="63"/>
      <c r="S84" s="63"/>
      <c r="T84" s="63"/>
      <c r="U84" s="63"/>
      <c r="V84" s="4"/>
      <c r="W84" s="63">
        <v>2026</v>
      </c>
      <c r="X84" s="63"/>
      <c r="Y84" s="63"/>
      <c r="Z84" s="63"/>
      <c r="AA84" s="63"/>
      <c r="AB84" s="4"/>
      <c r="AC84" s="63">
        <v>2027</v>
      </c>
      <c r="AD84" s="63"/>
      <c r="AE84" s="63"/>
      <c r="AF84" s="63"/>
      <c r="AG84" s="63"/>
    </row>
    <row r="85" spans="2:33" x14ac:dyDescent="0.2">
      <c r="B85" s="64"/>
      <c r="C85" s="8"/>
      <c r="D85" s="3" t="s">
        <v>1</v>
      </c>
      <c r="E85" s="3" t="s">
        <v>3</v>
      </c>
      <c r="F85" s="5" t="s">
        <v>2</v>
      </c>
      <c r="G85" s="5" t="s">
        <v>11</v>
      </c>
      <c r="H85" s="3" t="s">
        <v>4</v>
      </c>
      <c r="I85" s="3" t="s">
        <v>5</v>
      </c>
      <c r="K85" s="3" t="s">
        <v>3</v>
      </c>
      <c r="L85" s="5" t="s">
        <v>2</v>
      </c>
      <c r="M85" s="5" t="s">
        <v>11</v>
      </c>
      <c r="N85" s="3" t="s">
        <v>4</v>
      </c>
      <c r="O85" s="3" t="s">
        <v>5</v>
      </c>
      <c r="Q85" s="3" t="s">
        <v>3</v>
      </c>
      <c r="R85" s="5" t="s">
        <v>2</v>
      </c>
      <c r="S85" s="5" t="s">
        <v>11</v>
      </c>
      <c r="T85" s="3" t="s">
        <v>4</v>
      </c>
      <c r="U85" s="3" t="s">
        <v>5</v>
      </c>
      <c r="W85" s="3" t="s">
        <v>3</v>
      </c>
      <c r="X85" s="5" t="s">
        <v>2</v>
      </c>
      <c r="Y85" s="5" t="s">
        <v>11</v>
      </c>
      <c r="Z85" s="3" t="s">
        <v>4</v>
      </c>
      <c r="AA85" s="3" t="s">
        <v>5</v>
      </c>
      <c r="AC85" s="3" t="s">
        <v>3</v>
      </c>
      <c r="AD85" s="5" t="s">
        <v>2</v>
      </c>
      <c r="AE85" s="5" t="s">
        <v>11</v>
      </c>
      <c r="AF85" s="3" t="s">
        <v>4</v>
      </c>
      <c r="AG85" s="3" t="s">
        <v>5</v>
      </c>
    </row>
    <row r="86" spans="2:33" x14ac:dyDescent="0.2">
      <c r="B86" s="64"/>
      <c r="C86" s="2">
        <v>0.04</v>
      </c>
      <c r="D86" s="1">
        <v>1</v>
      </c>
      <c r="E86" s="9"/>
      <c r="F86" s="9"/>
      <c r="G86" s="9"/>
      <c r="H86" s="9"/>
      <c r="I86" s="9"/>
      <c r="K86" s="9"/>
      <c r="L86" s="9"/>
      <c r="M86" s="9"/>
      <c r="N86" s="9"/>
      <c r="O86" s="9"/>
      <c r="Q86" s="9"/>
      <c r="R86" s="9"/>
      <c r="S86" s="9"/>
      <c r="T86" s="9"/>
      <c r="U86" s="9"/>
      <c r="X86" s="17"/>
      <c r="Z86" s="29">
        <f>X86*C86</f>
        <v>0</v>
      </c>
      <c r="AA86" s="27">
        <f>X86-Z86</f>
        <v>0</v>
      </c>
      <c r="AC86" s="17">
        <f>AA86</f>
        <v>0</v>
      </c>
      <c r="AD86" s="17">
        <f>X78</f>
        <v>0</v>
      </c>
      <c r="AF86" s="29">
        <f>AC86*C86</f>
        <v>0</v>
      </c>
      <c r="AG86" s="27">
        <f>AC86-AF86</f>
        <v>0</v>
      </c>
    </row>
    <row r="87" spans="2:33" x14ac:dyDescent="0.2">
      <c r="B87" s="64"/>
      <c r="C87" s="2">
        <v>0.06</v>
      </c>
      <c r="D87" s="1" t="s">
        <v>23</v>
      </c>
      <c r="E87" s="9"/>
      <c r="F87" s="9"/>
      <c r="G87" s="9"/>
      <c r="H87" s="9"/>
      <c r="I87" s="9"/>
      <c r="K87" s="9"/>
      <c r="L87" s="9"/>
      <c r="M87" s="9"/>
      <c r="N87" s="9"/>
      <c r="O87" s="9"/>
      <c r="Q87" s="9"/>
      <c r="R87" s="9"/>
      <c r="S87" s="9"/>
      <c r="T87" s="9"/>
      <c r="U87" s="9"/>
      <c r="X87" s="17">
        <v>432092</v>
      </c>
      <c r="Z87" s="29">
        <f>X87*C87</f>
        <v>25925.52</v>
      </c>
      <c r="AA87" s="27">
        <f>X87-Z87</f>
        <v>406166.48</v>
      </c>
      <c r="AC87" s="17">
        <f>AA87</f>
        <v>406166.48</v>
      </c>
      <c r="AD87" s="17">
        <f>X79</f>
        <v>0</v>
      </c>
      <c r="AF87" s="29">
        <f>AC87*C87</f>
        <v>24369.988799999999</v>
      </c>
      <c r="AG87" s="27">
        <f>AC87-AF87</f>
        <v>381796.49119999999</v>
      </c>
    </row>
    <row r="88" spans="2:33" x14ac:dyDescent="0.2">
      <c r="B88" s="64"/>
      <c r="C88" s="2">
        <v>0.2</v>
      </c>
      <c r="D88" s="1">
        <v>8</v>
      </c>
      <c r="E88" s="9"/>
      <c r="F88" s="9"/>
      <c r="G88" s="9"/>
      <c r="H88" s="9"/>
      <c r="I88" s="9"/>
      <c r="K88" s="9"/>
      <c r="L88" s="9"/>
      <c r="M88" s="9"/>
      <c r="N88" s="9"/>
      <c r="O88" s="9"/>
      <c r="Q88" s="9"/>
      <c r="R88" s="9"/>
      <c r="S88" s="9"/>
      <c r="T88" s="9"/>
      <c r="U88" s="9"/>
      <c r="X88" s="17"/>
      <c r="Z88" s="29">
        <f>X88*C88</f>
        <v>0</v>
      </c>
      <c r="AA88" s="27">
        <f>X88-Z88</f>
        <v>0</v>
      </c>
      <c r="AC88" s="17">
        <f>AA88</f>
        <v>0</v>
      </c>
      <c r="AD88" s="17">
        <f>X81</f>
        <v>0</v>
      </c>
      <c r="AF88" s="29">
        <f>AC88*C88</f>
        <v>0</v>
      </c>
      <c r="AG88" s="27">
        <f>AC88-AF88</f>
        <v>0</v>
      </c>
    </row>
    <row r="89" spans="2:33" x14ac:dyDescent="0.2">
      <c r="B89" s="64"/>
      <c r="C89" s="2">
        <v>1</v>
      </c>
      <c r="D89" s="1">
        <v>12</v>
      </c>
      <c r="E89" s="9"/>
      <c r="F89" s="9"/>
      <c r="G89" s="9"/>
      <c r="H89" s="9"/>
      <c r="I89" s="9"/>
      <c r="K89" s="9"/>
      <c r="L89" s="9"/>
      <c r="M89" s="9"/>
      <c r="N89" s="9"/>
      <c r="O89" s="9"/>
      <c r="Q89" s="9"/>
      <c r="R89" s="9"/>
      <c r="S89" s="9"/>
      <c r="T89" s="9"/>
      <c r="U89" s="9"/>
      <c r="X89" s="17"/>
      <c r="Z89" s="29"/>
      <c r="AA89" s="27"/>
      <c r="AC89" s="17"/>
      <c r="AD89" s="17"/>
      <c r="AF89" s="29"/>
      <c r="AG89" s="27"/>
    </row>
    <row r="90" spans="2:33" x14ac:dyDescent="0.2">
      <c r="B90" s="64"/>
      <c r="C90" s="2">
        <v>0.08</v>
      </c>
      <c r="D90" s="1">
        <v>47</v>
      </c>
      <c r="E90" s="10"/>
      <c r="F90" s="10"/>
      <c r="G90" s="10"/>
      <c r="H90" s="10"/>
      <c r="I90" s="10"/>
      <c r="K90" s="10"/>
      <c r="L90" s="10"/>
      <c r="M90" s="10"/>
      <c r="N90" s="10"/>
      <c r="O90" s="10"/>
      <c r="Q90" s="10"/>
      <c r="R90" s="10"/>
      <c r="S90" s="10"/>
      <c r="T90" s="10"/>
      <c r="U90" s="10"/>
      <c r="W90" s="7"/>
      <c r="X90" s="18">
        <f>6612468-X86</f>
        <v>6612468</v>
      </c>
      <c r="Y90" s="18"/>
      <c r="Z90" s="28">
        <f>X90*C90</f>
        <v>528997.44000000006</v>
      </c>
      <c r="AA90" s="28">
        <f>X90-Z90</f>
        <v>6083470.5599999996</v>
      </c>
      <c r="AC90" s="18">
        <f>AA90</f>
        <v>6083470.5599999996</v>
      </c>
      <c r="AD90" s="18">
        <f>X82</f>
        <v>0</v>
      </c>
      <c r="AE90" s="7"/>
      <c r="AF90" s="28">
        <f>AC90*C90</f>
        <v>486677.64479999995</v>
      </c>
      <c r="AG90" s="28">
        <f>AC90-AF90</f>
        <v>5596792.9151999997</v>
      </c>
    </row>
    <row r="91" spans="2:33" x14ac:dyDescent="0.2">
      <c r="B91" s="64"/>
      <c r="E91" s="3">
        <f>SUM(E86:E90)</f>
        <v>0</v>
      </c>
      <c r="F91" s="11">
        <f>SUM(F86:F90)</f>
        <v>0</v>
      </c>
      <c r="G91" s="11"/>
      <c r="H91" s="11">
        <f>SUM(H86:H90)</f>
        <v>0</v>
      </c>
      <c r="I91" s="11">
        <f>SUM(I86:I90)</f>
        <v>0</v>
      </c>
      <c r="J91" s="11"/>
      <c r="K91" s="3">
        <f>SUM(K86:K90)</f>
        <v>0</v>
      </c>
      <c r="L91" s="11">
        <f>SUM(L86:L90)</f>
        <v>0</v>
      </c>
      <c r="M91" s="11"/>
      <c r="N91" s="11">
        <f>SUM(N86:N90)</f>
        <v>0</v>
      </c>
      <c r="O91" s="11">
        <f>SUM(O86:O90)</f>
        <v>0</v>
      </c>
      <c r="P91" s="11"/>
      <c r="Q91" s="3">
        <f>SUM(Q86:Q90)</f>
        <v>0</v>
      </c>
      <c r="R91" s="11">
        <f>SUM(R86:R90)</f>
        <v>0</v>
      </c>
      <c r="S91" s="11"/>
      <c r="T91" s="11">
        <f>SUM(T86:T90)</f>
        <v>0</v>
      </c>
      <c r="U91" s="11">
        <f>SUM(U86:U90)</f>
        <v>0</v>
      </c>
      <c r="V91" s="11"/>
      <c r="W91" s="3">
        <f>SUM(W86:W90)</f>
        <v>0</v>
      </c>
      <c r="X91" s="11">
        <f>SUM(X86:X90)</f>
        <v>7044560</v>
      </c>
      <c r="Y91" s="11"/>
      <c r="Z91" s="11">
        <f>SUM(Z86:Z90)</f>
        <v>554922.96000000008</v>
      </c>
      <c r="AA91" s="11">
        <f>SUM(AA86:AA90)</f>
        <v>6489637.0399999991</v>
      </c>
      <c r="AB91" s="11"/>
      <c r="AC91" s="11">
        <f>SUM(AC86:AC90)</f>
        <v>6489637.0399999991</v>
      </c>
      <c r="AD91" s="11">
        <f>SUM(AD86:AD90)</f>
        <v>0</v>
      </c>
      <c r="AE91" s="11"/>
      <c r="AF91" s="11">
        <f>SUM(AF86:AF90)</f>
        <v>511047.63359999994</v>
      </c>
      <c r="AG91" s="11">
        <f>SUM(AG86:AG90)</f>
        <v>5978589.4063999997</v>
      </c>
    </row>
    <row r="92" spans="2:33" x14ac:dyDescent="0.2">
      <c r="B92" s="25"/>
      <c r="F92" s="11"/>
      <c r="G92" s="11"/>
      <c r="H92" s="11"/>
      <c r="I92" s="11"/>
      <c r="J92" s="11"/>
      <c r="L92" s="11"/>
      <c r="M92" s="11"/>
      <c r="N92" s="11"/>
      <c r="O92" s="11"/>
      <c r="P92" s="11"/>
      <c r="R92" s="11"/>
      <c r="S92" s="11"/>
      <c r="T92" s="11"/>
      <c r="U92" s="11"/>
      <c r="V92" s="11"/>
      <c r="X92" s="11"/>
      <c r="Y92" s="11"/>
      <c r="Z92" s="11"/>
      <c r="AA92" s="11"/>
      <c r="AB92" s="11"/>
      <c r="AD92" s="11"/>
      <c r="AE92" s="11"/>
      <c r="AF92" s="11"/>
      <c r="AG92" s="11"/>
    </row>
    <row r="93" spans="2:33" x14ac:dyDescent="0.2">
      <c r="B93" s="64" t="s">
        <v>51</v>
      </c>
      <c r="E93" s="63">
        <f>E84</f>
        <v>2023</v>
      </c>
      <c r="F93" s="63"/>
      <c r="G93" s="63"/>
      <c r="H93" s="63"/>
      <c r="I93" s="63"/>
      <c r="J93" s="4"/>
      <c r="K93" s="63">
        <v>2024</v>
      </c>
      <c r="L93" s="63"/>
      <c r="M93" s="63"/>
      <c r="N93" s="63"/>
      <c r="O93" s="63"/>
      <c r="P93" s="4"/>
      <c r="Q93" s="63">
        <v>2025</v>
      </c>
      <c r="R93" s="63"/>
      <c r="S93" s="63"/>
      <c r="T93" s="63"/>
      <c r="U93" s="63"/>
      <c r="V93" s="4"/>
      <c r="W93" s="63">
        <v>2026</v>
      </c>
      <c r="X93" s="63"/>
      <c r="Y93" s="63"/>
      <c r="Z93" s="63"/>
      <c r="AA93" s="63"/>
      <c r="AB93" s="4"/>
      <c r="AC93" s="63">
        <v>2027</v>
      </c>
      <c r="AD93" s="63"/>
      <c r="AE93" s="63"/>
      <c r="AF93" s="63"/>
      <c r="AG93" s="63"/>
    </row>
    <row r="94" spans="2:33" x14ac:dyDescent="0.2">
      <c r="B94" s="64"/>
      <c r="C94" s="8"/>
      <c r="D94" s="3" t="s">
        <v>1</v>
      </c>
      <c r="E94" s="3" t="s">
        <v>3</v>
      </c>
      <c r="F94" s="5" t="s">
        <v>2</v>
      </c>
      <c r="G94" s="5" t="s">
        <v>11</v>
      </c>
      <c r="H94" s="3" t="s">
        <v>4</v>
      </c>
      <c r="I94" s="3" t="s">
        <v>5</v>
      </c>
      <c r="K94" s="3" t="s">
        <v>3</v>
      </c>
      <c r="L94" s="5" t="s">
        <v>2</v>
      </c>
      <c r="M94" s="5" t="s">
        <v>11</v>
      </c>
      <c r="N94" s="3" t="s">
        <v>4</v>
      </c>
      <c r="O94" s="3" t="s">
        <v>5</v>
      </c>
      <c r="Q94" s="3" t="s">
        <v>3</v>
      </c>
      <c r="R94" s="5" t="s">
        <v>2</v>
      </c>
      <c r="S94" s="5" t="s">
        <v>11</v>
      </c>
      <c r="T94" s="3" t="s">
        <v>4</v>
      </c>
      <c r="U94" s="3" t="s">
        <v>5</v>
      </c>
      <c r="W94" s="3" t="s">
        <v>3</v>
      </c>
      <c r="X94" s="5" t="s">
        <v>2</v>
      </c>
      <c r="Y94" s="5" t="s">
        <v>11</v>
      </c>
      <c r="Z94" s="3" t="s">
        <v>4</v>
      </c>
      <c r="AA94" s="3" t="s">
        <v>5</v>
      </c>
      <c r="AC94" s="3" t="s">
        <v>3</v>
      </c>
      <c r="AD94" s="5" t="s">
        <v>2</v>
      </c>
      <c r="AE94" s="5" t="s">
        <v>11</v>
      </c>
      <c r="AF94" s="3" t="s">
        <v>4</v>
      </c>
      <c r="AG94" s="3" t="s">
        <v>5</v>
      </c>
    </row>
    <row r="95" spans="2:33" x14ac:dyDescent="0.2">
      <c r="B95" s="64"/>
      <c r="C95" s="2">
        <v>0.04</v>
      </c>
      <c r="D95" s="1">
        <v>1</v>
      </c>
      <c r="E95" s="9"/>
      <c r="F95" s="9"/>
      <c r="G95" s="9"/>
      <c r="H95" s="9"/>
      <c r="I95" s="9"/>
      <c r="K95" s="9"/>
      <c r="L95" s="9"/>
      <c r="M95" s="9"/>
      <c r="N95" s="9"/>
      <c r="O95" s="9"/>
      <c r="Q95" s="9"/>
      <c r="R95" s="9"/>
      <c r="S95" s="9"/>
      <c r="T95" s="9"/>
      <c r="U95" s="9"/>
      <c r="W95" s="9"/>
      <c r="X95" s="9"/>
      <c r="Y95" s="9"/>
      <c r="Z95" s="9"/>
      <c r="AA95" s="9"/>
      <c r="AD95" s="17"/>
      <c r="AF95" s="29">
        <f>AD95*C95</f>
        <v>0</v>
      </c>
      <c r="AG95" s="27">
        <f>AD95-AF95</f>
        <v>0</v>
      </c>
    </row>
    <row r="96" spans="2:33" x14ac:dyDescent="0.2">
      <c r="B96" s="64"/>
      <c r="C96" s="2">
        <v>0.06</v>
      </c>
      <c r="D96" s="1" t="s">
        <v>23</v>
      </c>
      <c r="E96" s="9"/>
      <c r="F96" s="9"/>
      <c r="G96" s="9"/>
      <c r="H96" s="9"/>
      <c r="I96" s="9"/>
      <c r="K96" s="9"/>
      <c r="L96" s="9"/>
      <c r="M96" s="9"/>
      <c r="N96" s="9"/>
      <c r="O96" s="9"/>
      <c r="Q96" s="9"/>
      <c r="R96" s="9"/>
      <c r="S96" s="9"/>
      <c r="T96" s="9"/>
      <c r="U96" s="9"/>
      <c r="W96" s="9"/>
      <c r="X96" s="9"/>
      <c r="Y96" s="9"/>
      <c r="Z96" s="9"/>
      <c r="AA96" s="9"/>
      <c r="AD96" s="17">
        <v>633454</v>
      </c>
      <c r="AF96" s="29">
        <f>AD96*C96</f>
        <v>38007.24</v>
      </c>
      <c r="AG96" s="27">
        <f>AD96-AF96</f>
        <v>595446.76</v>
      </c>
    </row>
    <row r="97" spans="2:33" x14ac:dyDescent="0.2">
      <c r="B97" s="64"/>
      <c r="C97" s="2">
        <v>0.2</v>
      </c>
      <c r="D97" s="1">
        <v>8</v>
      </c>
      <c r="E97" s="9"/>
      <c r="F97" s="9"/>
      <c r="G97" s="9"/>
      <c r="H97" s="9"/>
      <c r="I97" s="9"/>
      <c r="K97" s="9"/>
      <c r="L97" s="9"/>
      <c r="M97" s="9"/>
      <c r="N97" s="9"/>
      <c r="O97" s="9"/>
      <c r="Q97" s="9"/>
      <c r="R97" s="9"/>
      <c r="S97" s="9"/>
      <c r="T97" s="9"/>
      <c r="U97" s="9"/>
      <c r="W97" s="9"/>
      <c r="X97" s="9"/>
      <c r="Y97" s="9"/>
      <c r="Z97" s="9"/>
      <c r="AA97" s="9"/>
      <c r="AD97" s="17"/>
      <c r="AF97" s="29">
        <f>AD97*C97</f>
        <v>0</v>
      </c>
      <c r="AG97" s="27">
        <f>AD97-AF97</f>
        <v>0</v>
      </c>
    </row>
    <row r="98" spans="2:33" x14ac:dyDescent="0.2">
      <c r="B98" s="64"/>
      <c r="C98" s="2">
        <v>1</v>
      </c>
      <c r="D98" s="1">
        <v>12</v>
      </c>
      <c r="E98" s="9"/>
      <c r="F98" s="9"/>
      <c r="G98" s="9"/>
      <c r="H98" s="9"/>
      <c r="I98" s="9"/>
      <c r="K98" s="9"/>
      <c r="L98" s="9"/>
      <c r="M98" s="9"/>
      <c r="N98" s="9"/>
      <c r="O98" s="9"/>
      <c r="Q98" s="9"/>
      <c r="R98" s="9"/>
      <c r="S98" s="9"/>
      <c r="T98" s="9"/>
      <c r="U98" s="9"/>
      <c r="W98" s="9"/>
      <c r="X98" s="9"/>
      <c r="Y98" s="9"/>
      <c r="Z98" s="9"/>
      <c r="AA98" s="9"/>
      <c r="AD98" s="17"/>
      <c r="AF98" s="29"/>
      <c r="AG98" s="27"/>
    </row>
    <row r="99" spans="2:33" x14ac:dyDescent="0.2">
      <c r="B99" s="64"/>
      <c r="C99" s="2">
        <v>0.08</v>
      </c>
      <c r="D99" s="1">
        <v>47</v>
      </c>
      <c r="E99" s="10"/>
      <c r="F99" s="10"/>
      <c r="G99" s="10"/>
      <c r="H99" s="10"/>
      <c r="I99" s="10"/>
      <c r="K99" s="10"/>
      <c r="L99" s="10"/>
      <c r="M99" s="10"/>
      <c r="N99" s="10"/>
      <c r="O99" s="10"/>
      <c r="Q99" s="10"/>
      <c r="R99" s="10"/>
      <c r="S99" s="10"/>
      <c r="T99" s="10"/>
      <c r="U99" s="10"/>
      <c r="W99" s="10"/>
      <c r="X99" s="10"/>
      <c r="Y99" s="10"/>
      <c r="Z99" s="10"/>
      <c r="AA99" s="10"/>
      <c r="AC99" s="7"/>
      <c r="AD99" s="18">
        <f>10792114-AD95</f>
        <v>10792114</v>
      </c>
      <c r="AE99" s="18"/>
      <c r="AF99" s="28">
        <f>AD99*C99</f>
        <v>863369.12</v>
      </c>
      <c r="AG99" s="28">
        <f>AD99-AF99</f>
        <v>9928744.8800000008</v>
      </c>
    </row>
    <row r="100" spans="2:33" x14ac:dyDescent="0.2">
      <c r="B100" s="64"/>
      <c r="E100" s="3">
        <f>SUM(E95:E99)</f>
        <v>0</v>
      </c>
      <c r="F100" s="11">
        <f>SUM(F95:F99)</f>
        <v>0</v>
      </c>
      <c r="G100" s="11"/>
      <c r="H100" s="11">
        <f>SUM(H95:H99)</f>
        <v>0</v>
      </c>
      <c r="I100" s="11">
        <f>SUM(I95:I99)</f>
        <v>0</v>
      </c>
      <c r="J100" s="11"/>
      <c r="K100" s="3">
        <f>SUM(K95:K99)</f>
        <v>0</v>
      </c>
      <c r="L100" s="11">
        <f>SUM(L95:L99)</f>
        <v>0</v>
      </c>
      <c r="M100" s="11"/>
      <c r="N100" s="11">
        <f>SUM(N95:N99)</f>
        <v>0</v>
      </c>
      <c r="O100" s="11">
        <f>SUM(O95:O99)</f>
        <v>0</v>
      </c>
      <c r="P100" s="11"/>
      <c r="Q100" s="3">
        <f>SUM(Q95:Q99)</f>
        <v>0</v>
      </c>
      <c r="R100" s="11">
        <f>SUM(R95:R99)</f>
        <v>0</v>
      </c>
      <c r="S100" s="11"/>
      <c r="T100" s="11">
        <f>SUM(T95:T99)</f>
        <v>0</v>
      </c>
      <c r="U100" s="11">
        <f>SUM(U95:U99)</f>
        <v>0</v>
      </c>
      <c r="V100" s="11"/>
      <c r="W100" s="3">
        <f>SUM(W95:W99)</f>
        <v>0</v>
      </c>
      <c r="X100" s="11">
        <f>SUM(X95:X99)</f>
        <v>0</v>
      </c>
      <c r="Y100" s="11"/>
      <c r="Z100" s="11">
        <f>SUM(Z95:Z99)</f>
        <v>0</v>
      </c>
      <c r="AA100" s="11">
        <f>SUM(AA95:AA99)</f>
        <v>0</v>
      </c>
      <c r="AB100" s="11"/>
      <c r="AC100" s="3">
        <f>SUM(AC95:AC99)</f>
        <v>0</v>
      </c>
      <c r="AD100" s="11">
        <f>SUM(AD95:AD99)</f>
        <v>11425568</v>
      </c>
      <c r="AE100" s="11"/>
      <c r="AF100" s="11">
        <f>SUM(AF95:AF99)</f>
        <v>901376.36</v>
      </c>
      <c r="AG100" s="11">
        <f>SUM(AG95:AG99)</f>
        <v>10524191.640000001</v>
      </c>
    </row>
    <row r="101" spans="2:33" hidden="1" x14ac:dyDescent="0.2">
      <c r="B101" s="25"/>
      <c r="F101" s="11"/>
      <c r="G101" s="11"/>
      <c r="H101" s="11"/>
      <c r="I101" s="11"/>
      <c r="J101" s="11"/>
      <c r="L101" s="11"/>
      <c r="M101" s="11"/>
      <c r="N101" s="11"/>
      <c r="O101" s="11"/>
      <c r="P101" s="11"/>
      <c r="R101" s="11"/>
      <c r="S101" s="11"/>
      <c r="T101" s="11"/>
      <c r="U101" s="11"/>
      <c r="V101" s="11"/>
      <c r="X101" s="11"/>
      <c r="Y101" s="11"/>
      <c r="Z101" s="11"/>
      <c r="AA101" s="11"/>
      <c r="AB101" s="11"/>
      <c r="AD101" s="11"/>
      <c r="AE101" s="11"/>
      <c r="AF101" s="11"/>
      <c r="AG101" s="11"/>
    </row>
    <row r="102" spans="2:33" hidden="1" x14ac:dyDescent="0.2">
      <c r="B102" s="25"/>
      <c r="F102" s="11"/>
      <c r="G102" s="11"/>
      <c r="H102" s="11"/>
      <c r="I102" s="11"/>
      <c r="J102" s="11"/>
      <c r="L102" s="11"/>
      <c r="M102" s="11"/>
      <c r="N102" s="11"/>
      <c r="O102" s="11"/>
      <c r="P102" s="11"/>
      <c r="R102" s="11"/>
      <c r="S102" s="11"/>
      <c r="T102" s="11"/>
      <c r="U102" s="11"/>
      <c r="V102" s="11"/>
      <c r="X102" s="11"/>
      <c r="Y102" s="11"/>
      <c r="Z102" s="11"/>
      <c r="AA102" s="11"/>
      <c r="AB102" s="11"/>
      <c r="AD102" s="11"/>
      <c r="AE102" s="11"/>
      <c r="AF102" s="11"/>
      <c r="AG102" s="11"/>
    </row>
    <row r="103" spans="2:33" hidden="1" x14ac:dyDescent="0.2">
      <c r="B103" s="25"/>
      <c r="F103" s="11"/>
      <c r="G103" s="11"/>
      <c r="H103" s="11"/>
      <c r="I103" s="11"/>
      <c r="J103" s="11"/>
      <c r="L103" s="11"/>
      <c r="M103" s="11"/>
      <c r="N103" s="11"/>
      <c r="O103" s="11"/>
      <c r="P103" s="11"/>
      <c r="R103" s="11"/>
      <c r="S103" s="11"/>
      <c r="T103" s="11"/>
      <c r="U103" s="11"/>
      <c r="V103" s="11"/>
      <c r="X103" s="11"/>
      <c r="Y103" s="11"/>
      <c r="Z103" s="11"/>
      <c r="AA103" s="11"/>
      <c r="AB103" s="11"/>
      <c r="AD103" s="11"/>
      <c r="AE103" s="11"/>
      <c r="AF103" s="11"/>
      <c r="AG103" s="11"/>
    </row>
    <row r="104" spans="2:33" hidden="1" x14ac:dyDescent="0.2">
      <c r="B104" s="25"/>
      <c r="F104" s="11"/>
      <c r="G104" s="11"/>
      <c r="H104" s="11"/>
      <c r="I104" s="11"/>
      <c r="J104" s="11"/>
      <c r="L104" s="11"/>
      <c r="M104" s="11"/>
      <c r="N104" s="11"/>
      <c r="O104" s="11"/>
      <c r="P104" s="11"/>
      <c r="R104" s="11"/>
      <c r="S104" s="11"/>
      <c r="T104" s="11"/>
      <c r="U104" s="11"/>
      <c r="V104" s="11"/>
      <c r="X104" s="11"/>
      <c r="Y104" s="11"/>
      <c r="Z104" s="11"/>
      <c r="AA104" s="11"/>
      <c r="AB104" s="11"/>
      <c r="AD104" s="11"/>
      <c r="AE104" s="11"/>
      <c r="AF104" s="11"/>
      <c r="AG104" s="11"/>
    </row>
    <row r="105" spans="2:33" hidden="1" x14ac:dyDescent="0.2">
      <c r="B105" s="25"/>
      <c r="F105" s="11"/>
      <c r="G105" s="11"/>
      <c r="H105" s="11"/>
      <c r="I105" s="11"/>
      <c r="J105" s="11"/>
      <c r="L105" s="11"/>
      <c r="M105" s="11"/>
      <c r="N105" s="11"/>
      <c r="O105" s="11"/>
      <c r="P105" s="11"/>
      <c r="R105" s="11"/>
      <c r="S105" s="11"/>
      <c r="T105" s="11"/>
      <c r="U105" s="11"/>
      <c r="V105" s="11"/>
      <c r="X105" s="11"/>
      <c r="Y105" s="11"/>
      <c r="Z105" s="11"/>
      <c r="AA105" s="11"/>
      <c r="AB105" s="11"/>
      <c r="AD105" s="11"/>
      <c r="AE105" s="11"/>
      <c r="AF105" s="11"/>
      <c r="AG105" s="11"/>
    </row>
    <row r="106" spans="2:33" hidden="1" x14ac:dyDescent="0.2">
      <c r="B106" s="25"/>
      <c r="F106" s="11"/>
      <c r="G106" s="11"/>
      <c r="H106" s="11"/>
      <c r="I106" s="11"/>
      <c r="J106" s="11"/>
      <c r="L106" s="11"/>
      <c r="M106" s="11"/>
      <c r="N106" s="11"/>
      <c r="O106" s="11"/>
      <c r="P106" s="11"/>
      <c r="R106" s="11"/>
      <c r="S106" s="11"/>
      <c r="T106" s="11"/>
      <c r="U106" s="11"/>
      <c r="V106" s="11"/>
      <c r="X106" s="11"/>
      <c r="Y106" s="11"/>
      <c r="Z106" s="11"/>
      <c r="AA106" s="11"/>
      <c r="AB106" s="11"/>
      <c r="AD106" s="11"/>
      <c r="AE106" s="11"/>
      <c r="AF106" s="11"/>
      <c r="AG106" s="11"/>
    </row>
    <row r="107" spans="2:33" hidden="1" x14ac:dyDescent="0.2">
      <c r="B107" s="25"/>
      <c r="F107" s="11"/>
      <c r="G107" s="11"/>
      <c r="H107" s="11"/>
      <c r="I107" s="11"/>
      <c r="J107" s="11"/>
      <c r="L107" s="11"/>
      <c r="M107" s="11"/>
      <c r="N107" s="11"/>
      <c r="O107" s="11"/>
      <c r="P107" s="11"/>
      <c r="R107" s="11"/>
      <c r="S107" s="11"/>
      <c r="T107" s="11"/>
      <c r="U107" s="11"/>
      <c r="V107" s="11"/>
      <c r="X107" s="11"/>
      <c r="Y107" s="11"/>
      <c r="Z107" s="11"/>
      <c r="AA107" s="11"/>
      <c r="AB107" s="11"/>
      <c r="AD107" s="11"/>
      <c r="AE107" s="11"/>
      <c r="AF107" s="11"/>
      <c r="AG107" s="11"/>
    </row>
    <row r="108" spans="2:33" x14ac:dyDescent="0.2">
      <c r="B108" s="25"/>
      <c r="E108" s="11"/>
      <c r="F108" s="11"/>
      <c r="G108" s="11"/>
      <c r="H108" s="11"/>
      <c r="K108" s="11"/>
      <c r="L108" s="11"/>
      <c r="M108" s="11"/>
      <c r="N108" s="11"/>
      <c r="Q108" s="11"/>
      <c r="R108" s="11"/>
      <c r="S108" s="11"/>
      <c r="T108" s="11"/>
      <c r="W108" s="11"/>
      <c r="X108" s="11"/>
      <c r="Y108" s="11"/>
      <c r="Z108" s="11"/>
      <c r="AC108" s="11"/>
      <c r="AD108" s="11"/>
      <c r="AE108" s="11"/>
      <c r="AF108" s="11"/>
    </row>
    <row r="109" spans="2:33" ht="13.5" thickBot="1" x14ac:dyDescent="0.25">
      <c r="C109" s="13" t="s">
        <v>15</v>
      </c>
      <c r="D109" s="13"/>
      <c r="E109" s="15"/>
      <c r="F109" s="15"/>
      <c r="G109" s="15"/>
      <c r="H109" s="15">
        <f>H64</f>
        <v>1338199.1350722199</v>
      </c>
      <c r="I109" s="15"/>
      <c r="J109" s="15"/>
      <c r="K109" s="15"/>
      <c r="L109" s="15"/>
      <c r="M109" s="15"/>
      <c r="N109" s="15">
        <f>N64+N73</f>
        <v>1299446.2107056093</v>
      </c>
      <c r="O109" s="15"/>
      <c r="P109" s="15"/>
      <c r="Q109" s="15"/>
      <c r="R109" s="15"/>
      <c r="S109" s="15"/>
      <c r="T109" s="15">
        <f>T100+T91+T82+T73+T64</f>
        <v>1778201.1068746371</v>
      </c>
      <c r="U109" s="15"/>
      <c r="V109" s="15"/>
      <c r="W109" s="15"/>
      <c r="X109" s="15"/>
      <c r="Y109" s="15"/>
      <c r="Z109" s="15">
        <f>Z100+Z91+Z82+Z73+Z64</f>
        <v>2188244.0010966142</v>
      </c>
      <c r="AA109" s="15"/>
      <c r="AB109" s="15"/>
      <c r="AC109" s="15"/>
      <c r="AD109" s="15"/>
      <c r="AE109" s="15"/>
      <c r="AF109" s="15">
        <f>AF100+AF91+AF82+AF73+AF64</f>
        <v>2913167.4877969166</v>
      </c>
      <c r="AG109" s="15"/>
    </row>
    <row r="112" spans="2:33" ht="13.5" thickBot="1" x14ac:dyDescent="0.25">
      <c r="C112" s="13" t="s">
        <v>16</v>
      </c>
      <c r="D112" s="13"/>
      <c r="E112" s="15"/>
      <c r="F112" s="15"/>
      <c r="G112" s="15"/>
      <c r="H112" s="15">
        <f>H109-H54</f>
        <v>0</v>
      </c>
      <c r="I112" s="15"/>
      <c r="J112" s="15"/>
      <c r="K112" s="15"/>
      <c r="L112" s="15"/>
      <c r="M112" s="15"/>
      <c r="N112" s="15">
        <f>N109-N54</f>
        <v>-766792.05507221981</v>
      </c>
      <c r="O112" s="15"/>
      <c r="P112" s="15"/>
      <c r="Q112" s="15"/>
      <c r="R112" s="15"/>
      <c r="S112" s="15"/>
      <c r="T112" s="15">
        <f>T109-T54</f>
        <v>-953188.91617782903</v>
      </c>
      <c r="U112" s="15"/>
      <c r="V112" s="15"/>
      <c r="W112" s="15"/>
      <c r="X112" s="15"/>
      <c r="Y112" s="15"/>
      <c r="Z112" s="15">
        <f>Z109-Z54</f>
        <v>-1151413.3939804668</v>
      </c>
      <c r="AA112" s="15"/>
      <c r="AB112" s="15"/>
      <c r="AC112" s="15"/>
      <c r="AD112" s="15"/>
      <c r="AE112" s="15"/>
      <c r="AF112" s="15">
        <f>AF109-AF54</f>
        <v>-983198.65453724097</v>
      </c>
      <c r="AG112" s="15"/>
    </row>
    <row r="114" spans="2:33" ht="13.5" thickBot="1" x14ac:dyDescent="0.25">
      <c r="C114" s="21" t="s">
        <v>22</v>
      </c>
      <c r="D114" s="21"/>
      <c r="E114" s="23"/>
      <c r="F114" s="23"/>
      <c r="G114" s="23"/>
      <c r="H114" s="23">
        <f>H112*0.265</f>
        <v>0</v>
      </c>
      <c r="I114" s="23"/>
      <c r="J114" s="23"/>
      <c r="K114" s="23"/>
      <c r="L114" s="23"/>
      <c r="M114" s="23"/>
      <c r="N114" s="23">
        <f>N112*0.265</f>
        <v>-203199.89459413826</v>
      </c>
      <c r="O114" s="23"/>
      <c r="P114" s="23"/>
      <c r="Q114" s="23"/>
      <c r="R114" s="23"/>
      <c r="S114" s="23"/>
      <c r="T114" s="23">
        <f>T112*0.265</f>
        <v>-252595.06278712471</v>
      </c>
      <c r="U114" s="23"/>
      <c r="V114" s="23"/>
      <c r="W114" s="23"/>
      <c r="X114" s="23"/>
      <c r="Y114" s="23"/>
      <c r="Z114" s="23">
        <f>Z112*0.265</f>
        <v>-305124.54940482369</v>
      </c>
      <c r="AA114" s="23"/>
      <c r="AB114" s="23"/>
      <c r="AC114" s="23"/>
      <c r="AD114" s="23"/>
      <c r="AE114" s="23"/>
      <c r="AF114" s="23">
        <f>AF112*0.265</f>
        <v>-260547.64345236888</v>
      </c>
      <c r="AG114" s="23"/>
    </row>
    <row r="116" spans="2:33" x14ac:dyDescent="0.2">
      <c r="H116" s="11">
        <f>H114/(1-0.265)</f>
        <v>0</v>
      </c>
      <c r="I116" s="11"/>
      <c r="N116" s="11">
        <f>N114/(1-0.265)</f>
        <v>-276462.44162467791</v>
      </c>
      <c r="O116" s="11"/>
      <c r="T116" s="11">
        <f>T114/(1-0.265)</f>
        <v>-343666.75209132617</v>
      </c>
      <c r="U116" s="11"/>
      <c r="Z116" s="11">
        <f>Z114/(1-0.265)</f>
        <v>-415135.44136710704</v>
      </c>
      <c r="AA116" s="11"/>
      <c r="AF116" s="11">
        <f>AF114/(1-0.265)</f>
        <v>-354486.5897311141</v>
      </c>
      <c r="AG116" s="11"/>
    </row>
    <row r="120" spans="2:33" x14ac:dyDescent="0.2">
      <c r="B120" s="19"/>
      <c r="C120" s="19"/>
      <c r="D120" s="19"/>
    </row>
    <row r="122" spans="2:33" x14ac:dyDescent="0.2">
      <c r="B122" s="3" t="s">
        <v>18</v>
      </c>
    </row>
    <row r="123" spans="2:33" x14ac:dyDescent="0.2">
      <c r="C123" s="5" t="s">
        <v>0</v>
      </c>
      <c r="D123" s="5" t="s">
        <v>11</v>
      </c>
    </row>
    <row r="124" spans="2:33" x14ac:dyDescent="0.2">
      <c r="B124" s="3">
        <v>1</v>
      </c>
      <c r="C124" s="6">
        <v>8455</v>
      </c>
      <c r="D124" s="6">
        <v>0</v>
      </c>
    </row>
    <row r="125" spans="2:33" x14ac:dyDescent="0.2">
      <c r="B125" s="3">
        <v>47</v>
      </c>
      <c r="C125" s="6">
        <v>5125819</v>
      </c>
      <c r="D125" s="6">
        <v>0</v>
      </c>
    </row>
  </sheetData>
  <mergeCells count="60">
    <mergeCell ref="AC12:AG12"/>
    <mergeCell ref="B3:B10"/>
    <mergeCell ref="E3:I3"/>
    <mergeCell ref="K3:O3"/>
    <mergeCell ref="Q3:U3"/>
    <mergeCell ref="W3:AA3"/>
    <mergeCell ref="AC3:AG3"/>
    <mergeCell ref="B12:B19"/>
    <mergeCell ref="E12:I12"/>
    <mergeCell ref="K12:O12"/>
    <mergeCell ref="Q12:U12"/>
    <mergeCell ref="W12:AA12"/>
    <mergeCell ref="AC30:AG30"/>
    <mergeCell ref="B21:B28"/>
    <mergeCell ref="E21:I21"/>
    <mergeCell ref="K21:O21"/>
    <mergeCell ref="Q21:U21"/>
    <mergeCell ref="W21:AA21"/>
    <mergeCell ref="AC21:AG21"/>
    <mergeCell ref="B30:B37"/>
    <mergeCell ref="E30:I30"/>
    <mergeCell ref="K30:O30"/>
    <mergeCell ref="Q30:U30"/>
    <mergeCell ref="W30:AA30"/>
    <mergeCell ref="AC57:AG57"/>
    <mergeCell ref="B39:B46"/>
    <mergeCell ref="E39:I39"/>
    <mergeCell ref="K39:O39"/>
    <mergeCell ref="Q39:U39"/>
    <mergeCell ref="W39:AA39"/>
    <mergeCell ref="AC39:AG39"/>
    <mergeCell ref="B57:B64"/>
    <mergeCell ref="E57:I57"/>
    <mergeCell ref="K57:O57"/>
    <mergeCell ref="Q57:U57"/>
    <mergeCell ref="W57:AA57"/>
    <mergeCell ref="AC75:AG75"/>
    <mergeCell ref="B66:B73"/>
    <mergeCell ref="E66:I66"/>
    <mergeCell ref="K66:O66"/>
    <mergeCell ref="Q66:U66"/>
    <mergeCell ref="W66:AA66"/>
    <mergeCell ref="AC66:AG66"/>
    <mergeCell ref="B75:B82"/>
    <mergeCell ref="E75:I75"/>
    <mergeCell ref="K75:O75"/>
    <mergeCell ref="Q75:U75"/>
    <mergeCell ref="W75:AA75"/>
    <mergeCell ref="AC93:AG93"/>
    <mergeCell ref="B84:B91"/>
    <mergeCell ref="E84:I84"/>
    <mergeCell ref="K84:O84"/>
    <mergeCell ref="Q84:U84"/>
    <mergeCell ref="W84:AA84"/>
    <mergeCell ref="AC84:AG84"/>
    <mergeCell ref="B93:B100"/>
    <mergeCell ref="E93:I93"/>
    <mergeCell ref="K93:O93"/>
    <mergeCell ref="Q93:U93"/>
    <mergeCell ref="W93:AA93"/>
  </mergeCells>
  <conditionalFormatting sqref="D5:D9">
    <cfRule type="expression" dxfId="29" priority="30" stopIfTrue="1">
      <formula>LEN(D5)&gt;0</formula>
    </cfRule>
  </conditionalFormatting>
  <conditionalFormatting sqref="C5:C8">
    <cfRule type="expression" dxfId="28" priority="29" stopIfTrue="1">
      <formula>LEN(C5)&gt;0</formula>
    </cfRule>
  </conditionalFormatting>
  <conditionalFormatting sqref="C9">
    <cfRule type="expression" dxfId="27" priority="28" stopIfTrue="1">
      <formula>LEN(C9)&gt;0</formula>
    </cfRule>
  </conditionalFormatting>
  <conditionalFormatting sqref="D14:D18">
    <cfRule type="expression" dxfId="26" priority="27" stopIfTrue="1">
      <formula>LEN(D14)&gt;0</formula>
    </cfRule>
  </conditionalFormatting>
  <conditionalFormatting sqref="C14:C17">
    <cfRule type="expression" dxfId="25" priority="26" stopIfTrue="1">
      <formula>LEN(C14)&gt;0</formula>
    </cfRule>
  </conditionalFormatting>
  <conditionalFormatting sqref="C18">
    <cfRule type="expression" dxfId="24" priority="25" stopIfTrue="1">
      <formula>LEN(C18)&gt;0</formula>
    </cfRule>
  </conditionalFormatting>
  <conditionalFormatting sqref="D23:D27">
    <cfRule type="expression" dxfId="23" priority="24" stopIfTrue="1">
      <formula>LEN(D23)&gt;0</formula>
    </cfRule>
  </conditionalFormatting>
  <conditionalFormatting sqref="C23:C26">
    <cfRule type="expression" dxfId="22" priority="23" stopIfTrue="1">
      <formula>LEN(C23)&gt;0</formula>
    </cfRule>
  </conditionalFormatting>
  <conditionalFormatting sqref="C27">
    <cfRule type="expression" dxfId="21" priority="22" stopIfTrue="1">
      <formula>LEN(C27)&gt;0</formula>
    </cfRule>
  </conditionalFormatting>
  <conditionalFormatting sqref="D32:D36">
    <cfRule type="expression" dxfId="20" priority="21" stopIfTrue="1">
      <formula>LEN(D32)&gt;0</formula>
    </cfRule>
  </conditionalFormatting>
  <conditionalFormatting sqref="C32:C35">
    <cfRule type="expression" dxfId="19" priority="20" stopIfTrue="1">
      <formula>LEN(C32)&gt;0</formula>
    </cfRule>
  </conditionalFormatting>
  <conditionalFormatting sqref="C36">
    <cfRule type="expression" dxfId="18" priority="19" stopIfTrue="1">
      <formula>LEN(C36)&gt;0</formula>
    </cfRule>
  </conditionalFormatting>
  <conditionalFormatting sqref="D41:D45">
    <cfRule type="expression" dxfId="17" priority="18" stopIfTrue="1">
      <formula>LEN(D41)&gt;0</formula>
    </cfRule>
  </conditionalFormatting>
  <conditionalFormatting sqref="C41:C44">
    <cfRule type="expression" dxfId="16" priority="17" stopIfTrue="1">
      <formula>LEN(C41)&gt;0</formula>
    </cfRule>
  </conditionalFormatting>
  <conditionalFormatting sqref="C45">
    <cfRule type="expression" dxfId="15" priority="16" stopIfTrue="1">
      <formula>LEN(C45)&gt;0</formula>
    </cfRule>
  </conditionalFormatting>
  <conditionalFormatting sqref="D59:D63">
    <cfRule type="expression" dxfId="14" priority="15" stopIfTrue="1">
      <formula>LEN(D59)&gt;0</formula>
    </cfRule>
  </conditionalFormatting>
  <conditionalFormatting sqref="C59:C62">
    <cfRule type="expression" dxfId="13" priority="14" stopIfTrue="1">
      <formula>LEN(C59)&gt;0</formula>
    </cfRule>
  </conditionalFormatting>
  <conditionalFormatting sqref="C63">
    <cfRule type="expression" dxfId="12" priority="13" stopIfTrue="1">
      <formula>LEN(C63)&gt;0</formula>
    </cfRule>
  </conditionalFormatting>
  <conditionalFormatting sqref="D68:D72">
    <cfRule type="expression" dxfId="11" priority="12" stopIfTrue="1">
      <formula>LEN(D68)&gt;0</formula>
    </cfRule>
  </conditionalFormatting>
  <conditionalFormatting sqref="C68:C71">
    <cfRule type="expression" dxfId="10" priority="11" stopIfTrue="1">
      <formula>LEN(C68)&gt;0</formula>
    </cfRule>
  </conditionalFormatting>
  <conditionalFormatting sqref="C72">
    <cfRule type="expression" dxfId="9" priority="10" stopIfTrue="1">
      <formula>LEN(C72)&gt;0</formula>
    </cfRule>
  </conditionalFormatting>
  <conditionalFormatting sqref="D77:D81">
    <cfRule type="expression" dxfId="8" priority="9" stopIfTrue="1">
      <formula>LEN(D77)&gt;0</formula>
    </cfRule>
  </conditionalFormatting>
  <conditionalFormatting sqref="C77:C80">
    <cfRule type="expression" dxfId="7" priority="8" stopIfTrue="1">
      <formula>LEN(C77)&gt;0</formula>
    </cfRule>
  </conditionalFormatting>
  <conditionalFormatting sqref="C81">
    <cfRule type="expression" dxfId="6" priority="7" stopIfTrue="1">
      <formula>LEN(C81)&gt;0</formula>
    </cfRule>
  </conditionalFormatting>
  <conditionalFormatting sqref="D86:D90">
    <cfRule type="expression" dxfId="5" priority="6" stopIfTrue="1">
      <formula>LEN(D86)&gt;0</formula>
    </cfRule>
  </conditionalFormatting>
  <conditionalFormatting sqref="C86:C89">
    <cfRule type="expression" dxfId="4" priority="5" stopIfTrue="1">
      <formula>LEN(C86)&gt;0</formula>
    </cfRule>
  </conditionalFormatting>
  <conditionalFormatting sqref="C90">
    <cfRule type="expression" dxfId="3" priority="4" stopIfTrue="1">
      <formula>LEN(C90)&gt;0</formula>
    </cfRule>
  </conditionalFormatting>
  <conditionalFormatting sqref="D95:D99">
    <cfRule type="expression" dxfId="2" priority="3" stopIfTrue="1">
      <formula>LEN(D95)&gt;0</formula>
    </cfRule>
  </conditionalFormatting>
  <conditionalFormatting sqref="C95:C98">
    <cfRule type="expression" dxfId="1" priority="2" stopIfTrue="1">
      <formula>LEN(C95)&gt;0</formula>
    </cfRule>
  </conditionalFormatting>
  <conditionalFormatting sqref="C99">
    <cfRule type="expression" dxfId="0" priority="1" stopIfTrue="1">
      <formula>LEN(C99)&gt;0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872-647C-49D8-8BD6-35BAA2654756}">
  <dimension ref="A1:H17"/>
  <sheetViews>
    <sheetView zoomScaleNormal="100" workbookViewId="0">
      <selection activeCell="N7" sqref="N7"/>
    </sheetView>
  </sheetViews>
  <sheetFormatPr defaultRowHeight="15" x14ac:dyDescent="0.25"/>
  <cols>
    <col min="1" max="1" width="27.28515625" bestFit="1" customWidth="1"/>
    <col min="2" max="3" width="12.28515625" bestFit="1" customWidth="1"/>
    <col min="4" max="6" width="13.7109375" bestFit="1" customWidth="1"/>
    <col min="7" max="7" width="14.28515625" customWidth="1"/>
    <col min="8" max="8" width="13.7109375" bestFit="1" customWidth="1"/>
    <col min="9" max="9" width="1.85546875" customWidth="1"/>
  </cols>
  <sheetData>
    <row r="1" spans="1:8" ht="33.75" customHeight="1" thickBot="1" x14ac:dyDescent="0.3">
      <c r="A1" s="66" t="s">
        <v>59</v>
      </c>
      <c r="B1" s="66"/>
      <c r="C1" s="66"/>
      <c r="D1" s="66"/>
      <c r="E1" s="66"/>
      <c r="F1" s="66"/>
      <c r="G1" s="66"/>
      <c r="H1" s="66"/>
    </row>
    <row r="2" spans="1:8" ht="33.75" customHeight="1" x14ac:dyDescent="0.25">
      <c r="A2" s="52"/>
      <c r="B2" s="53">
        <v>2023</v>
      </c>
      <c r="C2" s="53">
        <v>2024</v>
      </c>
      <c r="D2" s="53">
        <v>2025</v>
      </c>
      <c r="E2" s="53">
        <v>2026</v>
      </c>
      <c r="F2" s="53">
        <v>2027</v>
      </c>
      <c r="G2" s="53"/>
      <c r="H2" s="54" t="s">
        <v>42</v>
      </c>
    </row>
    <row r="3" spans="1:8" x14ac:dyDescent="0.25">
      <c r="A3" s="55"/>
      <c r="B3" s="41"/>
      <c r="C3" s="41"/>
      <c r="D3" s="41"/>
      <c r="E3" s="41"/>
      <c r="F3" s="41"/>
      <c r="G3" s="41"/>
      <c r="H3" s="56"/>
    </row>
    <row r="4" spans="1:8" x14ac:dyDescent="0.25">
      <c r="A4" s="55" t="s">
        <v>44</v>
      </c>
      <c r="B4" s="42">
        <f>'2023-2027 Nov 28, 2022'!H10</f>
        <v>1338199.1350722199</v>
      </c>
      <c r="C4" s="42">
        <f>'2023-2027 Nov 28, 2022'!N19</f>
        <v>1338199.1350722199</v>
      </c>
      <c r="D4" s="42">
        <f>'2023-2027 Nov 28, 2022'!T28</f>
        <v>1338199.1350722199</v>
      </c>
      <c r="E4" s="42">
        <f>'2023-2027 Nov 28, 2022'!Z37</f>
        <v>1338199.1350722199</v>
      </c>
      <c r="F4" s="42">
        <f>'2023-2027 Nov 28, 2022'!AF46</f>
        <v>1338199.1350722199</v>
      </c>
      <c r="G4" s="43">
        <f>SUM(B4:F4)</f>
        <v>6690995.6753610997</v>
      </c>
      <c r="H4" s="57">
        <f>AVERAGE(B4:F4)</f>
        <v>1338199.1350722199</v>
      </c>
    </row>
    <row r="5" spans="1:8" ht="15.75" thickBot="1" x14ac:dyDescent="0.3">
      <c r="A5" s="58" t="s">
        <v>46</v>
      </c>
      <c r="B5" s="47">
        <f>'2023-2027 Nov 28, 2022'!$H$109</f>
        <v>1338199.1350722199</v>
      </c>
      <c r="C5" s="47">
        <f>'2023-2027 Nov 28, 2022'!$N$73</f>
        <v>571407.08000000007</v>
      </c>
      <c r="D5" s="47">
        <f>'2023-2027 Nov 28, 2022'!$T$82</f>
        <v>586905.4</v>
      </c>
      <c r="E5" s="47">
        <f>'2023-2027 Nov 28, 2022'!$Z$91</f>
        <v>554922.96000000008</v>
      </c>
      <c r="F5" s="47">
        <f>'2023-2027 Nov 28, 2022'!$AF$100</f>
        <v>901376.36</v>
      </c>
      <c r="G5" s="48">
        <f>SUM(B5:F5)</f>
        <v>3952810.9350722199</v>
      </c>
      <c r="H5" s="59">
        <f>AVERAGE(B5:F5)</f>
        <v>790562.18701444403</v>
      </c>
    </row>
    <row r="6" spans="1:8" x14ac:dyDescent="0.25">
      <c r="A6" s="60" t="s">
        <v>45</v>
      </c>
      <c r="B6" s="45">
        <f>B4-B5</f>
        <v>0</v>
      </c>
      <c r="C6" s="45">
        <f>C4-C5</f>
        <v>766792.05507221981</v>
      </c>
      <c r="D6" s="45">
        <f>D4-D5</f>
        <v>751293.73507221986</v>
      </c>
      <c r="E6" s="45">
        <f>E4-E5</f>
        <v>783276.1750722198</v>
      </c>
      <c r="F6" s="45">
        <f>F4-F5</f>
        <v>436822.7750722199</v>
      </c>
      <c r="G6" s="44"/>
      <c r="H6" s="61">
        <f>AVERAGE(B6:F6)</f>
        <v>547636.94805777585</v>
      </c>
    </row>
    <row r="7" spans="1:8" ht="38.25" customHeight="1" thickBot="1" x14ac:dyDescent="0.45">
      <c r="A7" s="58"/>
      <c r="B7" s="46"/>
      <c r="C7" s="46"/>
      <c r="D7" s="46"/>
      <c r="E7" s="46"/>
      <c r="F7" s="67" t="s">
        <v>43</v>
      </c>
      <c r="G7" s="67"/>
      <c r="H7" s="62">
        <f>H4-H5</f>
        <v>547636.94805777585</v>
      </c>
    </row>
    <row r="8" spans="1:8" ht="17.25" x14ac:dyDescent="0.4">
      <c r="F8" s="50"/>
      <c r="G8" s="50"/>
      <c r="H8" s="51"/>
    </row>
    <row r="9" spans="1:8" x14ac:dyDescent="0.25">
      <c r="A9" t="s">
        <v>58</v>
      </c>
    </row>
    <row r="11" spans="1:8" ht="15.75" thickBot="1" x14ac:dyDescent="0.3">
      <c r="A11" s="66" t="s">
        <v>57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52"/>
      <c r="B12" s="53">
        <v>2023</v>
      </c>
      <c r="C12" s="53">
        <v>2024</v>
      </c>
      <c r="D12" s="53">
        <v>2025</v>
      </c>
      <c r="E12" s="53">
        <v>2026</v>
      </c>
      <c r="F12" s="53">
        <v>2027</v>
      </c>
      <c r="G12" s="53"/>
      <c r="H12" s="54" t="s">
        <v>42</v>
      </c>
    </row>
    <row r="13" spans="1:8" x14ac:dyDescent="0.25">
      <c r="A13" s="55"/>
      <c r="B13" s="41"/>
      <c r="C13" s="41"/>
      <c r="D13" s="41"/>
      <c r="E13" s="41"/>
      <c r="F13" s="41"/>
      <c r="G13" s="41"/>
      <c r="H13" s="56"/>
    </row>
    <row r="14" spans="1:8" x14ac:dyDescent="0.25">
      <c r="A14" s="55" t="s">
        <v>44</v>
      </c>
      <c r="B14" s="42">
        <v>1178982.40624044</v>
      </c>
      <c r="C14" s="42">
        <v>1178982.40624044</v>
      </c>
      <c r="D14" s="42">
        <v>1178982.40624044</v>
      </c>
      <c r="E14" s="42">
        <v>1178982.40624044</v>
      </c>
      <c r="F14" s="42">
        <v>1178982.40624044</v>
      </c>
      <c r="G14" s="43">
        <v>5894912.0312021999</v>
      </c>
      <c r="H14" s="57">
        <v>1178982.40624044</v>
      </c>
    </row>
    <row r="15" spans="1:8" ht="15.75" thickBot="1" x14ac:dyDescent="0.3">
      <c r="A15" s="58" t="s">
        <v>46</v>
      </c>
      <c r="B15" s="47">
        <v>1178982.40624044</v>
      </c>
      <c r="C15" s="47">
        <v>546357.72</v>
      </c>
      <c r="D15" s="47">
        <v>555998.80000000005</v>
      </c>
      <c r="E15" s="47">
        <v>511713.76</v>
      </c>
      <c r="F15" s="47">
        <v>838030.96000000008</v>
      </c>
      <c r="G15" s="48">
        <v>3631083.6462404402</v>
      </c>
      <c r="H15" s="59">
        <v>726216.72924808809</v>
      </c>
    </row>
    <row r="16" spans="1:8" x14ac:dyDescent="0.25">
      <c r="A16" s="60" t="s">
        <v>45</v>
      </c>
      <c r="B16" s="45">
        <v>0</v>
      </c>
      <c r="C16" s="45">
        <v>632624.68624044</v>
      </c>
      <c r="D16" s="45">
        <v>622983.60624043993</v>
      </c>
      <c r="E16" s="45">
        <v>667268.64624043996</v>
      </c>
      <c r="F16" s="45">
        <v>340951.44624043989</v>
      </c>
      <c r="G16" s="44"/>
      <c r="H16" s="61">
        <v>452765.67699235195</v>
      </c>
    </row>
    <row r="17" spans="1:8" ht="33.75" customHeight="1" thickBot="1" x14ac:dyDescent="0.45">
      <c r="A17" s="58"/>
      <c r="B17" s="46"/>
      <c r="C17" s="46"/>
      <c r="D17" s="46"/>
      <c r="E17" s="46"/>
      <c r="F17" s="67" t="s">
        <v>43</v>
      </c>
      <c r="G17" s="67"/>
      <c r="H17" s="62">
        <v>452765.67699235189</v>
      </c>
    </row>
  </sheetData>
  <mergeCells count="4">
    <mergeCell ref="A1:H1"/>
    <mergeCell ref="F7:G7"/>
    <mergeCell ref="A11:H11"/>
    <mergeCell ref="F17:G1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2018-2022</vt:lpstr>
      <vt:lpstr>2023-2027</vt:lpstr>
      <vt:lpstr>2023-2027 Nov 28, 2022</vt:lpstr>
      <vt:lpstr>Summary 2023-2027 Smoothing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Egan, Alena</dc:creator>
  <cp:lastModifiedBy>Tyler Kasubeck</cp:lastModifiedBy>
  <dcterms:created xsi:type="dcterms:W3CDTF">2020-03-01T02:54:15Z</dcterms:created>
  <dcterms:modified xsi:type="dcterms:W3CDTF">2022-12-09T19:31:55Z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gagementID">
    <vt:lpwstr>6384706f-04b2-4474-9a6a-e5bbc8a3c8ee</vt:lpwstr>
  </property>
  <property fmtid="{D5CDD505-2E9C-101B-9397-08002B2CF9AE}" pid="3" name="LibraryID">
    <vt:lpwstr>Audit Files</vt:lpwstr>
  </property>
  <property fmtid="{D5CDD505-2E9C-101B-9397-08002B2CF9AE}" pid="4" name="DocumentID">
    <vt:lpwstr>8903048B-883D-43A5-8504-7D1D43FD3ECA</vt:lpwstr>
  </property>
  <property fmtid="{D5CDD505-2E9C-101B-9397-08002B2CF9AE}" pid="5" name="ComponentID">
    <vt:lpwstr>6377B193-343F-4566-A52D-333157BB1B7F</vt:lpwstr>
  </property>
  <property fmtid="{D5CDD505-2E9C-101B-9397-08002B2CF9AE}" pid="6" name="ComponentName">
    <vt:lpwstr>PUC Distribution</vt:lpwstr>
  </property>
  <property fmtid="{D5CDD505-2E9C-101B-9397-08002B2CF9AE}" pid="7" name="Locale">
    <vt:lpwstr>en</vt:lpwstr>
  </property>
  <property fmtid="{D5CDD505-2E9C-101B-9397-08002B2CF9AE}" pid="8" name="FilePath">
    <vt:lpwstr>C:\ProgramData\eAudIT\DM\6384706f-04b2-4474-9a6a-e5bbc8a3c8ee\ReadOnlyDocs\\3.2.2010PUCD - Bill C97 2020 Impact.xlsx</vt:lpwstr>
  </property>
  <property fmtid="{D5CDD505-2E9C-101B-9397-08002B2CF9AE}" pid="9" name="SiteType">
    <vt:lpwstr>Engagement2018</vt:lpwstr>
  </property>
  <property fmtid="{D5CDD505-2E9C-101B-9397-08002B2CF9AE}" pid="10" name="ResourceDBName">
    <vt:lpwstr>eAudITAppDB2020_SEV1</vt:lpwstr>
  </property>
  <property fmtid="{D5CDD505-2E9C-101B-9397-08002B2CF9AE}" pid="11" name="Product">
    <vt:lpwstr>eAudIT2018</vt:lpwstr>
  </property>
  <property fmtid="{D5CDD505-2E9C-101B-9397-08002B2CF9AE}" pid="12" name="Version">
    <vt:lpwstr>V1</vt:lpwstr>
  </property>
  <property fmtid="{D5CDD505-2E9C-101B-9397-08002B2CF9AE}" pid="13" name="IsMembershipServiceImplemented">
    <vt:lpwstr>False</vt:lpwstr>
  </property>
  <property fmtid="{D5CDD505-2E9C-101B-9397-08002B2CF9AE}" pid="14" name="OnLine">
    <vt:lpwstr>False</vt:lpwstr>
  </property>
  <property fmtid="{D5CDD505-2E9C-101B-9397-08002B2CF9AE}" pid="15" name="SiteSource">
    <vt:lpwstr>Workgroup</vt:lpwstr>
  </property>
  <property fmtid="{D5CDD505-2E9C-101B-9397-08002B2CF9AE}" pid="16" name="RestrictedRibbons">
    <vt:lpwstr>AI-T|CT-T</vt:lpwstr>
  </property>
</Properties>
</file>